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xr:revisionPtr revIDLastSave="0" documentId="13_ncr:1_{63786178-82DC-4A0B-8C6E-8D6B89E4835A}" xr6:coauthVersionLast="36" xr6:coauthVersionMax="36" xr10:uidLastSave="{00000000-0000-0000-0000-000000000000}"/>
  <workbookProtection workbookAlgorithmName="SHA-512" workbookHashValue="JKvJZ7WmIWYiL1GcGOYErXT7WvOOYErzhvmKrQVg/NkaLaADSDvMX33UgROp4yjI3ZHL4SZ8N1sFSlrbAQfusA==" workbookSaltValue="xaRhNqkUVFhDNYftG1EUKQ==" workbookSpinCount="100000" lockStructure="1"/>
  <bookViews>
    <workbookView xWindow="0" yWindow="0" windowWidth="19200" windowHeight="7050" tabRatio="926" xr2:uid="{00000000-000D-0000-FFFF-FFFF00000000}"/>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state="hidden" r:id="rId23"/>
    <sheet name="Faith-Based" sheetId="31" r:id="rId24"/>
    <sheet name="Runaways" sheetId="43" r:id="rId25"/>
    <sheet name="Missing Child" sheetId="44" r:id="rId26"/>
    <sheet name="SEN" sheetId="45" r:id="rId27"/>
    <sheet name="Metric Definition" sheetId="19" state="hidden" r:id="rId28"/>
    <sheet name="Metric Change Log" sheetId="20" state="hidden" r:id="rId29"/>
    <sheet name="DATA LIST" sheetId="34" state="hidden" r:id="rId30"/>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Summary'!#REF!</definedName>
    <definedName name="_xlnm.Print_Area" localSheetId="15">'Adoption-CP'!$A$1:$E$346</definedName>
    <definedName name="_xlnm.Print_Area" localSheetId="16">'Adoption-Disruptions'!$A$1:$C$257</definedName>
    <definedName name="_xlnm.Print_Area" localSheetId="17">'Adoption-Finalized'!$A$1:$C$151</definedName>
    <definedName name="_xlnm.Print_Area" localSheetId="4">'Assigned Investigations'!$A$1:$R$129</definedName>
    <definedName name="_xlnm.Print_Area" localSheetId="10">'Case Mgt.'!$A$1:$AA$16</definedName>
    <definedName name="_xlnm.Print_Area" localSheetId="18">Caseloads!$A$1:$K$168</definedName>
    <definedName name="_xlnm.Print_Area" localSheetId="6">'Completed Investigations'!$A$1:$S$438</definedName>
    <definedName name="_xlnm.Print_Area" localSheetId="19">'DCS Specialists'!$A$1:$K$416</definedName>
    <definedName name="_xlnm.Print_Area" localSheetId="8">Entries!$A$1:$Q$319</definedName>
    <definedName name="_xlnm.Print_Area" localSheetId="1">'Exec Summary'!$A$1:$B$57</definedName>
    <definedName name="_xlnm.Print_Area" localSheetId="12">Exits!$A$1:$R$274</definedName>
    <definedName name="_xlnm.Print_Area" localSheetId="20">Expenditures!$A$2:$R$187</definedName>
    <definedName name="_xlnm.Print_Area" localSheetId="13">Fatalities!$A$1:$R$267</definedName>
    <definedName name="_xlnm.Print_Area" localSheetId="9">OOH!$A$1:$Y$89</definedName>
    <definedName name="_xlnm.Print_Area" localSheetId="5">'Open Investigations'!$A$1:$R$130</definedName>
    <definedName name="_xlnm.Print_Area" localSheetId="11">Placement!$A$1:$L$310</definedName>
    <definedName name="_xlnm.Print_Area" localSheetId="3">'Reports of CAN'!$A$1:$X$63</definedName>
    <definedName name="_xlnm.Print_Area" localSheetId="7">'Safe Haven'!$A$1:$M$20</definedName>
    <definedName name="_xlnm.Print_Area" localSheetId="2">'Semi-Annual Comparisons'!$A$1:$P$33</definedName>
    <definedName name="_xlnm.Print_Area" localSheetId="0">TOC!$A$1:$B$31</definedName>
    <definedName name="_xlnm.Print_Area" localSheetId="14">TPR!$A$2:$R$86</definedName>
    <definedName name="_xlnm.Print_Area" localSheetId="21">'Training and Dependencies'!$A$2:$M$46</definedName>
    <definedName name="_xlnm.Print_Titles" localSheetId="6">'Completed Investigations'!$1:$1</definedName>
    <definedName name="_xlnm.Print_Titles" localSheetId="8">Entries!$1:$1</definedName>
    <definedName name="_xlnm.Print_Titles" localSheetId="11">Placement!$1:$1</definedName>
    <definedName name="_xlnm.Print_Titles" localSheetId="21">'Training and Dependencies'!$2:$2</definedName>
    <definedName name="Reports" localSheetId="3">'Reports of CAN'!$A$1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33" l="1"/>
  <c r="S18" i="1"/>
  <c r="Q4" i="1" l="1"/>
  <c r="Q153" i="4" l="1"/>
  <c r="P153" i="4"/>
  <c r="O153" i="4"/>
  <c r="N153" i="4"/>
  <c r="M153" i="4"/>
  <c r="L153" i="4"/>
  <c r="K153" i="4"/>
  <c r="J153" i="4"/>
  <c r="I153" i="4"/>
  <c r="H153" i="4"/>
  <c r="G153" i="4"/>
  <c r="F153" i="4"/>
  <c r="E153" i="4"/>
  <c r="D153" i="4"/>
  <c r="C153" i="4"/>
  <c r="Q152" i="4"/>
  <c r="P152" i="4"/>
  <c r="O152" i="4"/>
  <c r="N152" i="4"/>
  <c r="M152" i="4"/>
  <c r="L152" i="4"/>
  <c r="K152" i="4"/>
  <c r="J152" i="4"/>
  <c r="I152" i="4"/>
  <c r="H152" i="4"/>
  <c r="G152" i="4"/>
  <c r="F152" i="4"/>
  <c r="E152" i="4"/>
  <c r="D152" i="4"/>
  <c r="C152" i="4"/>
  <c r="Q151" i="4"/>
  <c r="P151" i="4"/>
  <c r="O151" i="4"/>
  <c r="N151" i="4"/>
  <c r="M151" i="4"/>
  <c r="L151" i="4"/>
  <c r="K151" i="4"/>
  <c r="J151" i="4"/>
  <c r="I151" i="4"/>
  <c r="H151" i="4"/>
  <c r="G151" i="4"/>
  <c r="F151" i="4"/>
  <c r="E151" i="4"/>
  <c r="D151" i="4"/>
  <c r="C151" i="4"/>
  <c r="R304" i="4"/>
  <c r="R303" i="4"/>
  <c r="R302" i="4"/>
  <c r="R301" i="4"/>
  <c r="R300" i="4"/>
  <c r="R299" i="4"/>
  <c r="R298" i="4"/>
  <c r="R297" i="4"/>
  <c r="R296" i="4"/>
  <c r="D321" i="4" l="1"/>
  <c r="E321" i="4"/>
  <c r="F321" i="4"/>
  <c r="G321" i="4"/>
  <c r="H321" i="4"/>
  <c r="I321" i="4"/>
  <c r="J321" i="4"/>
  <c r="K321" i="4"/>
  <c r="L321" i="4"/>
  <c r="M321" i="4"/>
  <c r="N321" i="4"/>
  <c r="O321" i="4"/>
  <c r="P321" i="4"/>
  <c r="Q321" i="4"/>
  <c r="D322" i="4"/>
  <c r="E322" i="4"/>
  <c r="F322" i="4"/>
  <c r="G322" i="4"/>
  <c r="H322" i="4"/>
  <c r="I322" i="4"/>
  <c r="J322" i="4"/>
  <c r="K322" i="4"/>
  <c r="L322" i="4"/>
  <c r="M322" i="4"/>
  <c r="N322" i="4"/>
  <c r="O322" i="4"/>
  <c r="P322" i="4"/>
  <c r="Q322" i="4"/>
  <c r="D323" i="4"/>
  <c r="E323" i="4"/>
  <c r="F323" i="4"/>
  <c r="G323" i="4"/>
  <c r="H323" i="4"/>
  <c r="I323" i="4"/>
  <c r="J323" i="4"/>
  <c r="K323" i="4"/>
  <c r="L323" i="4"/>
  <c r="M323" i="4"/>
  <c r="N323" i="4"/>
  <c r="O323" i="4"/>
  <c r="P323" i="4"/>
  <c r="Q323" i="4"/>
  <c r="D305" i="4"/>
  <c r="E305" i="4"/>
  <c r="F305" i="4"/>
  <c r="G305" i="4"/>
  <c r="H305" i="4"/>
  <c r="I305" i="4"/>
  <c r="J305" i="4"/>
  <c r="K305" i="4"/>
  <c r="L305" i="4"/>
  <c r="M305" i="4"/>
  <c r="N305" i="4"/>
  <c r="O305" i="4"/>
  <c r="P305" i="4"/>
  <c r="Q305" i="4"/>
  <c r="D306" i="4"/>
  <c r="E306" i="4"/>
  <c r="F306" i="4"/>
  <c r="G306" i="4"/>
  <c r="H306" i="4"/>
  <c r="I306" i="4"/>
  <c r="J306" i="4"/>
  <c r="K306" i="4"/>
  <c r="L306" i="4"/>
  <c r="M306" i="4"/>
  <c r="N306" i="4"/>
  <c r="O306" i="4"/>
  <c r="P306" i="4"/>
  <c r="Q306" i="4"/>
  <c r="D307" i="4"/>
  <c r="E307" i="4"/>
  <c r="F307" i="4"/>
  <c r="G307" i="4"/>
  <c r="H307" i="4"/>
  <c r="I307" i="4"/>
  <c r="J307" i="4"/>
  <c r="K307" i="4"/>
  <c r="L307" i="4"/>
  <c r="M307" i="4"/>
  <c r="N307" i="4"/>
  <c r="O307" i="4"/>
  <c r="P307" i="4"/>
  <c r="Q307" i="4"/>
  <c r="C307" i="4"/>
  <c r="C306" i="4"/>
  <c r="C305" i="4"/>
  <c r="R309" i="4"/>
  <c r="R310" i="4"/>
  <c r="R311" i="4"/>
  <c r="C261" i="4" l="1"/>
  <c r="D261" i="4"/>
  <c r="E261" i="4"/>
  <c r="F261" i="4"/>
  <c r="G261" i="4"/>
  <c r="H261" i="4"/>
  <c r="I261" i="4"/>
  <c r="J261" i="4"/>
  <c r="K261" i="4"/>
  <c r="L261" i="4"/>
  <c r="M261" i="4"/>
  <c r="N261" i="4"/>
  <c r="O261" i="4"/>
  <c r="P261" i="4"/>
  <c r="Q261" i="4"/>
  <c r="Q285" i="4"/>
  <c r="Q289" i="4" s="1"/>
  <c r="P285" i="4"/>
  <c r="O285" i="4"/>
  <c r="N285" i="4"/>
  <c r="M285" i="4"/>
  <c r="M289" i="4" s="1"/>
  <c r="L285" i="4"/>
  <c r="K285" i="4"/>
  <c r="J285" i="4"/>
  <c r="I285" i="4"/>
  <c r="I289" i="4" s="1"/>
  <c r="H285" i="4"/>
  <c r="G285" i="4"/>
  <c r="F285" i="4"/>
  <c r="E285" i="4"/>
  <c r="E289" i="4" s="1"/>
  <c r="D285" i="4"/>
  <c r="C285" i="4"/>
  <c r="Q284" i="4"/>
  <c r="P284" i="4"/>
  <c r="P288" i="4" s="1"/>
  <c r="O284" i="4"/>
  <c r="N284" i="4"/>
  <c r="M284" i="4"/>
  <c r="L284" i="4"/>
  <c r="L288" i="4" s="1"/>
  <c r="K284" i="4"/>
  <c r="J284" i="4"/>
  <c r="I284" i="4"/>
  <c r="H284" i="4"/>
  <c r="H288" i="4" s="1"/>
  <c r="G284" i="4"/>
  <c r="F284" i="4"/>
  <c r="E284" i="4"/>
  <c r="D284" i="4"/>
  <c r="D288" i="4" s="1"/>
  <c r="C284" i="4"/>
  <c r="Q283" i="4"/>
  <c r="P283" i="4"/>
  <c r="O283" i="4"/>
  <c r="O287" i="4" s="1"/>
  <c r="N283" i="4"/>
  <c r="M283" i="4"/>
  <c r="L283" i="4"/>
  <c r="K283" i="4"/>
  <c r="K287" i="4" s="1"/>
  <c r="J283" i="4"/>
  <c r="I283" i="4"/>
  <c r="H283" i="4"/>
  <c r="G283" i="4"/>
  <c r="G287" i="4" s="1"/>
  <c r="F283" i="4"/>
  <c r="E283" i="4"/>
  <c r="D283" i="4"/>
  <c r="C283" i="4"/>
  <c r="Q282" i="4"/>
  <c r="P282" i="4"/>
  <c r="O282" i="4"/>
  <c r="N282" i="4"/>
  <c r="N288" i="4" s="1"/>
  <c r="M282" i="4"/>
  <c r="L282" i="4"/>
  <c r="K282" i="4"/>
  <c r="J282" i="4"/>
  <c r="J289" i="4" s="1"/>
  <c r="I282" i="4"/>
  <c r="H282" i="4"/>
  <c r="G282" i="4"/>
  <c r="F282" i="4"/>
  <c r="F288" i="4" s="1"/>
  <c r="E282" i="4"/>
  <c r="D282" i="4"/>
  <c r="C282" i="4"/>
  <c r="R281" i="4"/>
  <c r="S281" i="4" s="1"/>
  <c r="R280" i="4"/>
  <c r="R279" i="4"/>
  <c r="R278" i="4"/>
  <c r="R277" i="4"/>
  <c r="S277" i="4" s="1"/>
  <c r="R276" i="4"/>
  <c r="R275" i="4"/>
  <c r="R274" i="4"/>
  <c r="R273" i="4"/>
  <c r="S273" i="4" s="1"/>
  <c r="R272" i="4"/>
  <c r="R271" i="4"/>
  <c r="R270" i="4"/>
  <c r="R269" i="4"/>
  <c r="S269" i="4" s="1"/>
  <c r="R268" i="4"/>
  <c r="R267" i="4"/>
  <c r="R266" i="4"/>
  <c r="Q264" i="4"/>
  <c r="P264" i="4"/>
  <c r="O264" i="4"/>
  <c r="N264" i="4"/>
  <c r="M264" i="4"/>
  <c r="L264" i="4"/>
  <c r="K264" i="4"/>
  <c r="J264" i="4"/>
  <c r="I264" i="4"/>
  <c r="H264" i="4"/>
  <c r="G264" i="4"/>
  <c r="F264" i="4"/>
  <c r="E264" i="4"/>
  <c r="D264" i="4"/>
  <c r="C264" i="4"/>
  <c r="Q263" i="4"/>
  <c r="P263" i="4"/>
  <c r="O263" i="4"/>
  <c r="N263" i="4"/>
  <c r="M263" i="4"/>
  <c r="L263" i="4"/>
  <c r="K263" i="4"/>
  <c r="J263" i="4"/>
  <c r="I263" i="4"/>
  <c r="H263" i="4"/>
  <c r="G263" i="4"/>
  <c r="F263" i="4"/>
  <c r="E263" i="4"/>
  <c r="D263" i="4"/>
  <c r="C263" i="4"/>
  <c r="Q262" i="4"/>
  <c r="P262" i="4"/>
  <c r="O262" i="4"/>
  <c r="N262" i="4"/>
  <c r="M262" i="4"/>
  <c r="L262" i="4"/>
  <c r="K262" i="4"/>
  <c r="J262" i="4"/>
  <c r="I262" i="4"/>
  <c r="H262" i="4"/>
  <c r="G262" i="4"/>
  <c r="F262" i="4"/>
  <c r="E262" i="4"/>
  <c r="D262" i="4"/>
  <c r="C262" i="4"/>
  <c r="R260" i="4"/>
  <c r="R259" i="4"/>
  <c r="R258" i="4"/>
  <c r="R257" i="4"/>
  <c r="R256" i="4"/>
  <c r="R255" i="4"/>
  <c r="R254" i="4"/>
  <c r="R253" i="4"/>
  <c r="R252" i="4"/>
  <c r="R251" i="4"/>
  <c r="R250" i="4"/>
  <c r="R249" i="4"/>
  <c r="R248" i="4"/>
  <c r="R247" i="4"/>
  <c r="R246" i="4"/>
  <c r="R245" i="4"/>
  <c r="G286" i="4" l="1"/>
  <c r="K286" i="4"/>
  <c r="O286" i="4"/>
  <c r="D287" i="4"/>
  <c r="H287" i="4"/>
  <c r="L287" i="4"/>
  <c r="P287" i="4"/>
  <c r="E288" i="4"/>
  <c r="I288" i="4"/>
  <c r="M288" i="4"/>
  <c r="Q288" i="4"/>
  <c r="D286" i="4"/>
  <c r="H286" i="4"/>
  <c r="L286" i="4"/>
  <c r="P286" i="4"/>
  <c r="E287" i="4"/>
  <c r="I287" i="4"/>
  <c r="M287" i="4"/>
  <c r="Q287" i="4"/>
  <c r="G289" i="4"/>
  <c r="K289" i="4"/>
  <c r="O289" i="4"/>
  <c r="E286" i="4"/>
  <c r="I286" i="4"/>
  <c r="M286" i="4"/>
  <c r="Q286" i="4"/>
  <c r="G288" i="4"/>
  <c r="K288" i="4"/>
  <c r="O288" i="4"/>
  <c r="D289" i="4"/>
  <c r="H289" i="4"/>
  <c r="L289" i="4"/>
  <c r="P289" i="4"/>
  <c r="F286" i="4"/>
  <c r="N287" i="4"/>
  <c r="J288" i="4"/>
  <c r="N289" i="4"/>
  <c r="N286" i="4"/>
  <c r="J287" i="4"/>
  <c r="F289" i="4"/>
  <c r="J286" i="4"/>
  <c r="F287" i="4"/>
  <c r="S259" i="4"/>
  <c r="S255" i="4"/>
  <c r="S251" i="4"/>
  <c r="S247" i="4"/>
  <c r="R262" i="4"/>
  <c r="R263" i="4"/>
  <c r="R264" i="4"/>
  <c r="S252" i="4"/>
  <c r="S260" i="4"/>
  <c r="S245" i="4"/>
  <c r="S249" i="4"/>
  <c r="S253" i="4"/>
  <c r="S257" i="4"/>
  <c r="R261" i="4"/>
  <c r="P5" i="1" s="1"/>
  <c r="S266" i="4"/>
  <c r="S270" i="4"/>
  <c r="S274" i="4"/>
  <c r="S278" i="4"/>
  <c r="R282" i="4"/>
  <c r="S248" i="4"/>
  <c r="S256" i="4"/>
  <c r="S246" i="4"/>
  <c r="S250" i="4"/>
  <c r="S254" i="4"/>
  <c r="S258" i="4"/>
  <c r="S267" i="4"/>
  <c r="S271" i="4"/>
  <c r="S275" i="4"/>
  <c r="S279" i="4"/>
  <c r="R285" i="4"/>
  <c r="S268" i="4"/>
  <c r="S272" i="4"/>
  <c r="S276" i="4"/>
  <c r="S280" i="4"/>
  <c r="R284" i="4"/>
  <c r="R283" i="4"/>
  <c r="R312" i="4"/>
  <c r="R313" i="4"/>
  <c r="R314" i="4"/>
  <c r="R315" i="4"/>
  <c r="R316" i="4"/>
  <c r="R317" i="4"/>
  <c r="R318" i="4"/>
  <c r="R319" i="4"/>
  <c r="R320" i="4"/>
  <c r="C321" i="4"/>
  <c r="C322" i="4"/>
  <c r="C323" i="4"/>
  <c r="P7" i="1" l="1"/>
  <c r="R286" i="4"/>
  <c r="R287" i="4"/>
  <c r="R288" i="4"/>
  <c r="S285" i="4"/>
  <c r="R289" i="4"/>
  <c r="S282" i="4"/>
  <c r="S264" i="4"/>
  <c r="S263" i="4"/>
  <c r="S261" i="4"/>
  <c r="S262" i="4"/>
  <c r="S283" i="4"/>
  <c r="S284" i="4"/>
  <c r="M324" i="4"/>
  <c r="O324" i="4"/>
  <c r="L324" i="4"/>
  <c r="O325" i="4"/>
  <c r="K324" i="4"/>
  <c r="G325" i="4"/>
  <c r="C325" i="4"/>
  <c r="N325" i="4"/>
  <c r="J325" i="4"/>
  <c r="F324" i="4"/>
  <c r="Q325" i="4"/>
  <c r="G324" i="4"/>
  <c r="K325" i="4"/>
  <c r="Q324" i="4"/>
  <c r="E324" i="4"/>
  <c r="M325" i="4"/>
  <c r="E325" i="4"/>
  <c r="P324" i="4"/>
  <c r="R321" i="4"/>
  <c r="C324" i="4"/>
  <c r="P325" i="4"/>
  <c r="L325" i="4"/>
  <c r="R322" i="4"/>
  <c r="D324" i="4"/>
  <c r="D325" i="4"/>
  <c r="R323" i="4"/>
  <c r="F325" i="4"/>
  <c r="N324" i="4"/>
  <c r="J324" i="4"/>
  <c r="C99" i="11"/>
  <c r="G60" i="8"/>
  <c r="F60" i="8"/>
  <c r="E60" i="8"/>
  <c r="R324" i="4" l="1"/>
  <c r="R325" i="4"/>
  <c r="U23" i="1"/>
  <c r="U25" i="1"/>
  <c r="U24" i="1"/>
  <c r="U22" i="1"/>
  <c r="U26" i="1"/>
  <c r="T26" i="1"/>
  <c r="U27" i="1"/>
  <c r="U28" i="1"/>
  <c r="U19" i="1"/>
  <c r="U18" i="1"/>
  <c r="U17" i="1"/>
  <c r="U16" i="1"/>
  <c r="U15" i="1"/>
  <c r="U14" i="1"/>
  <c r="U13" i="1"/>
  <c r="U12" i="1"/>
  <c r="U11" i="1"/>
  <c r="U10" i="1"/>
  <c r="U9" i="1"/>
  <c r="U8" i="1"/>
  <c r="C31" i="13"/>
  <c r="E68" i="11"/>
  <c r="E67" i="11"/>
  <c r="Q74" i="10"/>
  <c r="O74" i="10"/>
  <c r="M74" i="10"/>
  <c r="K74" i="10"/>
  <c r="I74" i="10"/>
  <c r="G74" i="10"/>
  <c r="D28" i="15" l="1"/>
  <c r="E28" i="15"/>
  <c r="F28" i="15"/>
  <c r="G28" i="15"/>
  <c r="C28" i="15"/>
  <c r="D24" i="15"/>
  <c r="E24" i="15"/>
  <c r="F24" i="15"/>
  <c r="G24" i="15"/>
  <c r="C24" i="15"/>
  <c r="D20" i="15"/>
  <c r="E20" i="15"/>
  <c r="F20" i="15"/>
  <c r="G20" i="15"/>
  <c r="H20" i="15"/>
  <c r="I20" i="15"/>
  <c r="J20" i="15"/>
  <c r="C20" i="15"/>
  <c r="K18" i="15"/>
  <c r="K26" i="15"/>
  <c r="AG6" i="2"/>
  <c r="B52" i="10"/>
  <c r="B31" i="13" l="1"/>
  <c r="B36" i="13"/>
  <c r="B99" i="11"/>
  <c r="C96" i="11" s="1"/>
  <c r="E57" i="11"/>
  <c r="O37" i="30"/>
  <c r="D98" i="4"/>
  <c r="E98" i="4"/>
  <c r="F98" i="4"/>
  <c r="G98" i="4"/>
  <c r="H98" i="4"/>
  <c r="I98" i="4"/>
  <c r="J98" i="4"/>
  <c r="K98" i="4"/>
  <c r="L98" i="4"/>
  <c r="M98" i="4"/>
  <c r="N98" i="4"/>
  <c r="O98" i="4"/>
  <c r="P98" i="4"/>
  <c r="Q98" i="4"/>
  <c r="D99" i="4"/>
  <c r="E99" i="4"/>
  <c r="F99" i="4"/>
  <c r="G99" i="4"/>
  <c r="H99" i="4"/>
  <c r="I99" i="4"/>
  <c r="J99" i="4"/>
  <c r="K99" i="4"/>
  <c r="L99" i="4"/>
  <c r="M99" i="4"/>
  <c r="N99" i="4"/>
  <c r="O99" i="4"/>
  <c r="P99" i="4"/>
  <c r="Q99" i="4"/>
  <c r="D100" i="4"/>
  <c r="E100" i="4"/>
  <c r="F100" i="4"/>
  <c r="G100" i="4"/>
  <c r="H100" i="4"/>
  <c r="I100" i="4"/>
  <c r="J100" i="4"/>
  <c r="K100" i="4"/>
  <c r="L100" i="4"/>
  <c r="M100" i="4"/>
  <c r="N100" i="4"/>
  <c r="O100" i="4"/>
  <c r="P100" i="4"/>
  <c r="Q100" i="4"/>
  <c r="C100" i="4"/>
  <c r="C99" i="4"/>
  <c r="C98" i="4"/>
  <c r="D7" i="26" l="1"/>
  <c r="D60" i="8"/>
  <c r="E61" i="4" l="1"/>
  <c r="F61" i="4"/>
  <c r="G61" i="4"/>
  <c r="H61" i="4"/>
  <c r="I61" i="4"/>
  <c r="J61" i="4"/>
  <c r="K61" i="4"/>
  <c r="L61" i="4"/>
  <c r="M61" i="4"/>
  <c r="N61" i="4"/>
  <c r="O61" i="4"/>
  <c r="P61" i="4"/>
  <c r="Q61" i="4"/>
  <c r="E62" i="4"/>
  <c r="F62" i="4"/>
  <c r="G62" i="4"/>
  <c r="H62" i="4"/>
  <c r="I62" i="4"/>
  <c r="J62" i="4"/>
  <c r="K62" i="4"/>
  <c r="L62" i="4"/>
  <c r="M62" i="4"/>
  <c r="N62" i="4"/>
  <c r="O62" i="4"/>
  <c r="P62" i="4"/>
  <c r="Q62" i="4"/>
  <c r="E63" i="4"/>
  <c r="F63" i="4"/>
  <c r="G63" i="4"/>
  <c r="H63" i="4"/>
  <c r="I63" i="4"/>
  <c r="J63" i="4"/>
  <c r="K63" i="4"/>
  <c r="L63" i="4"/>
  <c r="M63" i="4"/>
  <c r="N63" i="4"/>
  <c r="O63" i="4"/>
  <c r="P63" i="4"/>
  <c r="Q63" i="4"/>
  <c r="D63" i="4"/>
  <c r="D62" i="4"/>
  <c r="D61" i="4"/>
  <c r="C63" i="4"/>
  <c r="C62" i="4"/>
  <c r="C61" i="4"/>
  <c r="K61" i="33" l="1"/>
  <c r="O44" i="30" l="1"/>
  <c r="B84" i="8"/>
  <c r="B72" i="8"/>
  <c r="C70" i="8" s="1"/>
  <c r="C71" i="8"/>
  <c r="C60" i="8"/>
  <c r="B60" i="8"/>
  <c r="C58" i="8" s="1"/>
  <c r="C57" i="8"/>
  <c r="C56" i="8"/>
  <c r="C59" i="8"/>
  <c r="C54" i="8"/>
  <c r="C53" i="8"/>
  <c r="B40" i="8"/>
  <c r="C39" i="8" s="1"/>
  <c r="C36" i="8"/>
  <c r="C40" i="8" s="1"/>
  <c r="B33" i="8"/>
  <c r="C32" i="8" s="1"/>
  <c r="B23" i="8"/>
  <c r="C22" i="8" s="1"/>
  <c r="C20" i="8"/>
  <c r="C19" i="8"/>
  <c r="B14" i="8"/>
  <c r="C13" i="8" s="1"/>
  <c r="C11" i="8"/>
  <c r="C10" i="8"/>
  <c r="C7" i="8"/>
  <c r="C6" i="8"/>
  <c r="C14" i="26"/>
  <c r="C7" i="26"/>
  <c r="C6" i="26"/>
  <c r="J23" i="25"/>
  <c r="I23" i="25"/>
  <c r="H23" i="25"/>
  <c r="G23" i="25"/>
  <c r="F23" i="25"/>
  <c r="E23" i="25"/>
  <c r="D23" i="25"/>
  <c r="C23" i="25"/>
  <c r="B23" i="25"/>
  <c r="K22" i="25"/>
  <c r="K21" i="25"/>
  <c r="K20" i="25"/>
  <c r="K19" i="25"/>
  <c r="K18" i="25"/>
  <c r="K17" i="25"/>
  <c r="K16" i="25"/>
  <c r="K15" i="25"/>
  <c r="K14" i="25"/>
  <c r="K13" i="25"/>
  <c r="K12" i="25"/>
  <c r="K11" i="25"/>
  <c r="K10" i="25"/>
  <c r="K9" i="25"/>
  <c r="K8" i="25"/>
  <c r="K7" i="25"/>
  <c r="K6" i="25"/>
  <c r="K5" i="25"/>
  <c r="K4" i="25"/>
  <c r="P35" i="10"/>
  <c r="Q32" i="10" s="1"/>
  <c r="N35" i="10"/>
  <c r="O35" i="10" s="1"/>
  <c r="L35" i="10"/>
  <c r="M34" i="10" s="1"/>
  <c r="J35" i="10"/>
  <c r="K35" i="10" s="1"/>
  <c r="H35" i="10"/>
  <c r="I32" i="10" s="1"/>
  <c r="F35" i="10"/>
  <c r="G35" i="10" s="1"/>
  <c r="D35" i="10"/>
  <c r="E34" i="10" s="1"/>
  <c r="B35" i="10"/>
  <c r="C32" i="10" s="1"/>
  <c r="R34" i="10"/>
  <c r="Q34" i="10"/>
  <c r="G34" i="10"/>
  <c r="R33" i="10"/>
  <c r="Q33" i="10"/>
  <c r="G33" i="10"/>
  <c r="R32" i="10"/>
  <c r="R31" i="10"/>
  <c r="O31" i="10"/>
  <c r="K31" i="10"/>
  <c r="G31" i="10"/>
  <c r="P29" i="10"/>
  <c r="Q27" i="10" s="1"/>
  <c r="N29" i="10"/>
  <c r="O28" i="10" s="1"/>
  <c r="L29" i="10"/>
  <c r="M25" i="10" s="1"/>
  <c r="J29" i="10"/>
  <c r="K26" i="10" s="1"/>
  <c r="H29" i="10"/>
  <c r="I27" i="10" s="1"/>
  <c r="F29" i="10"/>
  <c r="G28" i="10" s="1"/>
  <c r="D29" i="10"/>
  <c r="E25" i="10" s="1"/>
  <c r="B29" i="10"/>
  <c r="C26" i="10" s="1"/>
  <c r="R28" i="10"/>
  <c r="R27" i="10"/>
  <c r="O27" i="10"/>
  <c r="K27" i="10"/>
  <c r="R26" i="10"/>
  <c r="O26" i="10"/>
  <c r="G26" i="10"/>
  <c r="R25" i="10"/>
  <c r="G25" i="10"/>
  <c r="R24" i="10"/>
  <c r="R23" i="10"/>
  <c r="O23" i="10"/>
  <c r="O29" i="10" s="1"/>
  <c r="P21" i="10"/>
  <c r="Q18" i="10" s="1"/>
  <c r="N21" i="10"/>
  <c r="O20" i="10" s="1"/>
  <c r="L21" i="10"/>
  <c r="M20" i="10" s="1"/>
  <c r="J21" i="10"/>
  <c r="K19" i="10" s="1"/>
  <c r="H21" i="10"/>
  <c r="I18" i="10" s="1"/>
  <c r="F21" i="10"/>
  <c r="G18" i="10" s="1"/>
  <c r="D21" i="10"/>
  <c r="E20" i="10" s="1"/>
  <c r="B21" i="10"/>
  <c r="R20" i="10"/>
  <c r="I20" i="10"/>
  <c r="R19" i="10"/>
  <c r="Q19" i="10"/>
  <c r="C19" i="10"/>
  <c r="R18" i="10"/>
  <c r="K18" i="10"/>
  <c r="C18" i="10"/>
  <c r="R17" i="10"/>
  <c r="O17" i="10"/>
  <c r="C17" i="10"/>
  <c r="R16" i="10"/>
  <c r="I16" i="10"/>
  <c r="R15" i="10"/>
  <c r="I15" i="10"/>
  <c r="I21" i="10" s="1"/>
  <c r="C15" i="10"/>
  <c r="C21" i="10" s="1"/>
  <c r="P13" i="10"/>
  <c r="Q9" i="10" s="1"/>
  <c r="N13" i="10"/>
  <c r="O10" i="10" s="1"/>
  <c r="L13" i="10"/>
  <c r="M11" i="10" s="1"/>
  <c r="J13" i="10"/>
  <c r="K12" i="10" s="1"/>
  <c r="H13" i="10"/>
  <c r="I9" i="10" s="1"/>
  <c r="F13" i="10"/>
  <c r="G10" i="10" s="1"/>
  <c r="D13" i="10"/>
  <c r="E11" i="10" s="1"/>
  <c r="B13" i="10"/>
  <c r="C12" i="10" s="1"/>
  <c r="R12" i="10"/>
  <c r="I12" i="10"/>
  <c r="R11" i="10"/>
  <c r="I11" i="10"/>
  <c r="R10" i="10"/>
  <c r="Q10" i="10"/>
  <c r="E10" i="10"/>
  <c r="R9" i="10"/>
  <c r="R8" i="10"/>
  <c r="Q8" i="10"/>
  <c r="R7" i="10"/>
  <c r="Q7" i="10"/>
  <c r="I7" i="10"/>
  <c r="R6" i="10"/>
  <c r="Q6" i="10"/>
  <c r="I6" i="10"/>
  <c r="E6" i="10"/>
  <c r="R5" i="10"/>
  <c r="P9" i="27"/>
  <c r="O9" i="27"/>
  <c r="N9" i="27"/>
  <c r="M9" i="27"/>
  <c r="L9" i="27"/>
  <c r="K9" i="27"/>
  <c r="J9" i="27"/>
  <c r="I9" i="27"/>
  <c r="H9" i="27"/>
  <c r="G9" i="27"/>
  <c r="F9" i="27"/>
  <c r="E9" i="27"/>
  <c r="D9" i="27"/>
  <c r="C9" i="27"/>
  <c r="B9" i="27"/>
  <c r="Q8" i="27"/>
  <c r="Q7" i="27"/>
  <c r="Q6" i="27"/>
  <c r="Q5" i="27"/>
  <c r="Q4" i="27"/>
  <c r="P9" i="28"/>
  <c r="O9" i="28"/>
  <c r="N9" i="28"/>
  <c r="M9" i="28"/>
  <c r="L9" i="28"/>
  <c r="K9" i="28"/>
  <c r="J9" i="28"/>
  <c r="I9" i="28"/>
  <c r="H9" i="28"/>
  <c r="G9" i="28"/>
  <c r="F9" i="28"/>
  <c r="E9" i="28"/>
  <c r="D9" i="28"/>
  <c r="C9" i="28"/>
  <c r="B9" i="28"/>
  <c r="Q8" i="28"/>
  <c r="Q7" i="28"/>
  <c r="Q6" i="28"/>
  <c r="Q5" i="28"/>
  <c r="B49" i="11"/>
  <c r="C48" i="11" s="1"/>
  <c r="C47" i="11"/>
  <c r="C46" i="11"/>
  <c r="C49" i="11" s="1"/>
  <c r="B44" i="11"/>
  <c r="C42" i="11" s="1"/>
  <c r="C40" i="11"/>
  <c r="C44" i="11" s="1"/>
  <c r="B38" i="11"/>
  <c r="C37" i="11" s="1"/>
  <c r="C32" i="11"/>
  <c r="D29" i="11"/>
  <c r="B29" i="11"/>
  <c r="C28" i="11" s="1"/>
  <c r="E28" i="11"/>
  <c r="E27" i="11"/>
  <c r="E26" i="11"/>
  <c r="E29" i="11" s="1"/>
  <c r="D22" i="11"/>
  <c r="E20" i="11" s="1"/>
  <c r="B22" i="11"/>
  <c r="C21" i="11"/>
  <c r="C20" i="11"/>
  <c r="E19" i="11"/>
  <c r="C19" i="11"/>
  <c r="C18" i="11"/>
  <c r="C17" i="11"/>
  <c r="C16" i="11"/>
  <c r="C22" i="11" s="1"/>
  <c r="D14" i="11"/>
  <c r="E12" i="11" s="1"/>
  <c r="B14" i="11"/>
  <c r="C12" i="11" s="1"/>
  <c r="C13" i="11"/>
  <c r="C10" i="11"/>
  <c r="E9" i="11"/>
  <c r="C7" i="11"/>
  <c r="C6" i="11"/>
  <c r="C14" i="11" s="1"/>
  <c r="B38" i="12"/>
  <c r="C35" i="12" s="1"/>
  <c r="B32" i="12"/>
  <c r="C31" i="12" s="1"/>
  <c r="B27" i="12"/>
  <c r="C25" i="12" s="1"/>
  <c r="C26" i="12"/>
  <c r="B21" i="12"/>
  <c r="C19" i="12" s="1"/>
  <c r="B13" i="12"/>
  <c r="C11" i="12" s="1"/>
  <c r="B14" i="13"/>
  <c r="C11" i="13" s="1"/>
  <c r="C14" i="13" s="1"/>
  <c r="B9" i="13"/>
  <c r="C7" i="13" s="1"/>
  <c r="G14" i="15"/>
  <c r="F14" i="15"/>
  <c r="E14" i="15"/>
  <c r="D14" i="15"/>
  <c r="C14" i="15"/>
  <c r="K13" i="15"/>
  <c r="K12" i="15"/>
  <c r="K14" i="15" s="1"/>
  <c r="G10" i="15"/>
  <c r="F10" i="15"/>
  <c r="E10" i="15"/>
  <c r="D10" i="15"/>
  <c r="C10" i="15"/>
  <c r="K9" i="15"/>
  <c r="K8" i="15"/>
  <c r="K10" i="15" s="1"/>
  <c r="J6" i="15"/>
  <c r="I6" i="15"/>
  <c r="G6" i="15"/>
  <c r="F6" i="15"/>
  <c r="E6" i="15"/>
  <c r="D6" i="15"/>
  <c r="C6" i="15"/>
  <c r="K5" i="15"/>
  <c r="K4" i="15"/>
  <c r="K6" i="15" s="1"/>
  <c r="C36" i="12" l="1"/>
  <c r="Q9" i="27"/>
  <c r="F10" i="27" s="1"/>
  <c r="C5" i="10"/>
  <c r="C13" i="10" s="1"/>
  <c r="E5" i="10"/>
  <c r="E13" i="10" s="1"/>
  <c r="E9" i="10"/>
  <c r="M12" i="10"/>
  <c r="G19" i="10"/>
  <c r="E32" i="10"/>
  <c r="M8" i="10"/>
  <c r="G16" i="10"/>
  <c r="M17" i="10"/>
  <c r="K23" i="10"/>
  <c r="K29" i="10" s="1"/>
  <c r="C25" i="10"/>
  <c r="M31" i="10"/>
  <c r="O32" i="10"/>
  <c r="C12" i="13"/>
  <c r="C13" i="13"/>
  <c r="C23" i="12"/>
  <c r="C27" i="12" s="1"/>
  <c r="C34" i="12"/>
  <c r="C38" i="12" s="1"/>
  <c r="C38" i="8"/>
  <c r="C67" i="8"/>
  <c r="C37" i="8"/>
  <c r="C64" i="8"/>
  <c r="C72" i="8" s="1"/>
  <c r="C68" i="8"/>
  <c r="C8" i="8"/>
  <c r="C12" i="8"/>
  <c r="C17" i="8"/>
  <c r="C23" i="8" s="1"/>
  <c r="C21" i="8"/>
  <c r="C26" i="8"/>
  <c r="C33" i="8" s="1"/>
  <c r="C30" i="8"/>
  <c r="C29" i="8"/>
  <c r="C5" i="8"/>
  <c r="C14" i="8" s="1"/>
  <c r="C9" i="8"/>
  <c r="C18" i="8"/>
  <c r="C27" i="8"/>
  <c r="C31" i="8"/>
  <c r="C55" i="8"/>
  <c r="C65" i="8"/>
  <c r="C69" i="8"/>
  <c r="C28" i="8"/>
  <c r="C66" i="8"/>
  <c r="L13" i="25"/>
  <c r="L17" i="25"/>
  <c r="L15" i="25"/>
  <c r="E24" i="25"/>
  <c r="J24" i="25"/>
  <c r="I24" i="25"/>
  <c r="L18" i="25"/>
  <c r="C24" i="25"/>
  <c r="K23" i="25"/>
  <c r="L6" i="25"/>
  <c r="L14" i="25"/>
  <c r="L12" i="25"/>
  <c r="L20" i="25"/>
  <c r="L8" i="25"/>
  <c r="I8" i="10"/>
  <c r="C9" i="10"/>
  <c r="I10" i="10"/>
  <c r="Q11" i="10"/>
  <c r="Q12" i="10"/>
  <c r="Q15" i="10"/>
  <c r="Q21" i="10" s="1"/>
  <c r="Q16" i="10"/>
  <c r="M18" i="10"/>
  <c r="I19" i="10"/>
  <c r="Q20" i="10"/>
  <c r="G32" i="10"/>
  <c r="I33" i="10"/>
  <c r="O34" i="10"/>
  <c r="E26" i="10"/>
  <c r="C31" i="10"/>
  <c r="G7" i="10"/>
  <c r="G11" i="10"/>
  <c r="O15" i="10"/>
  <c r="O21" i="10" s="1"/>
  <c r="O18" i="10"/>
  <c r="G20" i="10"/>
  <c r="I24" i="10"/>
  <c r="O16" i="10"/>
  <c r="G17" i="10"/>
  <c r="O19" i="10"/>
  <c r="Q24" i="10"/>
  <c r="I28" i="10"/>
  <c r="E31" i="10"/>
  <c r="E35" i="10" s="1"/>
  <c r="K32" i="10"/>
  <c r="O7" i="10"/>
  <c r="O11" i="10"/>
  <c r="G15" i="10"/>
  <c r="G21" i="10" s="1"/>
  <c r="Q28" i="10"/>
  <c r="K33" i="10"/>
  <c r="K34" i="10"/>
  <c r="K17" i="10"/>
  <c r="K24" i="10"/>
  <c r="K16" i="10"/>
  <c r="E18" i="10"/>
  <c r="K20" i="10"/>
  <c r="R21" i="10"/>
  <c r="C23" i="10"/>
  <c r="C29" i="10" s="1"/>
  <c r="R29" i="10"/>
  <c r="K25" i="10"/>
  <c r="C27" i="10"/>
  <c r="R35" i="10"/>
  <c r="C33" i="10"/>
  <c r="O33" i="10"/>
  <c r="K28" i="10"/>
  <c r="C34" i="10"/>
  <c r="C35" i="10"/>
  <c r="K5" i="10"/>
  <c r="K13" i="10" s="1"/>
  <c r="K9" i="10"/>
  <c r="M5" i="10"/>
  <c r="M13" i="10" s="1"/>
  <c r="M6" i="10"/>
  <c r="E8" i="10"/>
  <c r="M9" i="10"/>
  <c r="M10" i="10"/>
  <c r="E12" i="10"/>
  <c r="K15" i="10"/>
  <c r="K21" i="10" s="1"/>
  <c r="C16" i="10"/>
  <c r="E17" i="10"/>
  <c r="C20" i="10"/>
  <c r="G23" i="10"/>
  <c r="G29" i="10" s="1"/>
  <c r="C24" i="10"/>
  <c r="O25" i="10"/>
  <c r="M26" i="10"/>
  <c r="G27" i="10"/>
  <c r="C28" i="10"/>
  <c r="M32" i="10"/>
  <c r="I34" i="10"/>
  <c r="R13" i="10"/>
  <c r="O8" i="10"/>
  <c r="Q25" i="10"/>
  <c r="O9" i="10"/>
  <c r="E15" i="10"/>
  <c r="E21" i="10" s="1"/>
  <c r="M15" i="10"/>
  <c r="M21" i="10" s="1"/>
  <c r="I17" i="10"/>
  <c r="Q17" i="10"/>
  <c r="E19" i="10"/>
  <c r="M19" i="10"/>
  <c r="E24" i="10"/>
  <c r="M24" i="10"/>
  <c r="I26" i="10"/>
  <c r="Q26" i="10"/>
  <c r="E28" i="10"/>
  <c r="M28" i="10"/>
  <c r="I31" i="10"/>
  <c r="Q31" i="10"/>
  <c r="E33" i="10"/>
  <c r="M33" i="10"/>
  <c r="I35" i="10"/>
  <c r="M35" i="10"/>
  <c r="Q35" i="10"/>
  <c r="C6" i="10"/>
  <c r="K6" i="10"/>
  <c r="G8" i="10"/>
  <c r="C10" i="10"/>
  <c r="K10" i="10"/>
  <c r="G12" i="10"/>
  <c r="O12" i="10"/>
  <c r="E23" i="10"/>
  <c r="E29" i="10" s="1"/>
  <c r="M23" i="10"/>
  <c r="M29" i="10" s="1"/>
  <c r="I25" i="10"/>
  <c r="E27" i="10"/>
  <c r="M27" i="10"/>
  <c r="G5" i="10"/>
  <c r="G13" i="10" s="1"/>
  <c r="O5" i="10"/>
  <c r="O13" i="10" s="1"/>
  <c r="C7" i="10"/>
  <c r="K7" i="10"/>
  <c r="G9" i="10"/>
  <c r="C11" i="10"/>
  <c r="K11" i="10"/>
  <c r="I5" i="10"/>
  <c r="I13" i="10" s="1"/>
  <c r="Q5" i="10"/>
  <c r="Q13" i="10" s="1"/>
  <c r="G6" i="10"/>
  <c r="O6" i="10"/>
  <c r="E7" i="10"/>
  <c r="M7" i="10"/>
  <c r="C8" i="10"/>
  <c r="K8" i="10"/>
  <c r="E16" i="10"/>
  <c r="M16" i="10"/>
  <c r="I23" i="10"/>
  <c r="I29" i="10" s="1"/>
  <c r="Q23" i="10"/>
  <c r="Q29" i="10" s="1"/>
  <c r="G24" i="10"/>
  <c r="O24" i="10"/>
  <c r="R9" i="27"/>
  <c r="J10" i="27"/>
  <c r="N10" i="27"/>
  <c r="B10" i="27"/>
  <c r="Q10" i="27" s="1"/>
  <c r="E10" i="27"/>
  <c r="I10" i="27"/>
  <c r="C10" i="27"/>
  <c r="G10" i="27"/>
  <c r="D10" i="27"/>
  <c r="H10" i="27"/>
  <c r="R4" i="27"/>
  <c r="Q9" i="28"/>
  <c r="R8" i="28"/>
  <c r="E10" i="28"/>
  <c r="I10" i="28"/>
  <c r="M10" i="28"/>
  <c r="R6" i="28"/>
  <c r="K10" i="28"/>
  <c r="N10" i="28"/>
  <c r="F10" i="28"/>
  <c r="B10" i="28"/>
  <c r="Q10" i="28" s="1"/>
  <c r="R7" i="28"/>
  <c r="R5" i="28"/>
  <c r="R9" i="28" s="1"/>
  <c r="J10" i="28"/>
  <c r="G10" i="28"/>
  <c r="O10" i="28"/>
  <c r="D10" i="28"/>
  <c r="H10" i="28"/>
  <c r="L10" i="28"/>
  <c r="P10" i="28"/>
  <c r="C10" i="28"/>
  <c r="C34" i="11"/>
  <c r="C8" i="11"/>
  <c r="C11" i="11"/>
  <c r="C27" i="11"/>
  <c r="C35" i="11"/>
  <c r="C43" i="11"/>
  <c r="C9" i="11"/>
  <c r="C31" i="11"/>
  <c r="C38" i="11" s="1"/>
  <c r="C36" i="11"/>
  <c r="E7" i="11"/>
  <c r="E11" i="11"/>
  <c r="E21" i="11"/>
  <c r="C26" i="11"/>
  <c r="C29" i="11" s="1"/>
  <c r="C33" i="11"/>
  <c r="C41" i="11"/>
  <c r="E13" i="11"/>
  <c r="E17" i="11"/>
  <c r="E6" i="11"/>
  <c r="E14" i="11" s="1"/>
  <c r="E8" i="11"/>
  <c r="E10" i="11"/>
  <c r="E16" i="11"/>
  <c r="E22" i="11" s="1"/>
  <c r="E18" i="11"/>
  <c r="C5" i="12"/>
  <c r="C13" i="12" s="1"/>
  <c r="C8" i="12"/>
  <c r="C16" i="12"/>
  <c r="C9" i="12"/>
  <c r="C17" i="12"/>
  <c r="C24" i="12"/>
  <c r="C37" i="12"/>
  <c r="C12" i="12"/>
  <c r="C20" i="12"/>
  <c r="C29" i="12"/>
  <c r="C32" i="12" s="1"/>
  <c r="C10" i="12"/>
  <c r="C30" i="12"/>
  <c r="C6" i="12"/>
  <c r="C18" i="12"/>
  <c r="C7" i="12"/>
  <c r="C15" i="12"/>
  <c r="C21" i="12" s="1"/>
  <c r="C5" i="13"/>
  <c r="C9" i="13" s="1"/>
  <c r="C8" i="13"/>
  <c r="C6" i="13"/>
  <c r="K90" i="33"/>
  <c r="K89" i="33"/>
  <c r="K91" i="33" s="1"/>
  <c r="J74" i="33"/>
  <c r="I74" i="33"/>
  <c r="H74" i="33"/>
  <c r="G74" i="33"/>
  <c r="F74" i="33"/>
  <c r="E74" i="33"/>
  <c r="D74" i="33"/>
  <c r="K73" i="33"/>
  <c r="K72" i="33"/>
  <c r="K71" i="33"/>
  <c r="K70" i="33"/>
  <c r="K69" i="33"/>
  <c r="J64" i="33"/>
  <c r="I64" i="33"/>
  <c r="H64" i="33"/>
  <c r="G64" i="33"/>
  <c r="F64" i="33"/>
  <c r="E64" i="33"/>
  <c r="D64" i="33"/>
  <c r="K63" i="33"/>
  <c r="K62" i="33"/>
  <c r="K59" i="33"/>
  <c r="J53" i="33"/>
  <c r="J54" i="33" s="1"/>
  <c r="I53" i="33"/>
  <c r="I54" i="33" s="1"/>
  <c r="H53" i="33"/>
  <c r="H54" i="33" s="1"/>
  <c r="G53" i="33"/>
  <c r="G54" i="33" s="1"/>
  <c r="F53" i="33"/>
  <c r="F54" i="33" s="1"/>
  <c r="E53" i="33"/>
  <c r="E54" i="33" s="1"/>
  <c r="D53" i="33"/>
  <c r="D54" i="33" s="1"/>
  <c r="K52" i="33"/>
  <c r="K51" i="33"/>
  <c r="K50" i="33"/>
  <c r="C49" i="43"/>
  <c r="C44" i="43"/>
  <c r="C32" i="43"/>
  <c r="C23" i="43"/>
  <c r="C41" i="44"/>
  <c r="C32" i="44"/>
  <c r="C23" i="44"/>
  <c r="P10" i="27" l="1"/>
  <c r="O10" i="27"/>
  <c r="R6" i="27"/>
  <c r="R8" i="27"/>
  <c r="R7" i="27"/>
  <c r="L10" i="27"/>
  <c r="K10" i="27"/>
  <c r="M10" i="27"/>
  <c r="R5" i="27"/>
  <c r="K74" i="33"/>
  <c r="D80" i="33"/>
  <c r="D79" i="33" s="1"/>
  <c r="E80" i="33"/>
  <c r="E79" i="33" s="1"/>
  <c r="F80" i="33"/>
  <c r="F79" i="33" s="1"/>
  <c r="J80" i="33"/>
  <c r="J79" i="33" s="1"/>
  <c r="H80" i="33"/>
  <c r="H79" i="33" s="1"/>
  <c r="I80" i="33"/>
  <c r="I79" i="33" s="1"/>
  <c r="K53" i="33"/>
  <c r="K54" i="33" s="1"/>
  <c r="G80" i="33"/>
  <c r="G79" i="33" s="1"/>
  <c r="K64" i="33"/>
  <c r="H24" i="25"/>
  <c r="L5" i="25"/>
  <c r="L19" i="25"/>
  <c r="L11" i="25"/>
  <c r="L10" i="25"/>
  <c r="F24" i="25"/>
  <c r="L7" i="25"/>
  <c r="L21" i="25"/>
  <c r="L16" i="25"/>
  <c r="L22" i="25"/>
  <c r="G24" i="25"/>
  <c r="B24" i="25"/>
  <c r="K24" i="25" s="1"/>
  <c r="L4" i="25"/>
  <c r="L23" i="25" s="1"/>
  <c r="D24" i="25"/>
  <c r="L9" i="25"/>
  <c r="P49" i="7"/>
  <c r="O49" i="7"/>
  <c r="N49" i="7"/>
  <c r="M49" i="7"/>
  <c r="L49" i="7"/>
  <c r="K49" i="7"/>
  <c r="J49" i="7"/>
  <c r="I49" i="7"/>
  <c r="H49" i="7"/>
  <c r="G49" i="7"/>
  <c r="F49" i="7"/>
  <c r="E49" i="7"/>
  <c r="D49" i="7"/>
  <c r="C49" i="7"/>
  <c r="B49" i="7"/>
  <c r="Q48" i="7"/>
  <c r="Q47" i="7"/>
  <c r="P44" i="7"/>
  <c r="O44" i="7"/>
  <c r="N44" i="7"/>
  <c r="M44" i="7"/>
  <c r="L44" i="7"/>
  <c r="K44" i="7"/>
  <c r="J44" i="7"/>
  <c r="I44" i="7"/>
  <c r="H44" i="7"/>
  <c r="G44" i="7"/>
  <c r="F44" i="7"/>
  <c r="E44" i="7"/>
  <c r="D44" i="7"/>
  <c r="C44" i="7"/>
  <c r="B44" i="7"/>
  <c r="Q43" i="7"/>
  <c r="Q42" i="7"/>
  <c r="P39" i="7"/>
  <c r="O39" i="7"/>
  <c r="N39" i="7"/>
  <c r="M39" i="7"/>
  <c r="L39" i="7"/>
  <c r="K39" i="7"/>
  <c r="J39" i="7"/>
  <c r="I39" i="7"/>
  <c r="H39" i="7"/>
  <c r="G39" i="7"/>
  <c r="F39" i="7"/>
  <c r="E39" i="7"/>
  <c r="D39" i="7"/>
  <c r="C39" i="7"/>
  <c r="B39" i="7"/>
  <c r="Q38" i="7"/>
  <c r="Q37" i="7"/>
  <c r="L34" i="7"/>
  <c r="H34" i="7"/>
  <c r="D34" i="7"/>
  <c r="Q33" i="7"/>
  <c r="O34" i="7" s="1"/>
  <c r="Q29" i="7"/>
  <c r="P30" i="7" s="1"/>
  <c r="Q79" i="4"/>
  <c r="P79" i="4"/>
  <c r="O79" i="4"/>
  <c r="N79" i="4"/>
  <c r="M79" i="4"/>
  <c r="L79" i="4"/>
  <c r="K79" i="4"/>
  <c r="J79" i="4"/>
  <c r="I79" i="4"/>
  <c r="H79" i="4"/>
  <c r="G79" i="4"/>
  <c r="F79" i="4"/>
  <c r="E79" i="4"/>
  <c r="D79" i="4"/>
  <c r="C79" i="4"/>
  <c r="Q78" i="4"/>
  <c r="P78" i="4"/>
  <c r="O78" i="4"/>
  <c r="N78" i="4"/>
  <c r="M78" i="4"/>
  <c r="L78" i="4"/>
  <c r="K78" i="4"/>
  <c r="J78" i="4"/>
  <c r="I78" i="4"/>
  <c r="H78" i="4"/>
  <c r="G78" i="4"/>
  <c r="F78" i="4"/>
  <c r="E78" i="4"/>
  <c r="D78" i="4"/>
  <c r="C78" i="4"/>
  <c r="Q77" i="4"/>
  <c r="P77" i="4"/>
  <c r="O77" i="4"/>
  <c r="N77" i="4"/>
  <c r="M77" i="4"/>
  <c r="L77" i="4"/>
  <c r="K77" i="4"/>
  <c r="J77" i="4"/>
  <c r="I77" i="4"/>
  <c r="H77" i="4"/>
  <c r="G77" i="4"/>
  <c r="F77" i="4"/>
  <c r="E77" i="4"/>
  <c r="D77" i="4"/>
  <c r="C77" i="4"/>
  <c r="R76" i="4"/>
  <c r="R75" i="4"/>
  <c r="R74" i="4"/>
  <c r="R73" i="4"/>
  <c r="R72" i="4"/>
  <c r="S72" i="4" s="1"/>
  <c r="R71" i="4"/>
  <c r="R70" i="4"/>
  <c r="R69" i="4"/>
  <c r="R68" i="4"/>
  <c r="S68" i="4" s="1"/>
  <c r="R67" i="4"/>
  <c r="R66" i="4"/>
  <c r="R65" i="4"/>
  <c r="R63" i="4"/>
  <c r="R62" i="4"/>
  <c r="R61" i="4"/>
  <c r="R60" i="4"/>
  <c r="R59" i="4"/>
  <c r="S59" i="4" s="1"/>
  <c r="R58" i="4"/>
  <c r="R57" i="4"/>
  <c r="R56" i="4"/>
  <c r="R55" i="4"/>
  <c r="R54" i="4"/>
  <c r="R53" i="4"/>
  <c r="R52" i="4"/>
  <c r="R51" i="4"/>
  <c r="R50" i="4"/>
  <c r="R49" i="4"/>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P32" i="3"/>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AG18" i="2"/>
  <c r="AH18" i="2" s="1"/>
  <c r="AG12" i="2"/>
  <c r="AH11" i="2" s="1"/>
  <c r="AH5" i="2"/>
  <c r="AF27" i="2"/>
  <c r="AE27" i="2"/>
  <c r="AD27" i="2"/>
  <c r="AC27" i="2"/>
  <c r="AB27" i="2"/>
  <c r="AA27" i="2"/>
  <c r="Z27" i="2"/>
  <c r="Y27" i="2"/>
  <c r="X27" i="2"/>
  <c r="W27" i="2"/>
  <c r="V27" i="2"/>
  <c r="U27" i="2"/>
  <c r="T27" i="2"/>
  <c r="S27" i="2"/>
  <c r="B27" i="2"/>
  <c r="AG26" i="2"/>
  <c r="AG25" i="2"/>
  <c r="AG24" i="2"/>
  <c r="AG23" i="2"/>
  <c r="S69" i="4" l="1"/>
  <c r="S49" i="4"/>
  <c r="S57" i="4"/>
  <c r="U7" i="1"/>
  <c r="Q49" i="7"/>
  <c r="Q44" i="7"/>
  <c r="Q39" i="7"/>
  <c r="P34" i="7"/>
  <c r="F80" i="4"/>
  <c r="J80" i="4"/>
  <c r="N80" i="4"/>
  <c r="R78" i="4"/>
  <c r="G81" i="4"/>
  <c r="K82" i="4"/>
  <c r="O81" i="4"/>
  <c r="D82" i="4"/>
  <c r="H82" i="4"/>
  <c r="L82" i="4"/>
  <c r="P82" i="4"/>
  <c r="S54" i="4"/>
  <c r="C80" i="4"/>
  <c r="G80" i="4"/>
  <c r="O80" i="4"/>
  <c r="S55" i="4"/>
  <c r="S74" i="4"/>
  <c r="S70" i="4"/>
  <c r="S71" i="4"/>
  <c r="E82" i="4"/>
  <c r="I82" i="4"/>
  <c r="M82" i="4"/>
  <c r="Q82" i="4"/>
  <c r="S76" i="4"/>
  <c r="S66" i="4"/>
  <c r="S75" i="4"/>
  <c r="S73" i="4"/>
  <c r="C82" i="4"/>
  <c r="G82" i="4"/>
  <c r="K80" i="4"/>
  <c r="K81" i="4"/>
  <c r="H81" i="4"/>
  <c r="P81" i="4"/>
  <c r="O82" i="4"/>
  <c r="S67" i="4"/>
  <c r="D80" i="4"/>
  <c r="H80" i="4"/>
  <c r="L80" i="4"/>
  <c r="P80" i="4"/>
  <c r="E81" i="4"/>
  <c r="I81" i="4"/>
  <c r="M81" i="4"/>
  <c r="Q81" i="4"/>
  <c r="F82" i="4"/>
  <c r="J82" i="4"/>
  <c r="N82" i="4"/>
  <c r="C81" i="4"/>
  <c r="D81" i="4"/>
  <c r="L81" i="4"/>
  <c r="S65" i="4"/>
  <c r="E80" i="4"/>
  <c r="I80" i="4"/>
  <c r="M80" i="4"/>
  <c r="Q80" i="4"/>
  <c r="F81" i="4"/>
  <c r="J81" i="4"/>
  <c r="N81" i="4"/>
  <c r="R79" i="4"/>
  <c r="S61" i="4"/>
  <c r="S62" i="4"/>
  <c r="S63" i="4"/>
  <c r="S60" i="4"/>
  <c r="S58" i="4"/>
  <c r="S56" i="4"/>
  <c r="S53" i="4"/>
  <c r="S52" i="4"/>
  <c r="S51" i="4"/>
  <c r="S50" i="4"/>
  <c r="Q32" i="5"/>
  <c r="E33" i="5" s="1"/>
  <c r="Q32" i="3"/>
  <c r="F33" i="3" s="1"/>
  <c r="AH14" i="2"/>
  <c r="AH16" i="2"/>
  <c r="U4" i="1"/>
  <c r="AH4" i="2"/>
  <c r="K80" i="33"/>
  <c r="K79" i="33" s="1"/>
  <c r="E30" i="7"/>
  <c r="B30" i="7"/>
  <c r="J30" i="7"/>
  <c r="E34" i="7"/>
  <c r="I34" i="7"/>
  <c r="M34" i="7"/>
  <c r="C30" i="7"/>
  <c r="G30" i="7"/>
  <c r="K30" i="7"/>
  <c r="O30" i="7"/>
  <c r="B34" i="7"/>
  <c r="F34" i="7"/>
  <c r="J34" i="7"/>
  <c r="N34" i="7"/>
  <c r="I30" i="7"/>
  <c r="M30" i="7"/>
  <c r="F30" i="7"/>
  <c r="N30" i="7"/>
  <c r="D30" i="7"/>
  <c r="H30" i="7"/>
  <c r="L30" i="7"/>
  <c r="C34" i="7"/>
  <c r="G34" i="7"/>
  <c r="K34" i="7"/>
  <c r="R77" i="4"/>
  <c r="U5" i="1" s="1"/>
  <c r="R28" i="5"/>
  <c r="R30" i="5"/>
  <c r="G33" i="5"/>
  <c r="H33" i="5"/>
  <c r="Q25" i="5"/>
  <c r="M26" i="5" s="1"/>
  <c r="R28" i="3"/>
  <c r="N33" i="3"/>
  <c r="J33" i="3"/>
  <c r="B33" i="3"/>
  <c r="R30" i="3"/>
  <c r="R31" i="3"/>
  <c r="I33" i="3"/>
  <c r="M33" i="3"/>
  <c r="R29" i="3"/>
  <c r="G33" i="3"/>
  <c r="K33" i="3"/>
  <c r="O33" i="3"/>
  <c r="H33" i="3"/>
  <c r="L33" i="3"/>
  <c r="P33" i="3"/>
  <c r="Q25" i="3"/>
  <c r="M26" i="3" s="1"/>
  <c r="AH8" i="2"/>
  <c r="AH9" i="2"/>
  <c r="AH12" i="2"/>
  <c r="AH17" i="2"/>
  <c r="AH10" i="2"/>
  <c r="AH15" i="2"/>
  <c r="AG27" i="2"/>
  <c r="R32" i="3" l="1"/>
  <c r="D33" i="3"/>
  <c r="C33" i="3"/>
  <c r="E33" i="3"/>
  <c r="Q33" i="3" s="1"/>
  <c r="Q34" i="7"/>
  <c r="Q30" i="7"/>
  <c r="R82" i="4"/>
  <c r="S79" i="4"/>
  <c r="D33" i="5"/>
  <c r="C33" i="5"/>
  <c r="B33" i="5"/>
  <c r="F33" i="5"/>
  <c r="M33" i="5"/>
  <c r="P33" i="5"/>
  <c r="O33" i="5"/>
  <c r="R29" i="5"/>
  <c r="R32" i="5" s="1"/>
  <c r="J33" i="5"/>
  <c r="I33" i="5"/>
  <c r="L33" i="5"/>
  <c r="K33" i="5"/>
  <c r="N33" i="5"/>
  <c r="R31" i="5"/>
  <c r="N26" i="3"/>
  <c r="R80" i="4"/>
  <c r="S77" i="4"/>
  <c r="S78" i="4"/>
  <c r="R81" i="4"/>
  <c r="P26" i="5"/>
  <c r="D26" i="5"/>
  <c r="B26" i="5"/>
  <c r="K26" i="5"/>
  <c r="O26" i="5"/>
  <c r="C26" i="5"/>
  <c r="G26" i="5"/>
  <c r="J26" i="5"/>
  <c r="R24" i="5"/>
  <c r="R22" i="5"/>
  <c r="F26" i="5"/>
  <c r="L26" i="5"/>
  <c r="H26" i="5"/>
  <c r="N26" i="5"/>
  <c r="R21" i="5"/>
  <c r="E26" i="5"/>
  <c r="I26" i="5"/>
  <c r="R23" i="5"/>
  <c r="G26" i="3"/>
  <c r="O26" i="3"/>
  <c r="K26" i="3"/>
  <c r="C26" i="3"/>
  <c r="R22" i="3"/>
  <c r="F26" i="3"/>
  <c r="E26" i="3"/>
  <c r="H26" i="3"/>
  <c r="P26" i="3"/>
  <c r="R23" i="3"/>
  <c r="J26" i="3"/>
  <c r="I26" i="3"/>
  <c r="L26" i="3"/>
  <c r="B26" i="3"/>
  <c r="R21" i="3"/>
  <c r="R24" i="3"/>
  <c r="D26" i="3"/>
  <c r="I68" i="7"/>
  <c r="Q33" i="5" l="1"/>
  <c r="R25" i="5"/>
  <c r="Q26" i="5"/>
  <c r="R25" i="3"/>
  <c r="Q26" i="3"/>
  <c r="B149" i="11"/>
  <c r="B143" i="11"/>
  <c r="N37" i="30" l="1"/>
  <c r="C38" i="15"/>
  <c r="B50" i="27" l="1"/>
  <c r="C50" i="27"/>
  <c r="D50" i="27"/>
  <c r="E50" i="27"/>
  <c r="F50" i="27"/>
  <c r="G50" i="27"/>
  <c r="H50" i="27"/>
  <c r="I50" i="27"/>
  <c r="J50" i="27"/>
  <c r="K50" i="27"/>
  <c r="L50" i="27"/>
  <c r="M50" i="27"/>
  <c r="N50" i="27"/>
  <c r="O50" i="27"/>
  <c r="P50" i="27"/>
  <c r="T24" i="1" l="1"/>
  <c r="T25" i="1" s="1"/>
  <c r="B91" i="10"/>
  <c r="G14" i="26" l="1"/>
  <c r="T23" i="1" s="1"/>
  <c r="H5" i="4"/>
  <c r="H4" i="4"/>
  <c r="B41" i="3"/>
  <c r="C41" i="3"/>
  <c r="D41" i="3"/>
  <c r="E41" i="3"/>
  <c r="F41" i="3"/>
  <c r="G41" i="3"/>
  <c r="H41" i="3"/>
  <c r="I41" i="3"/>
  <c r="J41" i="3"/>
  <c r="K41" i="3"/>
  <c r="L41" i="3"/>
  <c r="M41" i="3"/>
  <c r="N41" i="3"/>
  <c r="O41" i="3"/>
  <c r="P41" i="3"/>
  <c r="H6" i="4" l="1"/>
  <c r="R98" i="4"/>
  <c r="T22" i="1"/>
  <c r="T19" i="1"/>
  <c r="T18" i="1"/>
  <c r="T17" i="1"/>
  <c r="T13" i="1"/>
  <c r="AD36" i="2"/>
  <c r="AC36" i="2"/>
  <c r="AB36" i="2"/>
  <c r="AA36" i="2"/>
  <c r="Z36" i="2"/>
  <c r="Y36" i="2"/>
  <c r="X36" i="2"/>
  <c r="W36" i="2"/>
  <c r="V36" i="2"/>
  <c r="U36" i="2"/>
  <c r="T36" i="2"/>
  <c r="S36" i="2"/>
  <c r="R36" i="2"/>
  <c r="Q36" i="2"/>
  <c r="B36" i="2"/>
  <c r="AE35" i="2"/>
  <c r="AE34" i="2"/>
  <c r="AE33" i="2"/>
  <c r="AE32" i="2"/>
  <c r="AD45" i="2"/>
  <c r="AC45" i="2"/>
  <c r="AB45" i="2"/>
  <c r="AA45" i="2"/>
  <c r="Z45" i="2"/>
  <c r="Y45" i="2"/>
  <c r="X45" i="2"/>
  <c r="W45" i="2"/>
  <c r="V45" i="2"/>
  <c r="U45" i="2"/>
  <c r="T45" i="2"/>
  <c r="S45" i="2"/>
  <c r="R45" i="2"/>
  <c r="Q45" i="2"/>
  <c r="B45" i="2"/>
  <c r="AE44" i="2"/>
  <c r="AE43" i="2"/>
  <c r="AE42" i="2"/>
  <c r="AE41" i="2"/>
  <c r="AE36" i="2" l="1"/>
  <c r="AE45" i="2"/>
  <c r="AC18" i="2" l="1"/>
  <c r="AD18" i="2" s="1"/>
  <c r="AC12" i="2"/>
  <c r="AD11" i="2" s="1"/>
  <c r="AC6" i="2"/>
  <c r="P48" i="3"/>
  <c r="O48" i="3"/>
  <c r="N48" i="3"/>
  <c r="M48" i="3"/>
  <c r="L48" i="3"/>
  <c r="K48" i="3"/>
  <c r="J48" i="3"/>
  <c r="I48" i="3"/>
  <c r="H48" i="3"/>
  <c r="G48" i="3"/>
  <c r="F48" i="3"/>
  <c r="E48" i="3"/>
  <c r="D48" i="3"/>
  <c r="C48" i="3"/>
  <c r="B48" i="3"/>
  <c r="Q47" i="3"/>
  <c r="Q46" i="3"/>
  <c r="Q45" i="3"/>
  <c r="Q44" i="3"/>
  <c r="Q40" i="3"/>
  <c r="Q39" i="3"/>
  <c r="Q38" i="3"/>
  <c r="Q37" i="3"/>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Q116" i="4"/>
  <c r="P116" i="4"/>
  <c r="O116" i="4"/>
  <c r="N116" i="4"/>
  <c r="M116" i="4"/>
  <c r="L116" i="4"/>
  <c r="K116" i="4"/>
  <c r="J116" i="4"/>
  <c r="I116" i="4"/>
  <c r="H116" i="4"/>
  <c r="G116" i="4"/>
  <c r="F116" i="4"/>
  <c r="E116" i="4"/>
  <c r="D116" i="4"/>
  <c r="C116" i="4"/>
  <c r="Q115" i="4"/>
  <c r="P115" i="4"/>
  <c r="O115" i="4"/>
  <c r="N115" i="4"/>
  <c r="M115" i="4"/>
  <c r="L115" i="4"/>
  <c r="K115" i="4"/>
  <c r="J115" i="4"/>
  <c r="I115" i="4"/>
  <c r="H115" i="4"/>
  <c r="G115" i="4"/>
  <c r="F115" i="4"/>
  <c r="E115" i="4"/>
  <c r="D115" i="4"/>
  <c r="C115" i="4"/>
  <c r="Q114" i="4"/>
  <c r="P114" i="4"/>
  <c r="O114" i="4"/>
  <c r="N114" i="4"/>
  <c r="M114" i="4"/>
  <c r="L114" i="4"/>
  <c r="K114" i="4"/>
  <c r="J114" i="4"/>
  <c r="I114" i="4"/>
  <c r="H114" i="4"/>
  <c r="G114" i="4"/>
  <c r="F114" i="4"/>
  <c r="E114" i="4"/>
  <c r="D114" i="4"/>
  <c r="C114" i="4"/>
  <c r="R113" i="4"/>
  <c r="R112" i="4"/>
  <c r="R111" i="4"/>
  <c r="R110" i="4"/>
  <c r="R109" i="4"/>
  <c r="R108" i="4"/>
  <c r="R107" i="4"/>
  <c r="R106" i="4"/>
  <c r="R105" i="4"/>
  <c r="R104" i="4"/>
  <c r="R103" i="4"/>
  <c r="R102" i="4"/>
  <c r="R100" i="4"/>
  <c r="R99" i="4"/>
  <c r="R97" i="4"/>
  <c r="R96" i="4"/>
  <c r="R95" i="4"/>
  <c r="R94" i="4"/>
  <c r="R93" i="4"/>
  <c r="R92" i="4"/>
  <c r="R91" i="4"/>
  <c r="R90" i="4"/>
  <c r="R89" i="4"/>
  <c r="R88" i="4"/>
  <c r="R87" i="4"/>
  <c r="R86" i="4"/>
  <c r="P73" i="7"/>
  <c r="O73" i="7"/>
  <c r="N73" i="7"/>
  <c r="M73" i="7"/>
  <c r="L73" i="7"/>
  <c r="K73" i="7"/>
  <c r="J73" i="7"/>
  <c r="I73" i="7"/>
  <c r="H73" i="7"/>
  <c r="G73" i="7"/>
  <c r="F73" i="7"/>
  <c r="E73" i="7"/>
  <c r="D73" i="7"/>
  <c r="C73" i="7"/>
  <c r="B73" i="7"/>
  <c r="Q72" i="7"/>
  <c r="Q71" i="7"/>
  <c r="P68" i="7"/>
  <c r="O68" i="7"/>
  <c r="N68" i="7"/>
  <c r="M68" i="7"/>
  <c r="L68" i="7"/>
  <c r="K68" i="7"/>
  <c r="J68" i="7"/>
  <c r="H68" i="7"/>
  <c r="G68" i="7"/>
  <c r="F68" i="7"/>
  <c r="E68" i="7"/>
  <c r="D68" i="7"/>
  <c r="C68" i="7"/>
  <c r="B68" i="7"/>
  <c r="Q67" i="7"/>
  <c r="Q66" i="7"/>
  <c r="P63" i="7"/>
  <c r="O63" i="7"/>
  <c r="N63" i="7"/>
  <c r="M63" i="7"/>
  <c r="L63" i="7"/>
  <c r="K63" i="7"/>
  <c r="J63" i="7"/>
  <c r="I63" i="7"/>
  <c r="H63" i="7"/>
  <c r="G63" i="7"/>
  <c r="F63" i="7"/>
  <c r="E63" i="7"/>
  <c r="D63" i="7"/>
  <c r="C63" i="7"/>
  <c r="B63" i="7"/>
  <c r="Q62" i="7"/>
  <c r="Q61" i="7"/>
  <c r="Q57" i="7"/>
  <c r="L58" i="7" s="1"/>
  <c r="Q53" i="7"/>
  <c r="P54" i="7" s="1"/>
  <c r="F84" i="8"/>
  <c r="F72" i="8"/>
  <c r="T12" i="1" s="1"/>
  <c r="G67" i="8"/>
  <c r="G58" i="8"/>
  <c r="F40" i="8"/>
  <c r="G39" i="8" s="1"/>
  <c r="F33" i="8"/>
  <c r="G31" i="8" s="1"/>
  <c r="F23" i="8"/>
  <c r="G22" i="8" s="1"/>
  <c r="G20" i="8"/>
  <c r="F14" i="8"/>
  <c r="G11" i="8" s="1"/>
  <c r="J69" i="25"/>
  <c r="I69" i="25"/>
  <c r="H69" i="25"/>
  <c r="G69" i="25"/>
  <c r="F69" i="25"/>
  <c r="E69" i="25"/>
  <c r="D69" i="25"/>
  <c r="C69" i="25"/>
  <c r="B69" i="25"/>
  <c r="K68" i="25"/>
  <c r="K67" i="25"/>
  <c r="K66" i="25"/>
  <c r="K65" i="25"/>
  <c r="K64" i="25"/>
  <c r="K63" i="25"/>
  <c r="K62" i="25"/>
  <c r="K61" i="25"/>
  <c r="K60" i="25"/>
  <c r="K59" i="25"/>
  <c r="K58" i="25"/>
  <c r="K57" i="25"/>
  <c r="K56" i="25"/>
  <c r="K55" i="25"/>
  <c r="K54" i="25"/>
  <c r="K53" i="25"/>
  <c r="K52" i="25"/>
  <c r="K51" i="25"/>
  <c r="K50" i="25"/>
  <c r="P113" i="10"/>
  <c r="N113" i="10"/>
  <c r="O112" i="10" s="1"/>
  <c r="L113" i="10"/>
  <c r="M111" i="10" s="1"/>
  <c r="J113" i="10"/>
  <c r="K112" i="10" s="1"/>
  <c r="H113" i="10"/>
  <c r="F113" i="10"/>
  <c r="G112" i="10" s="1"/>
  <c r="D113" i="10"/>
  <c r="E112" i="10" s="1"/>
  <c r="B113" i="10"/>
  <c r="C113" i="10" s="1"/>
  <c r="R112" i="10"/>
  <c r="I112" i="10"/>
  <c r="R111" i="10"/>
  <c r="Q111" i="10"/>
  <c r="I111" i="10"/>
  <c r="G111" i="10"/>
  <c r="R110" i="10"/>
  <c r="I110" i="10"/>
  <c r="R109" i="10"/>
  <c r="Q109" i="10"/>
  <c r="I109" i="10"/>
  <c r="G109" i="10"/>
  <c r="P107" i="10"/>
  <c r="Q105" i="10" s="1"/>
  <c r="N107" i="10"/>
  <c r="O105" i="10" s="1"/>
  <c r="L107" i="10"/>
  <c r="M103" i="10" s="1"/>
  <c r="J107" i="10"/>
  <c r="K105" i="10" s="1"/>
  <c r="H107" i="10"/>
  <c r="I105" i="10" s="1"/>
  <c r="F107" i="10"/>
  <c r="G104" i="10" s="1"/>
  <c r="D107" i="10"/>
  <c r="E103" i="10" s="1"/>
  <c r="B107" i="10"/>
  <c r="C106" i="10" s="1"/>
  <c r="R106" i="10"/>
  <c r="R105" i="10"/>
  <c r="C105" i="10"/>
  <c r="R104" i="10"/>
  <c r="R103" i="10"/>
  <c r="R102" i="10"/>
  <c r="R101" i="10"/>
  <c r="C101" i="10"/>
  <c r="P99" i="10"/>
  <c r="Q96" i="10" s="1"/>
  <c r="N99" i="10"/>
  <c r="O95" i="10" s="1"/>
  <c r="L99" i="10"/>
  <c r="M98" i="10" s="1"/>
  <c r="J99" i="10"/>
  <c r="K98" i="10" s="1"/>
  <c r="H99" i="10"/>
  <c r="I96" i="10" s="1"/>
  <c r="F99" i="10"/>
  <c r="G98" i="10" s="1"/>
  <c r="D99" i="10"/>
  <c r="E98" i="10" s="1"/>
  <c r="B99" i="10"/>
  <c r="C94" i="10" s="1"/>
  <c r="R98" i="10"/>
  <c r="R97" i="10"/>
  <c r="K97" i="10"/>
  <c r="R96" i="10"/>
  <c r="R95" i="10"/>
  <c r="R94" i="10"/>
  <c r="R93" i="10"/>
  <c r="O93" i="10"/>
  <c r="P91" i="10"/>
  <c r="Q86" i="10" s="1"/>
  <c r="N91" i="10"/>
  <c r="O88" i="10" s="1"/>
  <c r="L91" i="10"/>
  <c r="M88" i="10" s="1"/>
  <c r="J91" i="10"/>
  <c r="K90" i="10" s="1"/>
  <c r="H91" i="10"/>
  <c r="I90" i="10" s="1"/>
  <c r="F91" i="10"/>
  <c r="G88" i="10" s="1"/>
  <c r="D91" i="10"/>
  <c r="E85" i="10" s="1"/>
  <c r="C90" i="10"/>
  <c r="R90" i="10"/>
  <c r="M90" i="10"/>
  <c r="R89" i="10"/>
  <c r="R88" i="10"/>
  <c r="E88" i="10"/>
  <c r="R87" i="10"/>
  <c r="E87" i="10"/>
  <c r="C87" i="10"/>
  <c r="R86" i="10"/>
  <c r="M86" i="10"/>
  <c r="R85" i="10"/>
  <c r="M85" i="10"/>
  <c r="R84" i="10"/>
  <c r="M84" i="10"/>
  <c r="R83" i="10"/>
  <c r="Q83" i="10"/>
  <c r="M83" i="10"/>
  <c r="E83" i="10"/>
  <c r="C83" i="10"/>
  <c r="Q49" i="27"/>
  <c r="Q48" i="27"/>
  <c r="Q47" i="27"/>
  <c r="Q46" i="27"/>
  <c r="Q45" i="27"/>
  <c r="S111" i="4" l="1"/>
  <c r="S86" i="4"/>
  <c r="T7" i="1"/>
  <c r="O97" i="10"/>
  <c r="C103" i="10"/>
  <c r="O85" i="10"/>
  <c r="C110" i="10"/>
  <c r="C111" i="10"/>
  <c r="O89" i="10"/>
  <c r="K93" i="10"/>
  <c r="C95" i="10"/>
  <c r="I106" i="10"/>
  <c r="Q102" i="10"/>
  <c r="K106" i="10"/>
  <c r="O110" i="10"/>
  <c r="C112" i="10"/>
  <c r="Q88" i="10"/>
  <c r="O103" i="10"/>
  <c r="G105" i="10"/>
  <c r="Q84" i="10"/>
  <c r="Q90" i="10"/>
  <c r="C96" i="10"/>
  <c r="C109" i="10"/>
  <c r="S89" i="4"/>
  <c r="S108" i="4"/>
  <c r="S95" i="4"/>
  <c r="S105" i="4"/>
  <c r="S92" i="4"/>
  <c r="S102" i="4"/>
  <c r="M112" i="10"/>
  <c r="G85" i="10"/>
  <c r="Q87" i="10"/>
  <c r="E90" i="10"/>
  <c r="C93" i="10"/>
  <c r="K95" i="10"/>
  <c r="C97" i="10"/>
  <c r="Q97" i="10"/>
  <c r="G101" i="10"/>
  <c r="M104" i="10"/>
  <c r="M109" i="10"/>
  <c r="G89" i="10"/>
  <c r="I93" i="10"/>
  <c r="I97" i="10"/>
  <c r="O101" i="10"/>
  <c r="G106" i="10"/>
  <c r="O109" i="10"/>
  <c r="G110" i="10"/>
  <c r="G113" i="10" s="1"/>
  <c r="O111" i="10"/>
  <c r="I113" i="10"/>
  <c r="E89" i="10"/>
  <c r="I87" i="10"/>
  <c r="E84" i="10"/>
  <c r="M87" i="10"/>
  <c r="M91" i="10" s="1"/>
  <c r="I94" i="10"/>
  <c r="I98" i="10"/>
  <c r="G102" i="10"/>
  <c r="O104" i="10"/>
  <c r="I89" i="10"/>
  <c r="O94" i="10"/>
  <c r="O98" i="10"/>
  <c r="O102" i="10"/>
  <c r="O106" i="10"/>
  <c r="E86" i="10"/>
  <c r="M89" i="10"/>
  <c r="G97" i="10"/>
  <c r="Q98" i="10"/>
  <c r="Q106" i="10"/>
  <c r="I85" i="10"/>
  <c r="I83" i="10"/>
  <c r="K83" i="10"/>
  <c r="Q89" i="10"/>
  <c r="G95" i="10"/>
  <c r="F5" i="26"/>
  <c r="F7" i="26" s="1"/>
  <c r="T15" i="1" s="1"/>
  <c r="G6" i="8"/>
  <c r="S87" i="4"/>
  <c r="S88" i="4"/>
  <c r="S90" i="4"/>
  <c r="S91" i="4"/>
  <c r="S93" i="4"/>
  <c r="S94" i="4"/>
  <c r="S96" i="4"/>
  <c r="S97" i="4"/>
  <c r="S103" i="4"/>
  <c r="S104" i="4"/>
  <c r="S106" i="4"/>
  <c r="S107" i="4"/>
  <c r="S109" i="4"/>
  <c r="S110" i="4"/>
  <c r="S112" i="4"/>
  <c r="S113" i="4"/>
  <c r="C119" i="4"/>
  <c r="G68" i="8"/>
  <c r="G37" i="8"/>
  <c r="G64" i="8"/>
  <c r="G69" i="8"/>
  <c r="G36" i="8"/>
  <c r="G38" i="8"/>
  <c r="G65" i="8"/>
  <c r="G71" i="8"/>
  <c r="G28" i="8"/>
  <c r="Q73" i="7"/>
  <c r="Q68" i="7"/>
  <c r="AD5" i="2"/>
  <c r="S4" i="1"/>
  <c r="H58" i="7"/>
  <c r="K69" i="25"/>
  <c r="L64" i="25" s="1"/>
  <c r="Q50" i="27"/>
  <c r="K101" i="10"/>
  <c r="K102" i="10"/>
  <c r="K104" i="10"/>
  <c r="K103" i="10"/>
  <c r="I102" i="10"/>
  <c r="G103" i="10"/>
  <c r="E104" i="10"/>
  <c r="R107" i="10"/>
  <c r="C102" i="10"/>
  <c r="C104" i="10"/>
  <c r="Q110" i="10"/>
  <c r="Q112" i="10"/>
  <c r="M110" i="10"/>
  <c r="K109" i="10"/>
  <c r="K110" i="10"/>
  <c r="K111" i="10"/>
  <c r="E109" i="10"/>
  <c r="E111" i="10"/>
  <c r="E110" i="10"/>
  <c r="R113" i="10"/>
  <c r="Q93" i="10"/>
  <c r="Q94" i="10"/>
  <c r="O96" i="10"/>
  <c r="M95" i="10"/>
  <c r="M96" i="10"/>
  <c r="K96" i="10"/>
  <c r="K94" i="10"/>
  <c r="G93" i="10"/>
  <c r="G96" i="10"/>
  <c r="G94" i="10"/>
  <c r="E96" i="10"/>
  <c r="E95" i="10"/>
  <c r="R99" i="10"/>
  <c r="Q85" i="10"/>
  <c r="K87" i="10"/>
  <c r="I84" i="10"/>
  <c r="I88" i="10"/>
  <c r="I86" i="10"/>
  <c r="G66" i="8"/>
  <c r="G70" i="8"/>
  <c r="G53" i="8"/>
  <c r="G59" i="8"/>
  <c r="G56" i="8"/>
  <c r="G19" i="8"/>
  <c r="G13" i="8"/>
  <c r="T11" i="1"/>
  <c r="G7" i="8"/>
  <c r="G10" i="8"/>
  <c r="Q63" i="7"/>
  <c r="T10" i="1"/>
  <c r="O58" i="7"/>
  <c r="T9" i="1"/>
  <c r="P58" i="7"/>
  <c r="D58" i="7"/>
  <c r="C118" i="4"/>
  <c r="C117" i="4"/>
  <c r="O117" i="4"/>
  <c r="D117" i="4"/>
  <c r="H117" i="4"/>
  <c r="L117" i="4"/>
  <c r="P117" i="4"/>
  <c r="E118" i="4"/>
  <c r="I118" i="4"/>
  <c r="M118" i="4"/>
  <c r="Q118" i="4"/>
  <c r="F119" i="4"/>
  <c r="J119" i="4"/>
  <c r="N119" i="4"/>
  <c r="G119" i="4"/>
  <c r="K119" i="4"/>
  <c r="O119" i="4"/>
  <c r="K118" i="4"/>
  <c r="O118" i="4"/>
  <c r="E117" i="4"/>
  <c r="I117" i="4"/>
  <c r="M117" i="4"/>
  <c r="Q117" i="4"/>
  <c r="F118" i="4"/>
  <c r="J118" i="4"/>
  <c r="N118" i="4"/>
  <c r="R116" i="4"/>
  <c r="G117" i="4"/>
  <c r="G118" i="4"/>
  <c r="F117" i="4"/>
  <c r="J117" i="4"/>
  <c r="N117" i="4"/>
  <c r="R115" i="4"/>
  <c r="D119" i="4"/>
  <c r="H119" i="4"/>
  <c r="L119" i="4"/>
  <c r="P119" i="4"/>
  <c r="K117" i="4"/>
  <c r="D118" i="4"/>
  <c r="H118" i="4"/>
  <c r="L118" i="4"/>
  <c r="P118" i="4"/>
  <c r="E119" i="4"/>
  <c r="I119" i="4"/>
  <c r="M119" i="4"/>
  <c r="Q119" i="4"/>
  <c r="S99" i="4"/>
  <c r="S100" i="4"/>
  <c r="S98" i="4"/>
  <c r="Q48" i="5"/>
  <c r="E49" i="5" s="1"/>
  <c r="Q48" i="3"/>
  <c r="R47" i="3" s="1"/>
  <c r="AD14" i="2"/>
  <c r="AD16" i="2"/>
  <c r="AD17" i="2"/>
  <c r="AD4" i="2"/>
  <c r="AD15" i="2"/>
  <c r="AD8" i="2"/>
  <c r="AD10" i="2"/>
  <c r="AD9" i="2"/>
  <c r="AD12" i="2"/>
  <c r="Q41" i="3"/>
  <c r="T8" i="1" s="1"/>
  <c r="F49" i="5"/>
  <c r="Q41" i="5"/>
  <c r="R37" i="5" s="1"/>
  <c r="R114" i="4"/>
  <c r="M54" i="7"/>
  <c r="B54" i="7"/>
  <c r="F54" i="7"/>
  <c r="J54" i="7"/>
  <c r="N54" i="7"/>
  <c r="E58" i="7"/>
  <c r="I58" i="7"/>
  <c r="M58" i="7"/>
  <c r="I54" i="7"/>
  <c r="C54" i="7"/>
  <c r="G54" i="7"/>
  <c r="K54" i="7"/>
  <c r="O54" i="7"/>
  <c r="B58" i="7"/>
  <c r="F58" i="7"/>
  <c r="J58" i="7"/>
  <c r="N58" i="7"/>
  <c r="E54" i="7"/>
  <c r="D54" i="7"/>
  <c r="H54" i="7"/>
  <c r="L54" i="7"/>
  <c r="C58" i="7"/>
  <c r="G58" i="7"/>
  <c r="K58" i="7"/>
  <c r="G8" i="8"/>
  <c r="G12" i="8"/>
  <c r="G17" i="8"/>
  <c r="G21" i="8"/>
  <c r="G26" i="8"/>
  <c r="G29" i="8"/>
  <c r="G54" i="8"/>
  <c r="G57" i="8"/>
  <c r="G5" i="8"/>
  <c r="G9" i="8"/>
  <c r="G18" i="8"/>
  <c r="G32" i="8"/>
  <c r="G30" i="8"/>
  <c r="G55" i="8"/>
  <c r="G27" i="8"/>
  <c r="G86" i="10"/>
  <c r="K88" i="10"/>
  <c r="E101" i="10"/>
  <c r="M101" i="10"/>
  <c r="I103" i="10"/>
  <c r="Q103" i="10"/>
  <c r="E105" i="10"/>
  <c r="M105" i="10"/>
  <c r="K84" i="10"/>
  <c r="C88" i="10"/>
  <c r="O90" i="10"/>
  <c r="G83" i="10"/>
  <c r="O83" i="10"/>
  <c r="C85" i="10"/>
  <c r="K85" i="10"/>
  <c r="G87" i="10"/>
  <c r="O87" i="10"/>
  <c r="C89" i="10"/>
  <c r="K89" i="10"/>
  <c r="E93" i="10"/>
  <c r="M93" i="10"/>
  <c r="I95" i="10"/>
  <c r="Q95" i="10"/>
  <c r="E97" i="10"/>
  <c r="M97" i="10"/>
  <c r="C98" i="10"/>
  <c r="E102" i="10"/>
  <c r="M102" i="10"/>
  <c r="I104" i="10"/>
  <c r="Q104" i="10"/>
  <c r="E106" i="10"/>
  <c r="M106" i="10"/>
  <c r="R91" i="10"/>
  <c r="C84" i="10"/>
  <c r="O86" i="10"/>
  <c r="G90" i="10"/>
  <c r="G84" i="10"/>
  <c r="O84" i="10"/>
  <c r="C86" i="10"/>
  <c r="K86" i="10"/>
  <c r="E94" i="10"/>
  <c r="M94" i="10"/>
  <c r="I101" i="10"/>
  <c r="Q101" i="10"/>
  <c r="B93" i="11"/>
  <c r="B86" i="11"/>
  <c r="C85" i="11" s="1"/>
  <c r="D77" i="11"/>
  <c r="E75" i="11" s="1"/>
  <c r="B77" i="11"/>
  <c r="C75" i="11" s="1"/>
  <c r="D70" i="11"/>
  <c r="B70" i="11"/>
  <c r="C64" i="11" s="1"/>
  <c r="C68" i="11"/>
  <c r="C67" i="11"/>
  <c r="C65" i="11"/>
  <c r="D62" i="11"/>
  <c r="E60" i="11" s="1"/>
  <c r="B62" i="11"/>
  <c r="C59" i="11" s="1"/>
  <c r="B73" i="12"/>
  <c r="B69" i="12"/>
  <c r="B64" i="12"/>
  <c r="C63" i="12" s="1"/>
  <c r="B58" i="12"/>
  <c r="C56" i="12" s="1"/>
  <c r="B50" i="12"/>
  <c r="C48" i="12" s="1"/>
  <c r="C35" i="13"/>
  <c r="G42" i="15"/>
  <c r="F42" i="15"/>
  <c r="E42" i="15"/>
  <c r="D42" i="15"/>
  <c r="C42" i="15"/>
  <c r="K41" i="15"/>
  <c r="K40" i="15"/>
  <c r="K42" i="15" s="1"/>
  <c r="G38" i="15"/>
  <c r="F38" i="15"/>
  <c r="E38" i="15"/>
  <c r="D38" i="15"/>
  <c r="K37" i="15"/>
  <c r="K36" i="15"/>
  <c r="J34" i="15"/>
  <c r="I34" i="15"/>
  <c r="G34" i="15"/>
  <c r="F34" i="15"/>
  <c r="E34" i="15"/>
  <c r="D34" i="15"/>
  <c r="C34" i="15"/>
  <c r="K33" i="15"/>
  <c r="K32" i="15"/>
  <c r="K34" i="15" s="1"/>
  <c r="K44" i="33"/>
  <c r="K43" i="33"/>
  <c r="J28" i="33"/>
  <c r="I28" i="33"/>
  <c r="H28" i="33"/>
  <c r="G28" i="33"/>
  <c r="F28" i="33"/>
  <c r="E28" i="33"/>
  <c r="D28" i="33"/>
  <c r="K27" i="33"/>
  <c r="K26" i="33"/>
  <c r="K25" i="33"/>
  <c r="K24" i="33"/>
  <c r="K23" i="33"/>
  <c r="J18" i="33"/>
  <c r="I18" i="33"/>
  <c r="H18" i="33"/>
  <c r="G18" i="33"/>
  <c r="F18" i="33"/>
  <c r="E18" i="33"/>
  <c r="D18" i="33"/>
  <c r="K17" i="33"/>
  <c r="K16" i="33"/>
  <c r="K15" i="33"/>
  <c r="K14" i="33"/>
  <c r="K13" i="33"/>
  <c r="J7" i="33"/>
  <c r="J8" i="33" s="1"/>
  <c r="I7" i="33"/>
  <c r="I8" i="33" s="1"/>
  <c r="H7" i="33"/>
  <c r="H8" i="33" s="1"/>
  <c r="G7" i="33"/>
  <c r="G8" i="33" s="1"/>
  <c r="F7" i="33"/>
  <c r="F8" i="33" s="1"/>
  <c r="E7" i="33"/>
  <c r="E8" i="33" s="1"/>
  <c r="D7" i="33"/>
  <c r="D8" i="33" s="1"/>
  <c r="K6" i="33"/>
  <c r="K5" i="33"/>
  <c r="K4" i="33"/>
  <c r="N44" i="30"/>
  <c r="D49" i="43"/>
  <c r="D44" i="43"/>
  <c r="D32" i="43"/>
  <c r="D23" i="43"/>
  <c r="B49" i="43"/>
  <c r="B44" i="43"/>
  <c r="B32" i="43"/>
  <c r="B23" i="43"/>
  <c r="B41" i="44"/>
  <c r="B32" i="44"/>
  <c r="B23" i="44"/>
  <c r="D41" i="44"/>
  <c r="D32" i="44"/>
  <c r="D23" i="44"/>
  <c r="E91" i="10" l="1"/>
  <c r="M113" i="10"/>
  <c r="O113" i="10"/>
  <c r="O107" i="10"/>
  <c r="C27" i="13"/>
  <c r="C30" i="13"/>
  <c r="C28" i="13"/>
  <c r="C29" i="13"/>
  <c r="C34" i="13"/>
  <c r="C68" i="12"/>
  <c r="C62" i="12"/>
  <c r="C97" i="11"/>
  <c r="C98" i="11"/>
  <c r="C90" i="11"/>
  <c r="C91" i="11"/>
  <c r="C80" i="11"/>
  <c r="E74" i="11"/>
  <c r="E76" i="11"/>
  <c r="C66" i="11"/>
  <c r="C69" i="11"/>
  <c r="C70" i="11"/>
  <c r="C57" i="11"/>
  <c r="C61" i="11"/>
  <c r="T5" i="1"/>
  <c r="T6" i="1" s="1"/>
  <c r="R117" i="4"/>
  <c r="J49" i="5"/>
  <c r="D49" i="5"/>
  <c r="C49" i="5"/>
  <c r="G6" i="26"/>
  <c r="G7" i="26"/>
  <c r="C99" i="10"/>
  <c r="I99" i="10"/>
  <c r="K99" i="10"/>
  <c r="O99" i="10"/>
  <c r="I107" i="10"/>
  <c r="C95" i="11"/>
  <c r="C54" i="11"/>
  <c r="C58" i="11"/>
  <c r="C88" i="11"/>
  <c r="C55" i="11"/>
  <c r="C60" i="11"/>
  <c r="C92" i="11"/>
  <c r="C71" i="12"/>
  <c r="C42" i="12"/>
  <c r="C72" i="12"/>
  <c r="C26" i="13"/>
  <c r="C33" i="13"/>
  <c r="C36" i="13" s="1"/>
  <c r="K45" i="33"/>
  <c r="K7" i="33"/>
  <c r="K8" i="33" s="1"/>
  <c r="G107" i="10"/>
  <c r="Q91" i="10"/>
  <c r="L67" i="25"/>
  <c r="K91" i="10"/>
  <c r="G14" i="8"/>
  <c r="S115" i="4"/>
  <c r="I91" i="10"/>
  <c r="K113" i="10"/>
  <c r="Q113" i="10"/>
  <c r="C107" i="10"/>
  <c r="G72" i="8"/>
  <c r="G40" i="8"/>
  <c r="K38" i="15"/>
  <c r="D70" i="25"/>
  <c r="L59" i="25"/>
  <c r="L51" i="25"/>
  <c r="L60" i="25"/>
  <c r="B70" i="25"/>
  <c r="L55" i="25"/>
  <c r="H70" i="25"/>
  <c r="I70" i="25"/>
  <c r="L56" i="25"/>
  <c r="G70" i="25"/>
  <c r="L52" i="25"/>
  <c r="L62" i="25"/>
  <c r="L61" i="25"/>
  <c r="L65" i="25"/>
  <c r="E70" i="25"/>
  <c r="L58" i="25"/>
  <c r="C70" i="25"/>
  <c r="J70" i="25"/>
  <c r="L54" i="25"/>
  <c r="L57" i="25"/>
  <c r="L68" i="25"/>
  <c r="L50" i="25"/>
  <c r="L66" i="25"/>
  <c r="F70" i="25"/>
  <c r="L63" i="25"/>
  <c r="L53" i="25"/>
  <c r="Q107" i="10"/>
  <c r="M107" i="10"/>
  <c r="K107" i="10"/>
  <c r="E107" i="10"/>
  <c r="E113" i="10"/>
  <c r="Q99" i="10"/>
  <c r="M99" i="10"/>
  <c r="G99" i="10"/>
  <c r="E99" i="10"/>
  <c r="O91" i="10"/>
  <c r="C91" i="10"/>
  <c r="G91" i="10"/>
  <c r="G33" i="8"/>
  <c r="G23" i="8"/>
  <c r="Q58" i="7"/>
  <c r="Q54" i="7"/>
  <c r="R119" i="4"/>
  <c r="S116" i="4"/>
  <c r="P49" i="5"/>
  <c r="O49" i="5"/>
  <c r="B49" i="5"/>
  <c r="R45" i="5"/>
  <c r="M49" i="5"/>
  <c r="L49" i="5"/>
  <c r="K49" i="5"/>
  <c r="N49" i="5"/>
  <c r="R47" i="5"/>
  <c r="I49" i="5"/>
  <c r="H49" i="5"/>
  <c r="G49" i="5"/>
  <c r="R46" i="5"/>
  <c r="R44" i="5"/>
  <c r="P49" i="3"/>
  <c r="B49" i="3"/>
  <c r="R46" i="3"/>
  <c r="G49" i="3"/>
  <c r="L49" i="3"/>
  <c r="F49" i="3"/>
  <c r="M49" i="3"/>
  <c r="H49" i="3"/>
  <c r="R44" i="3"/>
  <c r="O49" i="3"/>
  <c r="R45" i="3"/>
  <c r="I49" i="3"/>
  <c r="N49" i="3"/>
  <c r="C49" i="3"/>
  <c r="D49" i="3"/>
  <c r="J49" i="3"/>
  <c r="K49" i="3"/>
  <c r="E49" i="3"/>
  <c r="E42" i="3"/>
  <c r="F42" i="3"/>
  <c r="R40" i="3"/>
  <c r="R38" i="3"/>
  <c r="L42" i="3"/>
  <c r="B42" i="3"/>
  <c r="P42" i="3"/>
  <c r="J42" i="3"/>
  <c r="D42" i="3"/>
  <c r="M42" i="3"/>
  <c r="R39" i="3"/>
  <c r="R37" i="3"/>
  <c r="G42" i="3"/>
  <c r="K42" i="3"/>
  <c r="C42" i="3"/>
  <c r="O42" i="3"/>
  <c r="N42" i="3"/>
  <c r="I42" i="3"/>
  <c r="H42" i="3"/>
  <c r="E42" i="5"/>
  <c r="H42" i="5"/>
  <c r="F42" i="5"/>
  <c r="R40" i="5"/>
  <c r="M42" i="5"/>
  <c r="P42" i="5"/>
  <c r="N42" i="5"/>
  <c r="K42" i="5"/>
  <c r="C42" i="5"/>
  <c r="O42" i="5"/>
  <c r="G42" i="5"/>
  <c r="R38" i="5"/>
  <c r="D42" i="5"/>
  <c r="B42" i="5"/>
  <c r="I42" i="5"/>
  <c r="L42" i="5"/>
  <c r="J42" i="5"/>
  <c r="R39" i="5"/>
  <c r="S114" i="4"/>
  <c r="U6" i="1" s="1"/>
  <c r="R118" i="4"/>
  <c r="C83" i="11"/>
  <c r="C82" i="11"/>
  <c r="C56" i="11"/>
  <c r="C79" i="11"/>
  <c r="C84" i="11"/>
  <c r="E55" i="11"/>
  <c r="E59" i="11"/>
  <c r="E65" i="11"/>
  <c r="E69" i="11"/>
  <c r="C74" i="11"/>
  <c r="C77" i="11" s="1"/>
  <c r="C76" i="11"/>
  <c r="C81" i="11"/>
  <c r="C89" i="11"/>
  <c r="E61" i="11"/>
  <c r="E54" i="11"/>
  <c r="E56" i="11"/>
  <c r="E58" i="11"/>
  <c r="E64" i="11"/>
  <c r="E66" i="11"/>
  <c r="C45" i="12"/>
  <c r="C54" i="12"/>
  <c r="C61" i="12"/>
  <c r="C53" i="12"/>
  <c r="C60" i="12"/>
  <c r="C46" i="12"/>
  <c r="C49" i="12"/>
  <c r="C57" i="12"/>
  <c r="C43" i="12"/>
  <c r="C47" i="12"/>
  <c r="C55" i="12"/>
  <c r="C67" i="12"/>
  <c r="C66" i="12"/>
  <c r="C44" i="12"/>
  <c r="C52" i="12"/>
  <c r="I34" i="33"/>
  <c r="I33" i="33" s="1"/>
  <c r="J34" i="33"/>
  <c r="J33" i="33" s="1"/>
  <c r="K18" i="33"/>
  <c r="K28" i="33"/>
  <c r="K34" i="33" s="1"/>
  <c r="K33" i="33" s="1"/>
  <c r="G34" i="33"/>
  <c r="G33" i="33" s="1"/>
  <c r="E34" i="33"/>
  <c r="E33" i="33" s="1"/>
  <c r="F34" i="33"/>
  <c r="F33" i="33" s="1"/>
  <c r="D34" i="33"/>
  <c r="D33" i="33" s="1"/>
  <c r="H34" i="33"/>
  <c r="H33" i="33" s="1"/>
  <c r="E41" i="44"/>
  <c r="R48" i="3" l="1"/>
  <c r="C69" i="12"/>
  <c r="C73" i="12"/>
  <c r="C64" i="12"/>
  <c r="C58" i="12"/>
  <c r="C50" i="12"/>
  <c r="C93" i="11"/>
  <c r="C86" i="11"/>
  <c r="E77" i="11"/>
  <c r="E70" i="11"/>
  <c r="E62" i="11"/>
  <c r="C62" i="11"/>
  <c r="T16" i="1"/>
  <c r="T14" i="1"/>
  <c r="R41" i="5"/>
  <c r="Q49" i="3"/>
  <c r="L69" i="25"/>
  <c r="K70" i="25"/>
  <c r="Q49" i="5"/>
  <c r="R48" i="5"/>
  <c r="Q42" i="5"/>
  <c r="R41" i="3"/>
  <c r="Q42" i="3"/>
  <c r="P18" i="28"/>
  <c r="H18" i="28"/>
  <c r="L18" i="28"/>
  <c r="D18" i="28"/>
  <c r="R16" i="28"/>
  <c r="R14" i="28"/>
  <c r="O18" i="28"/>
  <c r="N18" i="28"/>
  <c r="I18" i="28"/>
  <c r="J18" i="28"/>
  <c r="G18" i="28"/>
  <c r="R13" i="28"/>
  <c r="B18" i="28"/>
  <c r="C18" i="28"/>
  <c r="M18" i="28"/>
  <c r="R15" i="28"/>
  <c r="K18" i="28"/>
  <c r="F18" i="28"/>
  <c r="E18" i="28"/>
  <c r="E32" i="44"/>
  <c r="F23" i="44"/>
  <c r="E23" i="44"/>
  <c r="E49" i="43"/>
  <c r="E44" i="43"/>
  <c r="E32" i="43"/>
  <c r="F23" i="43"/>
  <c r="E23" i="43"/>
  <c r="Q18" i="28" l="1"/>
  <c r="R17" i="28"/>
  <c r="Q17" i="1"/>
  <c r="M6" i="26"/>
  <c r="Q14" i="1" s="1"/>
  <c r="Q13" i="1"/>
  <c r="P13" i="1"/>
  <c r="L7" i="26"/>
  <c r="Q15" i="1" l="1"/>
  <c r="M7" i="26"/>
  <c r="Q16" i="1" s="1"/>
  <c r="B145" i="12"/>
  <c r="R17" i="1" l="1"/>
  <c r="S17" i="1"/>
  <c r="R13" i="1"/>
  <c r="S13" i="1"/>
  <c r="D135" i="4" l="1"/>
  <c r="E135" i="4"/>
  <c r="F135" i="4"/>
  <c r="G135" i="4"/>
  <c r="H135" i="4"/>
  <c r="I135" i="4"/>
  <c r="J135" i="4"/>
  <c r="K135" i="4"/>
  <c r="L135" i="4"/>
  <c r="M135" i="4"/>
  <c r="N135" i="4"/>
  <c r="O135" i="4"/>
  <c r="P135" i="4"/>
  <c r="Q135" i="4"/>
  <c r="D136" i="4"/>
  <c r="E136" i="4"/>
  <c r="F136" i="4"/>
  <c r="G136" i="4"/>
  <c r="H136" i="4"/>
  <c r="I136" i="4"/>
  <c r="J136" i="4"/>
  <c r="K136" i="4"/>
  <c r="L136" i="4"/>
  <c r="M136" i="4"/>
  <c r="N136" i="4"/>
  <c r="O136" i="4"/>
  <c r="P136" i="4"/>
  <c r="Q136" i="4"/>
  <c r="D137" i="4"/>
  <c r="E137" i="4"/>
  <c r="F137" i="4"/>
  <c r="G137" i="4"/>
  <c r="H137" i="4"/>
  <c r="I137" i="4"/>
  <c r="J137" i="4"/>
  <c r="K137" i="4"/>
  <c r="L137" i="4"/>
  <c r="M137" i="4"/>
  <c r="N137" i="4"/>
  <c r="O137" i="4"/>
  <c r="P137" i="4"/>
  <c r="Q137" i="4"/>
  <c r="C137" i="4"/>
  <c r="C136" i="4"/>
  <c r="C135" i="4"/>
  <c r="M37" i="30"/>
  <c r="G5" i="4"/>
  <c r="G4" i="4"/>
  <c r="M44" i="30"/>
  <c r="J7" i="26"/>
  <c r="R15" i="1" s="1"/>
  <c r="H82" i="8"/>
  <c r="S24" i="1" l="1"/>
  <c r="S25" i="1" s="1"/>
  <c r="S22" i="1"/>
  <c r="S19" i="1"/>
  <c r="H60" i="8"/>
  <c r="P80" i="27" l="1"/>
  <c r="O80" i="27"/>
  <c r="N80" i="27"/>
  <c r="M80" i="27"/>
  <c r="L80" i="27"/>
  <c r="K80" i="27"/>
  <c r="J80" i="27"/>
  <c r="I80" i="27"/>
  <c r="H80" i="27"/>
  <c r="G80" i="27"/>
  <c r="F80" i="27"/>
  <c r="E80" i="27"/>
  <c r="D80" i="27"/>
  <c r="C80" i="27"/>
  <c r="B80" i="27"/>
  <c r="Q79" i="27"/>
  <c r="Q78" i="27"/>
  <c r="Q77" i="27"/>
  <c r="Q76" i="27"/>
  <c r="Q75" i="27"/>
  <c r="Q80" i="27" l="1"/>
  <c r="G81" i="27" s="1"/>
  <c r="R80" i="27"/>
  <c r="N81" i="27"/>
  <c r="F81" i="27"/>
  <c r="J81" i="27"/>
  <c r="B81" i="27"/>
  <c r="R78" i="27"/>
  <c r="I81" i="27"/>
  <c r="R77" i="27"/>
  <c r="C81" i="27"/>
  <c r="O81" i="27"/>
  <c r="D81" i="27"/>
  <c r="H81" i="27"/>
  <c r="P81" i="27"/>
  <c r="R75" i="27"/>
  <c r="R32" i="28"/>
  <c r="E34" i="28"/>
  <c r="I34" i="28"/>
  <c r="M34" i="28"/>
  <c r="G34" i="28"/>
  <c r="J34" i="28"/>
  <c r="B34" i="28"/>
  <c r="R29" i="28"/>
  <c r="N34" i="28"/>
  <c r="F34" i="28"/>
  <c r="R31" i="28"/>
  <c r="R30" i="28"/>
  <c r="C34" i="28"/>
  <c r="K34" i="28"/>
  <c r="O34" i="28"/>
  <c r="D34" i="28"/>
  <c r="H34" i="28"/>
  <c r="L34" i="28"/>
  <c r="P34" i="28"/>
  <c r="K182" i="33"/>
  <c r="K181" i="33"/>
  <c r="J166" i="33"/>
  <c r="I166" i="33"/>
  <c r="H166" i="33"/>
  <c r="G166" i="33"/>
  <c r="F166" i="33"/>
  <c r="E166" i="33"/>
  <c r="D166" i="33"/>
  <c r="K165" i="33"/>
  <c r="K164" i="33"/>
  <c r="K163" i="33"/>
  <c r="K162" i="33"/>
  <c r="K161" i="33"/>
  <c r="J156" i="33"/>
  <c r="I156" i="33"/>
  <c r="H156" i="33"/>
  <c r="G156" i="33"/>
  <c r="F156" i="33"/>
  <c r="E156" i="33"/>
  <c r="D156" i="33"/>
  <c r="K155" i="33"/>
  <c r="K154" i="33"/>
  <c r="K153" i="33"/>
  <c r="K152" i="33"/>
  <c r="K151" i="33"/>
  <c r="J145" i="33"/>
  <c r="J146" i="33" s="1"/>
  <c r="I145" i="33"/>
  <c r="I146" i="33" s="1"/>
  <c r="H145" i="33"/>
  <c r="H146" i="33" s="1"/>
  <c r="G145" i="33"/>
  <c r="G146" i="33" s="1"/>
  <c r="F145" i="33"/>
  <c r="F146" i="33" s="1"/>
  <c r="E145" i="33"/>
  <c r="E146" i="33" s="1"/>
  <c r="D145" i="33"/>
  <c r="D146" i="33" s="1"/>
  <c r="K144" i="33"/>
  <c r="K143" i="33"/>
  <c r="K142" i="33"/>
  <c r="K27" i="15"/>
  <c r="K28" i="15" s="1"/>
  <c r="K23" i="15"/>
  <c r="K22" i="15"/>
  <c r="K19" i="15"/>
  <c r="K20" i="15" s="1"/>
  <c r="B58" i="13"/>
  <c r="C57" i="13" s="1"/>
  <c r="B53" i="13"/>
  <c r="C51" i="13" s="1"/>
  <c r="B149" i="12"/>
  <c r="B139" i="12"/>
  <c r="B132" i="12"/>
  <c r="C130" i="12" s="1"/>
  <c r="B124" i="12"/>
  <c r="C122" i="12" s="1"/>
  <c r="B136" i="11"/>
  <c r="C135" i="11" s="1"/>
  <c r="D127" i="11"/>
  <c r="E125" i="11" s="1"/>
  <c r="B127" i="11"/>
  <c r="C126" i="11" s="1"/>
  <c r="D120" i="11"/>
  <c r="B120" i="11"/>
  <c r="C119" i="11" s="1"/>
  <c r="D112" i="11"/>
  <c r="B112" i="11"/>
  <c r="C107" i="11" s="1"/>
  <c r="M81" i="27" l="1"/>
  <c r="R79" i="27"/>
  <c r="C104" i="11"/>
  <c r="C110" i="11"/>
  <c r="T27" i="1"/>
  <c r="E110" i="11"/>
  <c r="E107" i="11"/>
  <c r="E118" i="11"/>
  <c r="E117" i="11"/>
  <c r="C50" i="13"/>
  <c r="T28" i="1"/>
  <c r="C147" i="11"/>
  <c r="C148" i="11"/>
  <c r="C146" i="11"/>
  <c r="C140" i="11"/>
  <c r="C142" i="11"/>
  <c r="C138" i="12"/>
  <c r="C136" i="12"/>
  <c r="C115" i="11"/>
  <c r="C111" i="11"/>
  <c r="L81" i="27"/>
  <c r="K81" i="27"/>
  <c r="E81" i="27"/>
  <c r="R76" i="27"/>
  <c r="C55" i="13"/>
  <c r="C48" i="13"/>
  <c r="C56" i="13"/>
  <c r="C52" i="13"/>
  <c r="K24" i="15"/>
  <c r="K145" i="33"/>
  <c r="K146" i="33" s="1"/>
  <c r="C143" i="12"/>
  <c r="C144" i="12"/>
  <c r="C128" i="12"/>
  <c r="C131" i="12"/>
  <c r="C117" i="11"/>
  <c r="C105" i="11"/>
  <c r="C108" i="11"/>
  <c r="E124" i="11"/>
  <c r="C106" i="11"/>
  <c r="C109" i="11"/>
  <c r="C114" i="11"/>
  <c r="C118" i="11"/>
  <c r="C116" i="11"/>
  <c r="C125" i="11"/>
  <c r="C145" i="11"/>
  <c r="E126" i="11"/>
  <c r="C138" i="11"/>
  <c r="C141" i="11"/>
  <c r="C119" i="12"/>
  <c r="C123" i="12"/>
  <c r="C134" i="12"/>
  <c r="C135" i="12"/>
  <c r="C137" i="12"/>
  <c r="C127" i="12"/>
  <c r="C147" i="12"/>
  <c r="C148" i="12"/>
  <c r="K183" i="33"/>
  <c r="K166" i="33"/>
  <c r="K172" i="33" s="1"/>
  <c r="K171" i="33" s="1"/>
  <c r="K156" i="33"/>
  <c r="E172" i="33"/>
  <c r="E171" i="33" s="1"/>
  <c r="I172" i="33"/>
  <c r="I171" i="33" s="1"/>
  <c r="F172" i="33"/>
  <c r="F171" i="33" s="1"/>
  <c r="J172" i="33"/>
  <c r="J171" i="33" s="1"/>
  <c r="G172" i="33"/>
  <c r="G171" i="33" s="1"/>
  <c r="D172" i="33"/>
  <c r="D171" i="33" s="1"/>
  <c r="H172" i="33"/>
  <c r="H171" i="33" s="1"/>
  <c r="Q34" i="28"/>
  <c r="R33" i="28"/>
  <c r="C49" i="13"/>
  <c r="C116" i="12"/>
  <c r="C120" i="12"/>
  <c r="C141" i="12"/>
  <c r="C117" i="12"/>
  <c r="C121" i="12"/>
  <c r="C129" i="12"/>
  <c r="C142" i="12"/>
  <c r="C118" i="12"/>
  <c r="C126" i="12"/>
  <c r="C132" i="11"/>
  <c r="C130" i="11"/>
  <c r="C133" i="11"/>
  <c r="C129" i="11"/>
  <c r="C134" i="11"/>
  <c r="E119" i="11"/>
  <c r="E111" i="11"/>
  <c r="E115" i="11"/>
  <c r="C124" i="11"/>
  <c r="C131" i="11"/>
  <c r="C139" i="11"/>
  <c r="E105" i="11"/>
  <c r="E109" i="11"/>
  <c r="E104" i="11"/>
  <c r="E106" i="11"/>
  <c r="E108" i="11"/>
  <c r="E114" i="11"/>
  <c r="E116" i="11"/>
  <c r="P152" i="10"/>
  <c r="Q150" i="10" s="1"/>
  <c r="N152" i="10"/>
  <c r="O148" i="10" s="1"/>
  <c r="L152" i="10"/>
  <c r="M150" i="10" s="1"/>
  <c r="J152" i="10"/>
  <c r="K150" i="10" s="1"/>
  <c r="H152" i="10"/>
  <c r="I148" i="10" s="1"/>
  <c r="F152" i="10"/>
  <c r="G148" i="10" s="1"/>
  <c r="D152" i="10"/>
  <c r="E150" i="10" s="1"/>
  <c r="B152" i="10"/>
  <c r="C150" i="10" s="1"/>
  <c r="R151" i="10"/>
  <c r="Q151" i="10"/>
  <c r="R150" i="10"/>
  <c r="R149" i="10"/>
  <c r="R148" i="10"/>
  <c r="P146" i="10"/>
  <c r="Q144" i="10" s="1"/>
  <c r="N146" i="10"/>
  <c r="O145" i="10" s="1"/>
  <c r="L146" i="10"/>
  <c r="M142" i="10" s="1"/>
  <c r="J146" i="10"/>
  <c r="K145" i="10" s="1"/>
  <c r="H146" i="10"/>
  <c r="I144" i="10" s="1"/>
  <c r="F146" i="10"/>
  <c r="G145" i="10" s="1"/>
  <c r="D146" i="10"/>
  <c r="E142" i="10" s="1"/>
  <c r="B146" i="10"/>
  <c r="C145" i="10" s="1"/>
  <c r="R145" i="10"/>
  <c r="R144" i="10"/>
  <c r="R143" i="10"/>
  <c r="R142" i="10"/>
  <c r="R141" i="10"/>
  <c r="R140" i="10"/>
  <c r="P138" i="10"/>
  <c r="Q137" i="10" s="1"/>
  <c r="N138" i="10"/>
  <c r="O134" i="10" s="1"/>
  <c r="L138" i="10"/>
  <c r="M135" i="10" s="1"/>
  <c r="J138" i="10"/>
  <c r="K136" i="10" s="1"/>
  <c r="H138" i="10"/>
  <c r="I135" i="10" s="1"/>
  <c r="F138" i="10"/>
  <c r="G134" i="10" s="1"/>
  <c r="D138" i="10"/>
  <c r="E134" i="10" s="1"/>
  <c r="B138" i="10"/>
  <c r="C135" i="10" s="1"/>
  <c r="R137" i="10"/>
  <c r="O137" i="10"/>
  <c r="M137" i="10"/>
  <c r="R136" i="10"/>
  <c r="R135" i="10"/>
  <c r="R134" i="10"/>
  <c r="R133" i="10"/>
  <c r="R132" i="10"/>
  <c r="P130" i="10"/>
  <c r="Q128" i="10" s="1"/>
  <c r="N130" i="10"/>
  <c r="O127" i="10" s="1"/>
  <c r="L130" i="10"/>
  <c r="M126" i="10" s="1"/>
  <c r="J130" i="10"/>
  <c r="K129" i="10" s="1"/>
  <c r="H130" i="10"/>
  <c r="I128" i="10" s="1"/>
  <c r="F130" i="10"/>
  <c r="G127" i="10" s="1"/>
  <c r="D130" i="10"/>
  <c r="E126" i="10" s="1"/>
  <c r="B130" i="10"/>
  <c r="C129" i="10" s="1"/>
  <c r="R129" i="10"/>
  <c r="R128" i="10"/>
  <c r="R127" i="10"/>
  <c r="R126" i="10"/>
  <c r="Q126" i="10"/>
  <c r="R125" i="10"/>
  <c r="R124" i="10"/>
  <c r="R123" i="10"/>
  <c r="R122" i="10"/>
  <c r="J92" i="25"/>
  <c r="I92" i="25"/>
  <c r="H92" i="25"/>
  <c r="G92" i="25"/>
  <c r="F92" i="25"/>
  <c r="E92" i="25"/>
  <c r="D92" i="25"/>
  <c r="C92" i="25"/>
  <c r="B92" i="25"/>
  <c r="K91" i="25"/>
  <c r="K90" i="25"/>
  <c r="K89" i="25"/>
  <c r="K88" i="25"/>
  <c r="K87" i="25"/>
  <c r="K86" i="25"/>
  <c r="K85" i="25"/>
  <c r="K84" i="25"/>
  <c r="K83" i="25"/>
  <c r="K82" i="25"/>
  <c r="K81" i="25"/>
  <c r="K80" i="25"/>
  <c r="K79" i="25"/>
  <c r="K78" i="25"/>
  <c r="K77" i="25"/>
  <c r="K76" i="25"/>
  <c r="K75" i="25"/>
  <c r="K74" i="25"/>
  <c r="K73" i="25"/>
  <c r="I14" i="26"/>
  <c r="S23" i="1" s="1"/>
  <c r="H72" i="8"/>
  <c r="I71" i="8" s="1"/>
  <c r="I66" i="8"/>
  <c r="I65" i="8"/>
  <c r="I58" i="8"/>
  <c r="I56" i="8"/>
  <c r="I53" i="8"/>
  <c r="H40" i="8"/>
  <c r="I38" i="8" s="1"/>
  <c r="H33" i="8"/>
  <c r="I31" i="8" s="1"/>
  <c r="H23" i="8"/>
  <c r="I22" i="8" s="1"/>
  <c r="I20" i="8"/>
  <c r="H14" i="8"/>
  <c r="P97" i="7"/>
  <c r="O97" i="7"/>
  <c r="N97" i="7"/>
  <c r="M97" i="7"/>
  <c r="L97" i="7"/>
  <c r="K97" i="7"/>
  <c r="J97" i="7"/>
  <c r="I97" i="7"/>
  <c r="H97" i="7"/>
  <c r="F97" i="7"/>
  <c r="E97" i="7"/>
  <c r="D97" i="7"/>
  <c r="C97" i="7"/>
  <c r="B97" i="7"/>
  <c r="Q96" i="7"/>
  <c r="Q95" i="7"/>
  <c r="P92" i="7"/>
  <c r="O92" i="7"/>
  <c r="N92" i="7"/>
  <c r="M92" i="7"/>
  <c r="L92" i="7"/>
  <c r="K92" i="7"/>
  <c r="J92" i="7"/>
  <c r="I92" i="7"/>
  <c r="H92" i="7"/>
  <c r="F92" i="7"/>
  <c r="E92" i="7"/>
  <c r="D92" i="7"/>
  <c r="C92" i="7"/>
  <c r="B92" i="7"/>
  <c r="Q91" i="7"/>
  <c r="Q90" i="7"/>
  <c r="P87" i="7"/>
  <c r="O87" i="7"/>
  <c r="N87" i="7"/>
  <c r="M87" i="7"/>
  <c r="L87" i="7"/>
  <c r="K87" i="7"/>
  <c r="J87" i="7"/>
  <c r="I87" i="7"/>
  <c r="H87" i="7"/>
  <c r="F87" i="7"/>
  <c r="E87" i="7"/>
  <c r="D87" i="7"/>
  <c r="C87" i="7"/>
  <c r="B87" i="7"/>
  <c r="Q86" i="7"/>
  <c r="Q85" i="7"/>
  <c r="Q81" i="7"/>
  <c r="Q77" i="7"/>
  <c r="P78" i="7" s="1"/>
  <c r="R150" i="4"/>
  <c r="R149" i="4"/>
  <c r="R148" i="4"/>
  <c r="R147" i="4"/>
  <c r="R146" i="4"/>
  <c r="R145" i="4"/>
  <c r="R144" i="4"/>
  <c r="R143" i="4"/>
  <c r="R142" i="4"/>
  <c r="R141" i="4"/>
  <c r="R140" i="4"/>
  <c r="R139" i="4"/>
  <c r="R137" i="4"/>
  <c r="R136" i="4"/>
  <c r="R135" i="4"/>
  <c r="S5" i="1" s="1"/>
  <c r="R134" i="4"/>
  <c r="R133" i="4"/>
  <c r="R132" i="4"/>
  <c r="R131" i="4"/>
  <c r="R130" i="4"/>
  <c r="R129" i="4"/>
  <c r="R128" i="4"/>
  <c r="R127" i="4"/>
  <c r="R126" i="4"/>
  <c r="R125" i="4"/>
  <c r="R124" i="4"/>
  <c r="R123" i="4"/>
  <c r="G6" i="4"/>
  <c r="P64" i="5"/>
  <c r="O64" i="5"/>
  <c r="N64" i="5"/>
  <c r="M64" i="5"/>
  <c r="L64" i="5"/>
  <c r="K64" i="5"/>
  <c r="J64" i="5"/>
  <c r="I64" i="5"/>
  <c r="H64" i="5"/>
  <c r="G64" i="5"/>
  <c r="F64" i="5"/>
  <c r="E64" i="5"/>
  <c r="D64" i="5"/>
  <c r="C64" i="5"/>
  <c r="B64" i="5"/>
  <c r="Q63" i="5"/>
  <c r="Q62" i="5"/>
  <c r="Q61" i="5"/>
  <c r="Q60" i="5"/>
  <c r="P57" i="5"/>
  <c r="O57" i="5"/>
  <c r="N57" i="5"/>
  <c r="M57" i="5"/>
  <c r="L57" i="5"/>
  <c r="K57" i="5"/>
  <c r="J57" i="5"/>
  <c r="I57" i="5"/>
  <c r="H57" i="5"/>
  <c r="G57" i="5"/>
  <c r="F57" i="5"/>
  <c r="E57" i="5"/>
  <c r="D57" i="5"/>
  <c r="C57" i="5"/>
  <c r="B57" i="5"/>
  <c r="Q56" i="5"/>
  <c r="Q55" i="5"/>
  <c r="Q54" i="5"/>
  <c r="Q53" i="5"/>
  <c r="P64" i="3"/>
  <c r="O64" i="3"/>
  <c r="N64" i="3"/>
  <c r="M64" i="3"/>
  <c r="L64" i="3"/>
  <c r="K64" i="3"/>
  <c r="J64" i="3"/>
  <c r="I64" i="3"/>
  <c r="H64" i="3"/>
  <c r="G64" i="3"/>
  <c r="F64" i="3"/>
  <c r="E64" i="3"/>
  <c r="D64" i="3"/>
  <c r="C64" i="3"/>
  <c r="B64" i="3"/>
  <c r="Q63" i="3"/>
  <c r="Q62" i="3"/>
  <c r="Q61" i="3"/>
  <c r="Q60" i="3"/>
  <c r="P57" i="3"/>
  <c r="O57" i="3"/>
  <c r="N57" i="3"/>
  <c r="M57" i="3"/>
  <c r="L57" i="3"/>
  <c r="K57" i="3"/>
  <c r="J57" i="3"/>
  <c r="I57" i="3"/>
  <c r="H57" i="3"/>
  <c r="G57" i="3"/>
  <c r="F57" i="3"/>
  <c r="E57" i="3"/>
  <c r="D57" i="3"/>
  <c r="C57" i="3"/>
  <c r="B57" i="3"/>
  <c r="Q56" i="3"/>
  <c r="Q55" i="3"/>
  <c r="Q54" i="3"/>
  <c r="Q53" i="3"/>
  <c r="AD54" i="2"/>
  <c r="AC54" i="2"/>
  <c r="AB54" i="2"/>
  <c r="AA54" i="2"/>
  <c r="Z54" i="2"/>
  <c r="Y54" i="2"/>
  <c r="X54" i="2"/>
  <c r="W54" i="2"/>
  <c r="V54" i="2"/>
  <c r="U54" i="2"/>
  <c r="T54" i="2"/>
  <c r="S54" i="2"/>
  <c r="R54" i="2"/>
  <c r="Q54" i="2"/>
  <c r="B54" i="2"/>
  <c r="AE53" i="2"/>
  <c r="AE52" i="2"/>
  <c r="AE51" i="2"/>
  <c r="AE50" i="2"/>
  <c r="AE18" i="2"/>
  <c r="AF18" i="2" s="1"/>
  <c r="AE12" i="2"/>
  <c r="AF11" i="2" s="1"/>
  <c r="AE6" i="2"/>
  <c r="T4" i="1" s="1"/>
  <c r="C149" i="10" l="1"/>
  <c r="I150" i="10"/>
  <c r="Q125" i="10"/>
  <c r="G133" i="10"/>
  <c r="O149" i="10"/>
  <c r="Q149" i="10"/>
  <c r="O151" i="10"/>
  <c r="S129" i="4"/>
  <c r="C149" i="11"/>
  <c r="Q81" i="27"/>
  <c r="G132" i="10"/>
  <c r="C148" i="10"/>
  <c r="C151" i="10"/>
  <c r="C143" i="11"/>
  <c r="C120" i="11"/>
  <c r="C58" i="13"/>
  <c r="C53" i="13"/>
  <c r="C145" i="12"/>
  <c r="C136" i="11"/>
  <c r="E127" i="11"/>
  <c r="C127" i="11"/>
  <c r="E120" i="11"/>
  <c r="E112" i="11"/>
  <c r="C112" i="11"/>
  <c r="E135" i="10"/>
  <c r="O142" i="10"/>
  <c r="M133" i="10"/>
  <c r="M132" i="10"/>
  <c r="G141" i="10"/>
  <c r="E136" i="10"/>
  <c r="I141" i="10"/>
  <c r="E132" i="10"/>
  <c r="E133" i="10"/>
  <c r="M136" i="10"/>
  <c r="C144" i="10"/>
  <c r="E129" i="10"/>
  <c r="E125" i="10"/>
  <c r="O135" i="10"/>
  <c r="E123" i="10"/>
  <c r="E127" i="10"/>
  <c r="O136" i="10"/>
  <c r="I145" i="10"/>
  <c r="I151" i="10"/>
  <c r="I122" i="10"/>
  <c r="E148" i="10"/>
  <c r="K122" i="10"/>
  <c r="C126" i="10"/>
  <c r="C133" i="10"/>
  <c r="K142" i="10"/>
  <c r="E143" i="10"/>
  <c r="I137" i="10"/>
  <c r="C140" i="10"/>
  <c r="C143" i="10"/>
  <c r="K126" i="10"/>
  <c r="Q127" i="10"/>
  <c r="Q129" i="10"/>
  <c r="I132" i="10"/>
  <c r="I134" i="10"/>
  <c r="Q136" i="10"/>
  <c r="I19" i="8"/>
  <c r="I39" i="8"/>
  <c r="I70" i="8"/>
  <c r="S12" i="1"/>
  <c r="I13" i="8"/>
  <c r="S11" i="1"/>
  <c r="I6" i="8"/>
  <c r="H5" i="26"/>
  <c r="S149" i="4"/>
  <c r="S145" i="4"/>
  <c r="S7" i="1"/>
  <c r="Q87" i="7"/>
  <c r="S10" i="1"/>
  <c r="Q133" i="10"/>
  <c r="I123" i="10"/>
  <c r="Q132" i="10"/>
  <c r="Q135" i="10"/>
  <c r="C137" i="10"/>
  <c r="G140" i="10"/>
  <c r="O150" i="10"/>
  <c r="E151" i="10"/>
  <c r="Q134" i="10"/>
  <c r="I136" i="10"/>
  <c r="Q122" i="10"/>
  <c r="Q123" i="10"/>
  <c r="I125" i="10"/>
  <c r="I126" i="10"/>
  <c r="I133" i="10"/>
  <c r="C134" i="10"/>
  <c r="E137" i="10"/>
  <c r="G142" i="10"/>
  <c r="G144" i="10"/>
  <c r="E149" i="10"/>
  <c r="S142" i="4"/>
  <c r="S126" i="4"/>
  <c r="S143" i="4"/>
  <c r="S146" i="4"/>
  <c r="K155" i="4"/>
  <c r="G155" i="4"/>
  <c r="O155" i="4"/>
  <c r="S139" i="4"/>
  <c r="D154" i="4"/>
  <c r="H154" i="4"/>
  <c r="L154" i="4"/>
  <c r="P154" i="4"/>
  <c r="F156" i="4"/>
  <c r="J154" i="4"/>
  <c r="N156" i="4"/>
  <c r="S137" i="4"/>
  <c r="S136" i="4"/>
  <c r="S124" i="4"/>
  <c r="S128" i="4"/>
  <c r="S134" i="4"/>
  <c r="C139" i="12"/>
  <c r="C122" i="10"/>
  <c r="O82" i="7"/>
  <c r="S9" i="1"/>
  <c r="Q64" i="3"/>
  <c r="I65" i="3" s="1"/>
  <c r="I7" i="8"/>
  <c r="I10" i="8"/>
  <c r="I11" i="8"/>
  <c r="I36" i="8"/>
  <c r="I37" i="8"/>
  <c r="I67" i="8"/>
  <c r="I64" i="8"/>
  <c r="I68" i="8"/>
  <c r="I54" i="8"/>
  <c r="I59" i="8"/>
  <c r="C124" i="12"/>
  <c r="C132" i="12"/>
  <c r="C149" i="12"/>
  <c r="Q148" i="10"/>
  <c r="M149" i="10"/>
  <c r="M151" i="10"/>
  <c r="M148" i="10"/>
  <c r="K149" i="10"/>
  <c r="K148" i="10"/>
  <c r="K151" i="10"/>
  <c r="I149" i="10"/>
  <c r="G149" i="10"/>
  <c r="G150" i="10"/>
  <c r="G151" i="10"/>
  <c r="C152" i="10"/>
  <c r="R152" i="10"/>
  <c r="Q141" i="10"/>
  <c r="Q145" i="10"/>
  <c r="O140" i="10"/>
  <c r="O141" i="10"/>
  <c r="O144" i="10"/>
  <c r="M143" i="10"/>
  <c r="K143" i="10"/>
  <c r="K144" i="10"/>
  <c r="K140" i="10"/>
  <c r="R146" i="10"/>
  <c r="C142" i="10"/>
  <c r="O132" i="10"/>
  <c r="O133" i="10"/>
  <c r="M134" i="10"/>
  <c r="K133" i="10"/>
  <c r="K135" i="10"/>
  <c r="K134" i="10"/>
  <c r="K137" i="10"/>
  <c r="G135" i="10"/>
  <c r="G136" i="10"/>
  <c r="G137" i="10"/>
  <c r="R138" i="10"/>
  <c r="O128" i="10"/>
  <c r="O124" i="10"/>
  <c r="M127" i="10"/>
  <c r="M123" i="10"/>
  <c r="M125" i="10"/>
  <c r="M128" i="10"/>
  <c r="M129" i="10"/>
  <c r="M124" i="10"/>
  <c r="I127" i="10"/>
  <c r="I129" i="10"/>
  <c r="G128" i="10"/>
  <c r="G124" i="10"/>
  <c r="E124" i="10"/>
  <c r="E128" i="10"/>
  <c r="Q97" i="7"/>
  <c r="Q92" i="7"/>
  <c r="P82" i="7"/>
  <c r="D82" i="7"/>
  <c r="H82" i="7"/>
  <c r="L82" i="7"/>
  <c r="Q64" i="5"/>
  <c r="R63" i="5" s="1"/>
  <c r="AF5" i="2"/>
  <c r="S6" i="1"/>
  <c r="R130" i="10"/>
  <c r="S26" i="1" s="1"/>
  <c r="E122" i="10"/>
  <c r="M122" i="10"/>
  <c r="C123" i="10"/>
  <c r="K123" i="10"/>
  <c r="I124" i="10"/>
  <c r="Q124" i="10"/>
  <c r="G125" i="10"/>
  <c r="O125" i="10"/>
  <c r="C127" i="10"/>
  <c r="K127" i="10"/>
  <c r="G129" i="10"/>
  <c r="O129" i="10"/>
  <c r="C132" i="10"/>
  <c r="K132" i="10"/>
  <c r="C136" i="10"/>
  <c r="E140" i="10"/>
  <c r="M140" i="10"/>
  <c r="C141" i="10"/>
  <c r="K141" i="10"/>
  <c r="I142" i="10"/>
  <c r="Q142" i="10"/>
  <c r="G143" i="10"/>
  <c r="O143" i="10"/>
  <c r="E144" i="10"/>
  <c r="M144" i="10"/>
  <c r="G122" i="10"/>
  <c r="O122" i="10"/>
  <c r="C124" i="10"/>
  <c r="K124" i="10"/>
  <c r="G126" i="10"/>
  <c r="O126" i="10"/>
  <c r="C128" i="10"/>
  <c r="K128" i="10"/>
  <c r="E141" i="10"/>
  <c r="M141" i="10"/>
  <c r="I143" i="10"/>
  <c r="Q143" i="10"/>
  <c r="E145" i="10"/>
  <c r="M145" i="10"/>
  <c r="G123" i="10"/>
  <c r="O123" i="10"/>
  <c r="C125" i="10"/>
  <c r="K125" i="10"/>
  <c r="I140" i="10"/>
  <c r="Q140" i="10"/>
  <c r="K92" i="25"/>
  <c r="L73" i="25" s="1"/>
  <c r="I28" i="8"/>
  <c r="I8" i="8"/>
  <c r="I12" i="8"/>
  <c r="I17" i="8"/>
  <c r="I21" i="8"/>
  <c r="I26" i="8"/>
  <c r="I29" i="8"/>
  <c r="I57" i="8"/>
  <c r="I5" i="8"/>
  <c r="I9" i="8"/>
  <c r="I18" i="8"/>
  <c r="I32" i="8"/>
  <c r="I30" i="8"/>
  <c r="I55" i="8"/>
  <c r="I69" i="8"/>
  <c r="I27" i="8"/>
  <c r="E78" i="7"/>
  <c r="B78" i="7"/>
  <c r="F78" i="7"/>
  <c r="J78" i="7"/>
  <c r="N78" i="7"/>
  <c r="E82" i="7"/>
  <c r="I82" i="7"/>
  <c r="M82" i="7"/>
  <c r="M78" i="7"/>
  <c r="C78" i="7"/>
  <c r="G78" i="7"/>
  <c r="K78" i="7"/>
  <c r="O78" i="7"/>
  <c r="B82" i="7"/>
  <c r="F82" i="7"/>
  <c r="J82" i="7"/>
  <c r="N82" i="7"/>
  <c r="I78" i="7"/>
  <c r="D78" i="7"/>
  <c r="H78" i="7"/>
  <c r="L78" i="7"/>
  <c r="C82" i="7"/>
  <c r="G82" i="7"/>
  <c r="K82" i="7"/>
  <c r="S127" i="4"/>
  <c r="S132" i="4"/>
  <c r="S135" i="4"/>
  <c r="S141" i="4"/>
  <c r="S144" i="4"/>
  <c r="E156" i="4"/>
  <c r="I156" i="4"/>
  <c r="M156" i="4"/>
  <c r="Q156" i="4"/>
  <c r="C156" i="4"/>
  <c r="G156" i="4"/>
  <c r="K156" i="4"/>
  <c r="O156" i="4"/>
  <c r="S133" i="4"/>
  <c r="S147" i="4"/>
  <c r="S150" i="4"/>
  <c r="R152" i="4"/>
  <c r="D156" i="4"/>
  <c r="H156" i="4"/>
  <c r="L156" i="4"/>
  <c r="P156" i="4"/>
  <c r="S125" i="4"/>
  <c r="S130" i="4"/>
  <c r="S123" i="4"/>
  <c r="S131" i="4"/>
  <c r="S140" i="4"/>
  <c r="S148" i="4"/>
  <c r="D155" i="4"/>
  <c r="H155" i="4"/>
  <c r="L155" i="4"/>
  <c r="P155" i="4"/>
  <c r="F154" i="4"/>
  <c r="N154" i="4"/>
  <c r="F155" i="4"/>
  <c r="J155" i="4"/>
  <c r="J156" i="4"/>
  <c r="R151" i="4"/>
  <c r="C154" i="4"/>
  <c r="G154" i="4"/>
  <c r="K154" i="4"/>
  <c r="O154" i="4"/>
  <c r="C155" i="4"/>
  <c r="R153" i="4"/>
  <c r="E154" i="4"/>
  <c r="I154" i="4"/>
  <c r="M154" i="4"/>
  <c r="Q154" i="4"/>
  <c r="E155" i="4"/>
  <c r="I155" i="4"/>
  <c r="M155" i="4"/>
  <c r="Q155" i="4"/>
  <c r="N155" i="4"/>
  <c r="Q57" i="5"/>
  <c r="M58" i="5" s="1"/>
  <c r="Q57" i="3"/>
  <c r="S8" i="1" s="1"/>
  <c r="AF17" i="2"/>
  <c r="AE54" i="2"/>
  <c r="AF4" i="2"/>
  <c r="AF14" i="2"/>
  <c r="AF16" i="2"/>
  <c r="AF9" i="2"/>
  <c r="AF8" i="2"/>
  <c r="AF12" i="2"/>
  <c r="AF10" i="2"/>
  <c r="AF15" i="2"/>
  <c r="C65" i="3" l="1"/>
  <c r="P65" i="3"/>
  <c r="J65" i="3"/>
  <c r="E65" i="3"/>
  <c r="R61" i="3"/>
  <c r="D65" i="3"/>
  <c r="O65" i="3"/>
  <c r="M65" i="3"/>
  <c r="E152" i="10"/>
  <c r="I146" i="10"/>
  <c r="M138" i="10"/>
  <c r="E138" i="10"/>
  <c r="I138" i="10"/>
  <c r="Q146" i="10"/>
  <c r="I130" i="10"/>
  <c r="E130" i="10"/>
  <c r="Q138" i="10"/>
  <c r="G138" i="10"/>
  <c r="I60" i="8"/>
  <c r="H7" i="26"/>
  <c r="I6" i="26"/>
  <c r="S14" i="1" s="1"/>
  <c r="I14" i="8"/>
  <c r="S153" i="4"/>
  <c r="R62" i="3"/>
  <c r="R63" i="3"/>
  <c r="L65" i="3"/>
  <c r="K65" i="3"/>
  <c r="R60" i="3"/>
  <c r="F65" i="3"/>
  <c r="H65" i="3"/>
  <c r="G65" i="3"/>
  <c r="B65" i="3"/>
  <c r="N65" i="3"/>
  <c r="L90" i="25"/>
  <c r="L84" i="25"/>
  <c r="L83" i="25"/>
  <c r="K130" i="10"/>
  <c r="O146" i="10"/>
  <c r="G146" i="10"/>
  <c r="C146" i="10"/>
  <c r="Q130" i="10"/>
  <c r="R62" i="5"/>
  <c r="P65" i="5"/>
  <c r="O65" i="5"/>
  <c r="R60" i="5"/>
  <c r="I65" i="5"/>
  <c r="K65" i="5"/>
  <c r="B65" i="5"/>
  <c r="E65" i="5"/>
  <c r="D65" i="5"/>
  <c r="R61" i="5"/>
  <c r="L65" i="5"/>
  <c r="H65" i="5"/>
  <c r="G65" i="5"/>
  <c r="J65" i="5"/>
  <c r="H58" i="5"/>
  <c r="N58" i="5"/>
  <c r="I33" i="8"/>
  <c r="C130" i="10"/>
  <c r="E58" i="5"/>
  <c r="R56" i="5"/>
  <c r="C65" i="5"/>
  <c r="N65" i="5"/>
  <c r="F65" i="5"/>
  <c r="M65" i="5"/>
  <c r="I23" i="8"/>
  <c r="I40" i="8"/>
  <c r="I72" i="8"/>
  <c r="M146" i="10"/>
  <c r="K146" i="10"/>
  <c r="E146" i="10"/>
  <c r="O138" i="10"/>
  <c r="K138" i="10"/>
  <c r="C138" i="10"/>
  <c r="O130" i="10"/>
  <c r="M130" i="10"/>
  <c r="G130" i="10"/>
  <c r="L80" i="25"/>
  <c r="L79" i="25"/>
  <c r="L86" i="25"/>
  <c r="J93" i="25"/>
  <c r="I93" i="25"/>
  <c r="L85" i="25"/>
  <c r="L74" i="25"/>
  <c r="F93" i="25"/>
  <c r="E93" i="25"/>
  <c r="L77" i="25"/>
  <c r="L89" i="25"/>
  <c r="Q82" i="7"/>
  <c r="Q78" i="7"/>
  <c r="L58" i="5"/>
  <c r="B58" i="5"/>
  <c r="J58" i="5"/>
  <c r="R54" i="5"/>
  <c r="B93" i="25"/>
  <c r="L76" i="25"/>
  <c r="L91" i="25"/>
  <c r="L75" i="25"/>
  <c r="H93" i="25"/>
  <c r="L82" i="25"/>
  <c r="L81" i="25"/>
  <c r="L88" i="25"/>
  <c r="G93" i="25"/>
  <c r="L87" i="25"/>
  <c r="C93" i="25"/>
  <c r="D93" i="25"/>
  <c r="L78" i="25"/>
  <c r="R154" i="4"/>
  <c r="S151" i="4"/>
  <c r="S152" i="4"/>
  <c r="R156" i="4"/>
  <c r="R155" i="4"/>
  <c r="R55" i="5"/>
  <c r="R53" i="5"/>
  <c r="C58" i="5"/>
  <c r="O58" i="5"/>
  <c r="G58" i="5"/>
  <c r="K58" i="5"/>
  <c r="F58" i="5"/>
  <c r="P58" i="5"/>
  <c r="I58" i="5"/>
  <c r="D58" i="5"/>
  <c r="O58" i="3"/>
  <c r="G58" i="3"/>
  <c r="K58" i="3"/>
  <c r="C58" i="3"/>
  <c r="I58" i="3"/>
  <c r="P58" i="3"/>
  <c r="R54" i="3"/>
  <c r="N58" i="3"/>
  <c r="R56" i="3"/>
  <c r="H58" i="3"/>
  <c r="F58" i="3"/>
  <c r="B58" i="3"/>
  <c r="R55" i="3"/>
  <c r="E58" i="3"/>
  <c r="L58" i="3"/>
  <c r="R53" i="3"/>
  <c r="J58" i="3"/>
  <c r="M58" i="3"/>
  <c r="D58" i="3"/>
  <c r="R24" i="1"/>
  <c r="R25" i="1" s="1"/>
  <c r="R22" i="1"/>
  <c r="K85" i="8"/>
  <c r="R19" i="1" s="1"/>
  <c r="J83" i="8"/>
  <c r="J85" i="8" s="1"/>
  <c r="R18" i="1" s="1"/>
  <c r="AE58" i="2"/>
  <c r="AE60" i="2"/>
  <c r="L37" i="30"/>
  <c r="L44" i="30"/>
  <c r="R64" i="3" l="1"/>
  <c r="Q65" i="3"/>
  <c r="S15" i="1"/>
  <c r="I7" i="26"/>
  <c r="S16" i="1" s="1"/>
  <c r="R64" i="5"/>
  <c r="L92" i="25"/>
  <c r="Q65" i="5"/>
  <c r="K93" i="25"/>
  <c r="Q58" i="5"/>
  <c r="R57" i="5"/>
  <c r="R57" i="3"/>
  <c r="Q58" i="3"/>
  <c r="D177" i="10"/>
  <c r="F169" i="10"/>
  <c r="K115" i="25"/>
  <c r="L60" i="8"/>
  <c r="J60" i="8"/>
  <c r="J72" i="8"/>
  <c r="R12" i="1" s="1"/>
  <c r="J33" i="8"/>
  <c r="Q190" i="4"/>
  <c r="R187" i="4"/>
  <c r="R184" i="4"/>
  <c r="R181" i="4"/>
  <c r="R178" i="4"/>
  <c r="R171" i="4"/>
  <c r="R168" i="4"/>
  <c r="R165" i="4"/>
  <c r="R162" i="4"/>
  <c r="P190" i="4"/>
  <c r="O190" i="4"/>
  <c r="N190" i="4"/>
  <c r="M190" i="4"/>
  <c r="L190" i="4"/>
  <c r="K190" i="4"/>
  <c r="J190" i="4"/>
  <c r="I190" i="4"/>
  <c r="H190" i="4"/>
  <c r="G190" i="4"/>
  <c r="F190" i="4"/>
  <c r="E190" i="4"/>
  <c r="D190" i="4"/>
  <c r="C190" i="4"/>
  <c r="R190" i="4" l="1"/>
  <c r="R174" i="4"/>
  <c r="K228" i="33"/>
  <c r="K227" i="33"/>
  <c r="J212" i="33"/>
  <c r="I212" i="33"/>
  <c r="H212" i="33"/>
  <c r="G212" i="33"/>
  <c r="F212" i="33"/>
  <c r="E212" i="33"/>
  <c r="D212" i="33"/>
  <c r="K211" i="33"/>
  <c r="K210" i="33"/>
  <c r="K209" i="33"/>
  <c r="K208" i="33"/>
  <c r="K207" i="33"/>
  <c r="J202" i="33"/>
  <c r="I202" i="33"/>
  <c r="H202" i="33"/>
  <c r="G202" i="33"/>
  <c r="F202" i="33"/>
  <c r="E202" i="33"/>
  <c r="D202" i="33"/>
  <c r="K201" i="33"/>
  <c r="K200" i="33"/>
  <c r="K199" i="33"/>
  <c r="K198" i="33"/>
  <c r="K197" i="33"/>
  <c r="J191" i="33"/>
  <c r="J192" i="33" s="1"/>
  <c r="I191" i="33"/>
  <c r="I192" i="33" s="1"/>
  <c r="H191" i="33"/>
  <c r="H192" i="33" s="1"/>
  <c r="G191" i="33"/>
  <c r="G192" i="33" s="1"/>
  <c r="F191" i="33"/>
  <c r="F192" i="33" s="1"/>
  <c r="E191" i="33"/>
  <c r="E192" i="33" s="1"/>
  <c r="D191" i="33"/>
  <c r="D192" i="33" s="1"/>
  <c r="K190" i="33"/>
  <c r="K189" i="33"/>
  <c r="K188" i="33"/>
  <c r="G70" i="15"/>
  <c r="F70" i="15"/>
  <c r="E70" i="15"/>
  <c r="D70" i="15"/>
  <c r="C70" i="15"/>
  <c r="K69" i="15"/>
  <c r="K68" i="15"/>
  <c r="G66" i="15"/>
  <c r="F66" i="15"/>
  <c r="E66" i="15"/>
  <c r="D66" i="15"/>
  <c r="C66" i="15"/>
  <c r="K65" i="15"/>
  <c r="K64" i="15"/>
  <c r="J62" i="15"/>
  <c r="I62" i="15"/>
  <c r="G62" i="15"/>
  <c r="F62" i="15"/>
  <c r="E62" i="15"/>
  <c r="D62" i="15"/>
  <c r="C62" i="15"/>
  <c r="K61" i="15"/>
  <c r="K60" i="15"/>
  <c r="B101" i="13"/>
  <c r="C100" i="13" s="1"/>
  <c r="B96" i="13"/>
  <c r="B185" i="12"/>
  <c r="C182" i="12" s="1"/>
  <c r="B180" i="12"/>
  <c r="C178" i="12" s="1"/>
  <c r="B175" i="12"/>
  <c r="C174" i="12" s="1"/>
  <c r="B169" i="12"/>
  <c r="C166" i="12" s="1"/>
  <c r="B161" i="12"/>
  <c r="C158" i="12" s="1"/>
  <c r="B249" i="11"/>
  <c r="B244" i="11"/>
  <c r="C243" i="11" s="1"/>
  <c r="B238" i="11"/>
  <c r="C237" i="11" s="1"/>
  <c r="D229" i="11"/>
  <c r="E227" i="11" s="1"/>
  <c r="B229" i="11"/>
  <c r="C228" i="11" s="1"/>
  <c r="D222" i="11"/>
  <c r="B222" i="11"/>
  <c r="C220" i="11" s="1"/>
  <c r="D214" i="11"/>
  <c r="B214" i="11"/>
  <c r="P41" i="28"/>
  <c r="O41" i="28"/>
  <c r="N41" i="28"/>
  <c r="M41" i="28"/>
  <c r="L41" i="28"/>
  <c r="K41" i="28"/>
  <c r="J41" i="28"/>
  <c r="I41" i="28"/>
  <c r="H41" i="28"/>
  <c r="G41" i="28"/>
  <c r="F41" i="28"/>
  <c r="E41" i="28"/>
  <c r="D41" i="28"/>
  <c r="C41" i="28"/>
  <c r="B41" i="28"/>
  <c r="Q40" i="28"/>
  <c r="Q39" i="28"/>
  <c r="Q38" i="28"/>
  <c r="Q37" i="28"/>
  <c r="P104" i="27"/>
  <c r="O104" i="27"/>
  <c r="N104" i="27"/>
  <c r="M104" i="27"/>
  <c r="L104" i="27"/>
  <c r="K104" i="27"/>
  <c r="J104" i="27"/>
  <c r="I104" i="27"/>
  <c r="H104" i="27"/>
  <c r="G104" i="27"/>
  <c r="F104" i="27"/>
  <c r="E104" i="27"/>
  <c r="D104" i="27"/>
  <c r="C104" i="27"/>
  <c r="B104" i="27"/>
  <c r="Q103" i="27"/>
  <c r="Q102" i="27"/>
  <c r="Q101" i="27"/>
  <c r="Q100" i="27"/>
  <c r="Q99" i="27"/>
  <c r="P191" i="10"/>
  <c r="Q190" i="10" s="1"/>
  <c r="N191" i="10"/>
  <c r="O189" i="10" s="1"/>
  <c r="L191" i="10"/>
  <c r="M190" i="10" s="1"/>
  <c r="J191" i="10"/>
  <c r="K189" i="10" s="1"/>
  <c r="H191" i="10"/>
  <c r="I188" i="10" s="1"/>
  <c r="F191" i="10"/>
  <c r="G190" i="10" s="1"/>
  <c r="D191" i="10"/>
  <c r="E190" i="10" s="1"/>
  <c r="B191" i="10"/>
  <c r="R190" i="10"/>
  <c r="R189" i="10"/>
  <c r="R188" i="10"/>
  <c r="R187" i="10"/>
  <c r="P185" i="10"/>
  <c r="Q183" i="10" s="1"/>
  <c r="N185" i="10"/>
  <c r="O184" i="10" s="1"/>
  <c r="L185" i="10"/>
  <c r="M181" i="10" s="1"/>
  <c r="J185" i="10"/>
  <c r="K181" i="10" s="1"/>
  <c r="H185" i="10"/>
  <c r="I183" i="10" s="1"/>
  <c r="F185" i="10"/>
  <c r="G184" i="10" s="1"/>
  <c r="D185" i="10"/>
  <c r="E181" i="10" s="1"/>
  <c r="B185" i="10"/>
  <c r="C184" i="10" s="1"/>
  <c r="R184" i="10"/>
  <c r="R183" i="10"/>
  <c r="R182" i="10"/>
  <c r="R181" i="10"/>
  <c r="R180" i="10"/>
  <c r="R179" i="10"/>
  <c r="P177" i="10"/>
  <c r="Q172" i="10" s="1"/>
  <c r="N177" i="10"/>
  <c r="O173" i="10" s="1"/>
  <c r="L177" i="10"/>
  <c r="M175" i="10" s="1"/>
  <c r="J177" i="10"/>
  <c r="K175" i="10" s="1"/>
  <c r="H177" i="10"/>
  <c r="I176" i="10" s="1"/>
  <c r="F177" i="10"/>
  <c r="G176" i="10" s="1"/>
  <c r="E173" i="10"/>
  <c r="B177" i="10"/>
  <c r="C175" i="10" s="1"/>
  <c r="R176" i="10"/>
  <c r="R175" i="10"/>
  <c r="E175" i="10"/>
  <c r="R174" i="10"/>
  <c r="R173" i="10"/>
  <c r="R172" i="10"/>
  <c r="R171" i="10"/>
  <c r="P169" i="10"/>
  <c r="Q164" i="10" s="1"/>
  <c r="N169" i="10"/>
  <c r="O166" i="10" s="1"/>
  <c r="L169" i="10"/>
  <c r="M166" i="10" s="1"/>
  <c r="J169" i="10"/>
  <c r="K168" i="10" s="1"/>
  <c r="H169" i="10"/>
  <c r="I166" i="10" s="1"/>
  <c r="G166" i="10"/>
  <c r="D169" i="10"/>
  <c r="E166" i="10" s="1"/>
  <c r="B169" i="10"/>
  <c r="C168" i="10" s="1"/>
  <c r="R168" i="10"/>
  <c r="R167" i="10"/>
  <c r="R166" i="10"/>
  <c r="R165" i="10"/>
  <c r="R164" i="10"/>
  <c r="R163" i="10"/>
  <c r="R162" i="10"/>
  <c r="R161" i="10"/>
  <c r="J46" i="25"/>
  <c r="I46" i="25"/>
  <c r="H46" i="25"/>
  <c r="G46" i="25"/>
  <c r="F46" i="25"/>
  <c r="E46" i="25"/>
  <c r="D46" i="25"/>
  <c r="C46" i="25"/>
  <c r="B46" i="25"/>
  <c r="K45" i="25"/>
  <c r="K44" i="25"/>
  <c r="K43" i="25"/>
  <c r="K42" i="25"/>
  <c r="K41" i="25"/>
  <c r="K40" i="25"/>
  <c r="K39" i="25"/>
  <c r="K38" i="25"/>
  <c r="K37" i="25"/>
  <c r="K36" i="25"/>
  <c r="K35" i="25"/>
  <c r="K34" i="25"/>
  <c r="K33" i="25"/>
  <c r="K32" i="25"/>
  <c r="K31" i="25"/>
  <c r="K30" i="25"/>
  <c r="K29" i="25"/>
  <c r="K28" i="25"/>
  <c r="K27" i="25"/>
  <c r="K14" i="26"/>
  <c r="R23" i="1" s="1"/>
  <c r="K7" i="26"/>
  <c r="R16" i="1" s="1"/>
  <c r="K6" i="26"/>
  <c r="R14" i="1" s="1"/>
  <c r="K65" i="8"/>
  <c r="K59" i="8"/>
  <c r="J40" i="8"/>
  <c r="K39" i="8" s="1"/>
  <c r="K31" i="8"/>
  <c r="J23" i="8"/>
  <c r="K22" i="8" s="1"/>
  <c r="J14" i="8"/>
  <c r="R11" i="1" s="1"/>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M10" i="7" s="1"/>
  <c r="Q5" i="7"/>
  <c r="N6" i="7" s="1"/>
  <c r="Q189" i="4"/>
  <c r="P189" i="4"/>
  <c r="O189" i="4"/>
  <c r="N189" i="4"/>
  <c r="M189" i="4"/>
  <c r="L189" i="4"/>
  <c r="K189" i="4"/>
  <c r="J189" i="4"/>
  <c r="I189" i="4"/>
  <c r="H189" i="4"/>
  <c r="G189" i="4"/>
  <c r="F189" i="4"/>
  <c r="E189" i="4"/>
  <c r="D189" i="4"/>
  <c r="C189" i="4"/>
  <c r="Q188" i="4"/>
  <c r="P188" i="4"/>
  <c r="P193" i="4" s="1"/>
  <c r="O188" i="4"/>
  <c r="N188" i="4"/>
  <c r="M188" i="4"/>
  <c r="L188" i="4"/>
  <c r="K188" i="4"/>
  <c r="J188" i="4"/>
  <c r="I188" i="4"/>
  <c r="H188" i="4"/>
  <c r="G188" i="4"/>
  <c r="F188" i="4"/>
  <c r="E188" i="4"/>
  <c r="D188" i="4"/>
  <c r="C188" i="4"/>
  <c r="R186" i="4"/>
  <c r="R185" i="4"/>
  <c r="R183" i="4"/>
  <c r="S184" i="4" s="1"/>
  <c r="R182" i="4"/>
  <c r="R180" i="4"/>
  <c r="R179" i="4"/>
  <c r="R177" i="4"/>
  <c r="S178" i="4" s="1"/>
  <c r="R176" i="4"/>
  <c r="R170" i="4"/>
  <c r="R169" i="4"/>
  <c r="R167" i="4"/>
  <c r="R166" i="4"/>
  <c r="R164" i="4"/>
  <c r="R163" i="4"/>
  <c r="R161" i="4"/>
  <c r="R160" i="4"/>
  <c r="S181" i="4" l="1"/>
  <c r="C98" i="13"/>
  <c r="R189" i="4"/>
  <c r="R188" i="4"/>
  <c r="C221" i="11"/>
  <c r="C161" i="10"/>
  <c r="M168" i="10"/>
  <c r="Q161" i="10"/>
  <c r="K165" i="10"/>
  <c r="Q104" i="27"/>
  <c r="C231" i="11"/>
  <c r="M171" i="10"/>
  <c r="M176" i="10"/>
  <c r="I161" i="10"/>
  <c r="Q165" i="10"/>
  <c r="K161" i="10"/>
  <c r="Q168" i="10"/>
  <c r="M172" i="10"/>
  <c r="S165" i="4"/>
  <c r="S162" i="4"/>
  <c r="S171" i="4"/>
  <c r="S187" i="4"/>
  <c r="C213" i="11"/>
  <c r="R27" i="1"/>
  <c r="R173" i="4"/>
  <c r="E212" i="11"/>
  <c r="E209" i="11"/>
  <c r="C234" i="11"/>
  <c r="E193" i="4"/>
  <c r="M193" i="4"/>
  <c r="C95" i="13"/>
  <c r="R28" i="1"/>
  <c r="J193" i="4"/>
  <c r="E220" i="11"/>
  <c r="E219" i="11"/>
  <c r="E161" i="10"/>
  <c r="C227" i="11"/>
  <c r="C179" i="12"/>
  <c r="C248" i="11"/>
  <c r="C247" i="11"/>
  <c r="E226" i="11"/>
  <c r="C183" i="12"/>
  <c r="C168" i="12"/>
  <c r="C163" i="12"/>
  <c r="C164" i="12"/>
  <c r="C165" i="12"/>
  <c r="C167" i="12"/>
  <c r="C156" i="12"/>
  <c r="C157" i="12"/>
  <c r="C159" i="12"/>
  <c r="K191" i="33"/>
  <c r="Q187" i="10"/>
  <c r="Q189" i="10"/>
  <c r="O190" i="10"/>
  <c r="O188" i="10"/>
  <c r="O187" i="10"/>
  <c r="M187" i="10"/>
  <c r="M189" i="10"/>
  <c r="M188" i="10"/>
  <c r="K190" i="10"/>
  <c r="K188" i="10"/>
  <c r="K187" i="10"/>
  <c r="G187" i="10"/>
  <c r="E189" i="10"/>
  <c r="E188" i="10"/>
  <c r="E187" i="10"/>
  <c r="C187" i="10"/>
  <c r="C188" i="10"/>
  <c r="C189" i="10"/>
  <c r="Q184" i="10"/>
  <c r="K182" i="10"/>
  <c r="K184" i="10"/>
  <c r="K180" i="10"/>
  <c r="K179" i="10"/>
  <c r="K183" i="10"/>
  <c r="I184" i="10"/>
  <c r="I180" i="10"/>
  <c r="G179" i="10"/>
  <c r="G183" i="10"/>
  <c r="G182" i="10"/>
  <c r="C183" i="10"/>
  <c r="C179" i="10"/>
  <c r="C182" i="10"/>
  <c r="C181" i="10"/>
  <c r="Q173" i="10"/>
  <c r="Q174" i="10"/>
  <c r="Q175" i="10"/>
  <c r="O172" i="10"/>
  <c r="O175" i="10"/>
  <c r="O171" i="10"/>
  <c r="O174" i="10"/>
  <c r="O176" i="10"/>
  <c r="K171" i="10"/>
  <c r="K173" i="10"/>
  <c r="K172" i="10"/>
  <c r="K176" i="10"/>
  <c r="I171" i="10"/>
  <c r="E172" i="10"/>
  <c r="E171" i="10"/>
  <c r="E174" i="10"/>
  <c r="E176" i="10"/>
  <c r="C174" i="10"/>
  <c r="C176" i="10"/>
  <c r="C173" i="10"/>
  <c r="C172" i="10"/>
  <c r="G173" i="10"/>
  <c r="G174" i="10"/>
  <c r="G171" i="10"/>
  <c r="G172" i="10"/>
  <c r="G175" i="10"/>
  <c r="Q162" i="10"/>
  <c r="Q166" i="10"/>
  <c r="Q163" i="10"/>
  <c r="Q167" i="10"/>
  <c r="M164" i="10"/>
  <c r="I165" i="10"/>
  <c r="E164" i="10"/>
  <c r="E165" i="10"/>
  <c r="E168" i="10"/>
  <c r="C165" i="10"/>
  <c r="K13" i="8"/>
  <c r="K6" i="8"/>
  <c r="K54" i="8"/>
  <c r="K57" i="8"/>
  <c r="K71" i="8"/>
  <c r="K64" i="8"/>
  <c r="K66" i="8"/>
  <c r="K67" i="8"/>
  <c r="K68" i="8"/>
  <c r="K69" i="8"/>
  <c r="K70" i="8"/>
  <c r="K19" i="8"/>
  <c r="I193" i="4"/>
  <c r="G193" i="4"/>
  <c r="F193" i="4"/>
  <c r="D193" i="4"/>
  <c r="H193" i="4"/>
  <c r="K193" i="4"/>
  <c r="L193" i="4"/>
  <c r="N193" i="4"/>
  <c r="O193" i="4"/>
  <c r="Q193" i="4"/>
  <c r="C192" i="4"/>
  <c r="C193" i="4"/>
  <c r="L191" i="4"/>
  <c r="S177" i="4"/>
  <c r="Q192" i="4"/>
  <c r="C191" i="4"/>
  <c r="K191" i="4"/>
  <c r="I192" i="4"/>
  <c r="R172" i="4"/>
  <c r="S168" i="4"/>
  <c r="S185" i="4"/>
  <c r="S182" i="4"/>
  <c r="S160" i="4"/>
  <c r="K70" i="15"/>
  <c r="K62" i="15"/>
  <c r="C184" i="12"/>
  <c r="C185" i="12" s="1"/>
  <c r="K212" i="33"/>
  <c r="G218" i="33"/>
  <c r="G217" i="33" s="1"/>
  <c r="F218" i="33"/>
  <c r="F217" i="33" s="1"/>
  <c r="Q41" i="28"/>
  <c r="F42" i="28" s="1"/>
  <c r="G191" i="4"/>
  <c r="O191" i="4"/>
  <c r="H192" i="4"/>
  <c r="P192" i="4"/>
  <c r="Q15" i="7"/>
  <c r="K20" i="8"/>
  <c r="K56" i="8"/>
  <c r="M161" i="10"/>
  <c r="E163" i="10"/>
  <c r="I164" i="10"/>
  <c r="M165" i="10"/>
  <c r="E167" i="10"/>
  <c r="I168" i="10"/>
  <c r="I172" i="10"/>
  <c r="Q176" i="10"/>
  <c r="Q180" i="10"/>
  <c r="E182" i="10"/>
  <c r="R191" i="10"/>
  <c r="Q188" i="10"/>
  <c r="C209" i="11"/>
  <c r="C216" i="11"/>
  <c r="C235" i="11"/>
  <c r="C246" i="11"/>
  <c r="C160" i="12"/>
  <c r="C171" i="12"/>
  <c r="H218" i="33"/>
  <c r="H217" i="33" s="1"/>
  <c r="C208" i="11"/>
  <c r="H191" i="4"/>
  <c r="G163" i="10"/>
  <c r="G167" i="10"/>
  <c r="I173" i="10"/>
  <c r="O179" i="10"/>
  <c r="O183" i="10"/>
  <c r="C217" i="11"/>
  <c r="K192" i="33"/>
  <c r="I218" i="33"/>
  <c r="I217" i="33" s="1"/>
  <c r="C207" i="11"/>
  <c r="O180" i="10"/>
  <c r="C6" i="7"/>
  <c r="Q25" i="7"/>
  <c r="I163" i="10"/>
  <c r="I167" i="10"/>
  <c r="I174" i="10"/>
  <c r="R177" i="10"/>
  <c r="R185" i="10"/>
  <c r="C210" i="11"/>
  <c r="C218" i="11"/>
  <c r="C240" i="11"/>
  <c r="C92" i="13"/>
  <c r="J218" i="33"/>
  <c r="J217" i="33" s="1"/>
  <c r="P191" i="4"/>
  <c r="S170" i="4"/>
  <c r="G6" i="7"/>
  <c r="K7" i="8"/>
  <c r="K36" i="8"/>
  <c r="E162" i="10"/>
  <c r="M163" i="10"/>
  <c r="M167" i="10"/>
  <c r="Q171" i="10"/>
  <c r="M173" i="10"/>
  <c r="K174" i="10"/>
  <c r="I175" i="10"/>
  <c r="C180" i="10"/>
  <c r="G181" i="10"/>
  <c r="M182" i="10"/>
  <c r="I187" i="10"/>
  <c r="G188" i="10"/>
  <c r="C190" i="10"/>
  <c r="C211" i="11"/>
  <c r="C219" i="11"/>
  <c r="E228" i="11"/>
  <c r="C241" i="11"/>
  <c r="C153" i="12"/>
  <c r="C93" i="13"/>
  <c r="K202" i="33"/>
  <c r="K229" i="33"/>
  <c r="L192" i="4"/>
  <c r="K6" i="7"/>
  <c r="K10" i="8"/>
  <c r="K37" i="8"/>
  <c r="I162" i="10"/>
  <c r="O163" i="10"/>
  <c r="O167" i="10"/>
  <c r="C171" i="10"/>
  <c r="M174" i="10"/>
  <c r="G180" i="10"/>
  <c r="O182" i="10"/>
  <c r="G189" i="10"/>
  <c r="C212" i="11"/>
  <c r="C242" i="11"/>
  <c r="C155" i="12"/>
  <c r="C94" i="13"/>
  <c r="D218" i="33"/>
  <c r="D217" i="33" s="1"/>
  <c r="S183" i="4"/>
  <c r="S164" i="4"/>
  <c r="E192" i="4"/>
  <c r="M192" i="4"/>
  <c r="O6" i="7"/>
  <c r="K11" i="8"/>
  <c r="K38" i="8"/>
  <c r="M162" i="10"/>
  <c r="O181" i="10"/>
  <c r="I189" i="10"/>
  <c r="I190" i="10"/>
  <c r="C206" i="11"/>
  <c r="E218" i="33"/>
  <c r="E217" i="33" s="1"/>
  <c r="K66" i="15"/>
  <c r="C99" i="13"/>
  <c r="C101" i="13" s="1"/>
  <c r="C172" i="12"/>
  <c r="C173" i="12"/>
  <c r="C177" i="12"/>
  <c r="C154" i="12"/>
  <c r="E207" i="11"/>
  <c r="E211" i="11"/>
  <c r="E213" i="11"/>
  <c r="E217" i="11"/>
  <c r="E221" i="11"/>
  <c r="C232" i="11"/>
  <c r="C236" i="11"/>
  <c r="C226" i="11"/>
  <c r="C233" i="11"/>
  <c r="E206" i="11"/>
  <c r="E208" i="11"/>
  <c r="E210" i="11"/>
  <c r="E216" i="11"/>
  <c r="E218" i="11"/>
  <c r="C162" i="10"/>
  <c r="K162" i="10"/>
  <c r="G164" i="10"/>
  <c r="O164" i="10"/>
  <c r="C166" i="10"/>
  <c r="K166" i="10"/>
  <c r="G168" i="10"/>
  <c r="O168" i="10"/>
  <c r="E179" i="10"/>
  <c r="M179" i="10"/>
  <c r="I181" i="10"/>
  <c r="Q181" i="10"/>
  <c r="E183" i="10"/>
  <c r="M183" i="10"/>
  <c r="G161" i="10"/>
  <c r="O161" i="10"/>
  <c r="C163" i="10"/>
  <c r="K163" i="10"/>
  <c r="G165" i="10"/>
  <c r="O165" i="10"/>
  <c r="C167" i="10"/>
  <c r="K167" i="10"/>
  <c r="E180" i="10"/>
  <c r="M180" i="10"/>
  <c r="I182" i="10"/>
  <c r="Q182" i="10"/>
  <c r="E184" i="10"/>
  <c r="M184" i="10"/>
  <c r="R169" i="10"/>
  <c r="R26" i="1" s="1"/>
  <c r="G162" i="10"/>
  <c r="O162" i="10"/>
  <c r="C164" i="10"/>
  <c r="K164" i="10"/>
  <c r="I179" i="10"/>
  <c r="Q179" i="10"/>
  <c r="K46" i="25"/>
  <c r="L31" i="25" s="1"/>
  <c r="K28" i="8"/>
  <c r="K8" i="8"/>
  <c r="K12" i="8"/>
  <c r="K17" i="8"/>
  <c r="K21" i="8"/>
  <c r="K26" i="8"/>
  <c r="K29" i="8"/>
  <c r="K55" i="8"/>
  <c r="K58" i="8"/>
  <c r="K5" i="8"/>
  <c r="K9" i="8"/>
  <c r="K18" i="8"/>
  <c r="K32" i="8"/>
  <c r="K30" i="8"/>
  <c r="K53" i="8"/>
  <c r="K27" i="8"/>
  <c r="D6" i="7"/>
  <c r="L6" i="7"/>
  <c r="B10" i="7"/>
  <c r="Q10" i="7" s="1"/>
  <c r="G10" i="7"/>
  <c r="L10" i="7"/>
  <c r="K10" i="7"/>
  <c r="P10" i="7"/>
  <c r="C10" i="7"/>
  <c r="H10" i="7"/>
  <c r="N10" i="7"/>
  <c r="F10" i="7"/>
  <c r="H6" i="7"/>
  <c r="P6" i="7"/>
  <c r="D10" i="7"/>
  <c r="J10" i="7"/>
  <c r="O10" i="7"/>
  <c r="Q20" i="7"/>
  <c r="E6" i="7"/>
  <c r="I6" i="7"/>
  <c r="M6" i="7"/>
  <c r="B6" i="7"/>
  <c r="Q6" i="7" s="1"/>
  <c r="F6" i="7"/>
  <c r="J6" i="7"/>
  <c r="E10" i="7"/>
  <c r="I10" i="7"/>
  <c r="D191" i="4"/>
  <c r="D192" i="4"/>
  <c r="S161" i="4"/>
  <c r="S169" i="4"/>
  <c r="S186" i="4"/>
  <c r="E191" i="4"/>
  <c r="I191" i="4"/>
  <c r="M191" i="4"/>
  <c r="Q191" i="4"/>
  <c r="J192" i="4"/>
  <c r="N192" i="4"/>
  <c r="S166" i="4"/>
  <c r="S179" i="4"/>
  <c r="F191" i="4"/>
  <c r="J191" i="4"/>
  <c r="N191" i="4"/>
  <c r="G192" i="4"/>
  <c r="K192" i="4"/>
  <c r="O192" i="4"/>
  <c r="S163" i="4"/>
  <c r="S167" i="4"/>
  <c r="S176" i="4"/>
  <c r="S180" i="4"/>
  <c r="F192" i="4"/>
  <c r="P80" i="5"/>
  <c r="O80" i="5"/>
  <c r="N80" i="5"/>
  <c r="M80" i="5"/>
  <c r="L80" i="5"/>
  <c r="K80" i="5"/>
  <c r="J80" i="5"/>
  <c r="I80" i="5"/>
  <c r="H80" i="5"/>
  <c r="G80" i="5"/>
  <c r="F80" i="5"/>
  <c r="E80" i="5"/>
  <c r="D80" i="5"/>
  <c r="C80" i="5"/>
  <c r="B80" i="5"/>
  <c r="Q79" i="5"/>
  <c r="Q78" i="5"/>
  <c r="Q77" i="5"/>
  <c r="Q76" i="5"/>
  <c r="P73" i="5"/>
  <c r="O73" i="5"/>
  <c r="N73" i="5"/>
  <c r="M73" i="5"/>
  <c r="L73" i="5"/>
  <c r="K73" i="5"/>
  <c r="J73" i="5"/>
  <c r="I73" i="5"/>
  <c r="H73" i="5"/>
  <c r="G73" i="5"/>
  <c r="F73" i="5"/>
  <c r="E73" i="5"/>
  <c r="D73" i="5"/>
  <c r="C73" i="5"/>
  <c r="B73" i="5"/>
  <c r="Q72" i="5"/>
  <c r="Q71" i="5"/>
  <c r="Q70" i="5"/>
  <c r="Q69" i="5"/>
  <c r="P80" i="3"/>
  <c r="O80" i="3"/>
  <c r="N80" i="3"/>
  <c r="M80" i="3"/>
  <c r="L80" i="3"/>
  <c r="K80" i="3"/>
  <c r="J80" i="3"/>
  <c r="I80" i="3"/>
  <c r="H80" i="3"/>
  <c r="G80" i="3"/>
  <c r="F80" i="3"/>
  <c r="E80" i="3"/>
  <c r="D80" i="3"/>
  <c r="C80" i="3"/>
  <c r="B80" i="3"/>
  <c r="Q79" i="3"/>
  <c r="Q78" i="3"/>
  <c r="Q77" i="3"/>
  <c r="Q76" i="3"/>
  <c r="P73" i="3"/>
  <c r="O73" i="3"/>
  <c r="N73" i="3"/>
  <c r="M73" i="3"/>
  <c r="L73" i="3"/>
  <c r="K73" i="3"/>
  <c r="J73" i="3"/>
  <c r="I73" i="3"/>
  <c r="H73" i="3"/>
  <c r="G73" i="3"/>
  <c r="F73" i="3"/>
  <c r="E73" i="3"/>
  <c r="D73" i="3"/>
  <c r="C73" i="3"/>
  <c r="B73" i="3"/>
  <c r="Q72" i="3"/>
  <c r="Q71" i="3"/>
  <c r="Q70" i="3"/>
  <c r="Q69" i="3"/>
  <c r="Y18" i="2"/>
  <c r="Z18" i="2" s="1"/>
  <c r="Y12" i="2"/>
  <c r="Z11" i="2" s="1"/>
  <c r="Y6" i="2"/>
  <c r="Z5" i="2" s="1"/>
  <c r="C180" i="12" l="1"/>
  <c r="M42" i="28"/>
  <c r="K42" i="28"/>
  <c r="K60" i="8"/>
  <c r="R5" i="1"/>
  <c r="R7" i="1"/>
  <c r="L39" i="25"/>
  <c r="R40" i="28"/>
  <c r="J42" i="28"/>
  <c r="P42" i="28"/>
  <c r="C42" i="28"/>
  <c r="O42" i="28"/>
  <c r="I42" i="28"/>
  <c r="L42" i="28"/>
  <c r="N42" i="28"/>
  <c r="R38" i="28"/>
  <c r="D42" i="28"/>
  <c r="E42" i="28"/>
  <c r="H42" i="28"/>
  <c r="R39" i="28"/>
  <c r="G42" i="28"/>
  <c r="B42" i="28"/>
  <c r="R37" i="28"/>
  <c r="K218" i="33"/>
  <c r="K217" i="33" s="1"/>
  <c r="E169" i="10"/>
  <c r="Q169" i="10"/>
  <c r="L43" i="25"/>
  <c r="C47" i="25"/>
  <c r="Z14" i="2"/>
  <c r="I47" i="25"/>
  <c r="L30" i="25"/>
  <c r="E47" i="25"/>
  <c r="M191" i="10"/>
  <c r="K169" i="10"/>
  <c r="C229" i="11"/>
  <c r="G191" i="10"/>
  <c r="L41" i="25"/>
  <c r="C169" i="10"/>
  <c r="K191" i="10"/>
  <c r="C191" i="10"/>
  <c r="Z4" i="2"/>
  <c r="L29" i="25"/>
  <c r="G169" i="10"/>
  <c r="C238" i="11"/>
  <c r="I169" i="10"/>
  <c r="I191" i="10"/>
  <c r="C175" i="12"/>
  <c r="C249" i="11"/>
  <c r="E214" i="11"/>
  <c r="C244" i="11"/>
  <c r="E229" i="11"/>
  <c r="E222" i="11"/>
  <c r="C222" i="11"/>
  <c r="C214" i="11"/>
  <c r="C169" i="12"/>
  <c r="C161" i="12"/>
  <c r="C96" i="13"/>
  <c r="Q191" i="10"/>
  <c r="O191" i="10"/>
  <c r="E191" i="10"/>
  <c r="Q185" i="10"/>
  <c r="O185" i="10"/>
  <c r="M185" i="10"/>
  <c r="K185" i="10"/>
  <c r="I185" i="10"/>
  <c r="G185" i="10"/>
  <c r="E185" i="10"/>
  <c r="C185" i="10"/>
  <c r="Q177" i="10"/>
  <c r="O177" i="10"/>
  <c r="M177" i="10"/>
  <c r="K177" i="10"/>
  <c r="I177" i="10"/>
  <c r="E177" i="10"/>
  <c r="C177" i="10"/>
  <c r="G177" i="10"/>
  <c r="O169" i="10"/>
  <c r="M169" i="10"/>
  <c r="L34" i="25"/>
  <c r="L45" i="25"/>
  <c r="B47" i="25"/>
  <c r="K47" i="25" s="1"/>
  <c r="K14" i="8"/>
  <c r="K72" i="8"/>
  <c r="K40" i="8"/>
  <c r="K33" i="8"/>
  <c r="K23" i="8"/>
  <c r="S190" i="4"/>
  <c r="R193" i="4"/>
  <c r="S173" i="4"/>
  <c r="S174" i="4"/>
  <c r="S172" i="4"/>
  <c r="Q80" i="3"/>
  <c r="R79" i="3" s="1"/>
  <c r="Q80" i="5"/>
  <c r="R79" i="5" s="1"/>
  <c r="H47" i="25"/>
  <c r="L44" i="25"/>
  <c r="L36" i="25"/>
  <c r="L28" i="25"/>
  <c r="L33" i="25"/>
  <c r="J47" i="25"/>
  <c r="L35" i="25"/>
  <c r="L42" i="25"/>
  <c r="L40" i="25"/>
  <c r="D47" i="25"/>
  <c r="G47" i="25"/>
  <c r="L27" i="25"/>
  <c r="L46" i="25" s="1"/>
  <c r="F47" i="25"/>
  <c r="L37" i="25"/>
  <c r="L38" i="25"/>
  <c r="L32" i="25"/>
  <c r="R191" i="4"/>
  <c r="S188" i="4"/>
  <c r="S189" i="4"/>
  <c r="R192" i="4"/>
  <c r="L81" i="5"/>
  <c r="Q73" i="5"/>
  <c r="H74" i="5" s="1"/>
  <c r="Q73" i="3"/>
  <c r="Z16" i="2"/>
  <c r="Z8" i="2"/>
  <c r="Z9" i="2"/>
  <c r="Z12" i="2"/>
  <c r="Z17" i="2"/>
  <c r="Z10" i="2"/>
  <c r="Z15" i="2"/>
  <c r="L74" i="3" l="1"/>
  <c r="R8" i="1"/>
  <c r="R77" i="3"/>
  <c r="Q42" i="28"/>
  <c r="G81" i="3"/>
  <c r="R41" i="28"/>
  <c r="M81" i="5"/>
  <c r="R78" i="3"/>
  <c r="B81" i="3"/>
  <c r="P81" i="3"/>
  <c r="L81" i="3"/>
  <c r="H81" i="3"/>
  <c r="J81" i="3"/>
  <c r="D81" i="3"/>
  <c r="N81" i="3"/>
  <c r="O81" i="3"/>
  <c r="R76" i="3"/>
  <c r="K81" i="3"/>
  <c r="H81" i="5"/>
  <c r="R76" i="5"/>
  <c r="O81" i="5"/>
  <c r="B81" i="5"/>
  <c r="D81" i="5"/>
  <c r="K81" i="5"/>
  <c r="G81" i="5"/>
  <c r="N81" i="5"/>
  <c r="C81" i="5"/>
  <c r="R78" i="5"/>
  <c r="I81" i="5"/>
  <c r="J81" i="5"/>
  <c r="P81" i="5"/>
  <c r="R77" i="5"/>
  <c r="F81" i="5"/>
  <c r="N74" i="5"/>
  <c r="R69" i="5"/>
  <c r="M74" i="5"/>
  <c r="R70" i="5"/>
  <c r="E81" i="3"/>
  <c r="F81" i="3"/>
  <c r="C81" i="3"/>
  <c r="N74" i="3"/>
  <c r="I74" i="3"/>
  <c r="R69" i="3"/>
  <c r="E74" i="5"/>
  <c r="M81" i="3"/>
  <c r="R72" i="5"/>
  <c r="I81" i="3"/>
  <c r="E81" i="5"/>
  <c r="J74" i="5"/>
  <c r="L74" i="5"/>
  <c r="B74" i="5"/>
  <c r="D74" i="5"/>
  <c r="P74" i="5"/>
  <c r="O74" i="5"/>
  <c r="G74" i="5"/>
  <c r="K74" i="5"/>
  <c r="C74" i="5"/>
  <c r="F74" i="5"/>
  <c r="I74" i="5"/>
  <c r="R71" i="5"/>
  <c r="K74" i="3"/>
  <c r="C74" i="3"/>
  <c r="O74" i="3"/>
  <c r="G74" i="3"/>
  <c r="J74" i="3"/>
  <c r="E74" i="3"/>
  <c r="H74" i="3"/>
  <c r="R70" i="3"/>
  <c r="F74" i="3"/>
  <c r="R72" i="3"/>
  <c r="D74" i="3"/>
  <c r="B74" i="3"/>
  <c r="M74" i="3"/>
  <c r="P74" i="3"/>
  <c r="R71" i="3"/>
  <c r="R80" i="3" l="1"/>
  <c r="Q81" i="3"/>
  <c r="Q81" i="5"/>
  <c r="R80" i="5"/>
  <c r="Q74" i="5"/>
  <c r="R73" i="5"/>
  <c r="R73" i="3"/>
  <c r="Q74" i="3"/>
  <c r="G139" i="25"/>
  <c r="L82" i="8"/>
  <c r="Q24" i="1" l="1"/>
  <c r="Q25" i="1" s="1"/>
  <c r="Q22" i="1"/>
  <c r="Q19" i="1"/>
  <c r="Q18" i="1"/>
  <c r="J234" i="4"/>
  <c r="Q234" i="4"/>
  <c r="Q235" i="4"/>
  <c r="Q236" i="4"/>
  <c r="Q237" i="4"/>
  <c r="D234" i="4"/>
  <c r="E234" i="4"/>
  <c r="F234" i="4"/>
  <c r="G234" i="4"/>
  <c r="H234" i="4"/>
  <c r="I234" i="4"/>
  <c r="K234" i="4"/>
  <c r="L234" i="4"/>
  <c r="M234" i="4"/>
  <c r="N234" i="4"/>
  <c r="O234" i="4"/>
  <c r="P234" i="4"/>
  <c r="D235" i="4"/>
  <c r="E235" i="4"/>
  <c r="F235" i="4"/>
  <c r="G235" i="4"/>
  <c r="H235" i="4"/>
  <c r="I235" i="4"/>
  <c r="J235" i="4"/>
  <c r="K235" i="4"/>
  <c r="L235" i="4"/>
  <c r="M235" i="4"/>
  <c r="N235" i="4"/>
  <c r="O235" i="4"/>
  <c r="P235" i="4"/>
  <c r="D236" i="4"/>
  <c r="E236" i="4"/>
  <c r="F236" i="4"/>
  <c r="G236" i="4"/>
  <c r="H236" i="4"/>
  <c r="I236" i="4"/>
  <c r="J236" i="4"/>
  <c r="K236" i="4"/>
  <c r="L236" i="4"/>
  <c r="M236" i="4"/>
  <c r="N236" i="4"/>
  <c r="O236" i="4"/>
  <c r="P236" i="4"/>
  <c r="D237" i="4"/>
  <c r="E237" i="4"/>
  <c r="F237" i="4"/>
  <c r="G237" i="4"/>
  <c r="H237" i="4"/>
  <c r="I237" i="4"/>
  <c r="J237" i="4"/>
  <c r="K237" i="4"/>
  <c r="L237" i="4"/>
  <c r="M237" i="4"/>
  <c r="N237" i="4"/>
  <c r="O237" i="4"/>
  <c r="P237" i="4"/>
  <c r="C237" i="4"/>
  <c r="C236" i="4"/>
  <c r="C235" i="4"/>
  <c r="C234" i="4"/>
  <c r="C286" i="4" l="1"/>
  <c r="C289" i="4"/>
  <c r="C287" i="4"/>
  <c r="C288" i="4"/>
  <c r="Q239" i="4"/>
  <c r="O241" i="4"/>
  <c r="L240" i="4"/>
  <c r="I239" i="4"/>
  <c r="N238" i="4"/>
  <c r="G241" i="4"/>
  <c r="F241" i="4"/>
  <c r="K241" i="4"/>
  <c r="P240" i="4"/>
  <c r="H240" i="4"/>
  <c r="M239" i="4"/>
  <c r="E239" i="4"/>
  <c r="J241" i="4"/>
  <c r="E238" i="4"/>
  <c r="N241" i="4"/>
  <c r="O240" i="4"/>
  <c r="K240" i="4"/>
  <c r="G240" i="4"/>
  <c r="P239" i="4"/>
  <c r="L239" i="4"/>
  <c r="H239" i="4"/>
  <c r="D239" i="4"/>
  <c r="M238" i="4"/>
  <c r="H238" i="4"/>
  <c r="D238" i="4"/>
  <c r="Q238" i="4"/>
  <c r="I238" i="4"/>
  <c r="M241" i="4"/>
  <c r="I241" i="4"/>
  <c r="E241" i="4"/>
  <c r="N240" i="4"/>
  <c r="J240" i="4"/>
  <c r="F240" i="4"/>
  <c r="O239" i="4"/>
  <c r="K239" i="4"/>
  <c r="G239" i="4"/>
  <c r="P238" i="4"/>
  <c r="L238" i="4"/>
  <c r="G238" i="4"/>
  <c r="Q241" i="4"/>
  <c r="J238" i="4"/>
  <c r="P241" i="4"/>
  <c r="L241" i="4"/>
  <c r="H241" i="4"/>
  <c r="M240" i="4"/>
  <c r="I240" i="4"/>
  <c r="E240" i="4"/>
  <c r="N239" i="4"/>
  <c r="J239" i="4"/>
  <c r="F239" i="4"/>
  <c r="O238" i="4"/>
  <c r="K238" i="4"/>
  <c r="F238" i="4"/>
  <c r="Q240" i="4"/>
  <c r="Q216" i="4"/>
  <c r="D213" i="4"/>
  <c r="E213" i="4"/>
  <c r="F213" i="4"/>
  <c r="G213" i="4"/>
  <c r="H213" i="4"/>
  <c r="I213" i="4"/>
  <c r="J213" i="4"/>
  <c r="K213" i="4"/>
  <c r="L213" i="4"/>
  <c r="M213" i="4"/>
  <c r="N213" i="4"/>
  <c r="O213" i="4"/>
  <c r="P213" i="4"/>
  <c r="Q213" i="4"/>
  <c r="D214" i="4"/>
  <c r="E214" i="4"/>
  <c r="F214" i="4"/>
  <c r="G214" i="4"/>
  <c r="H214" i="4"/>
  <c r="I214" i="4"/>
  <c r="J214" i="4"/>
  <c r="K214" i="4"/>
  <c r="L214" i="4"/>
  <c r="M214" i="4"/>
  <c r="N214" i="4"/>
  <c r="O214" i="4"/>
  <c r="P214" i="4"/>
  <c r="Q214" i="4"/>
  <c r="D215" i="4"/>
  <c r="E215" i="4"/>
  <c r="F215" i="4"/>
  <c r="G215" i="4"/>
  <c r="H215" i="4"/>
  <c r="I215" i="4"/>
  <c r="J215" i="4"/>
  <c r="K215" i="4"/>
  <c r="L215" i="4"/>
  <c r="M215" i="4"/>
  <c r="N215" i="4"/>
  <c r="O215" i="4"/>
  <c r="P215" i="4"/>
  <c r="Q215" i="4"/>
  <c r="D216" i="4"/>
  <c r="E216" i="4"/>
  <c r="F216" i="4"/>
  <c r="G216" i="4"/>
  <c r="H216" i="4"/>
  <c r="I216" i="4"/>
  <c r="J216" i="4"/>
  <c r="K216" i="4"/>
  <c r="L216" i="4"/>
  <c r="M216" i="4"/>
  <c r="N216" i="4"/>
  <c r="O216" i="4"/>
  <c r="P216" i="4"/>
  <c r="C214" i="4"/>
  <c r="C215" i="4"/>
  <c r="C216" i="4"/>
  <c r="C213" i="4"/>
  <c r="R230" i="4"/>
  <c r="R226" i="4"/>
  <c r="R222" i="4"/>
  <c r="R219" i="4"/>
  <c r="R209" i="4"/>
  <c r="R205" i="4"/>
  <c r="R201" i="4"/>
  <c r="R198" i="4"/>
  <c r="R213" i="4" l="1"/>
  <c r="C238" i="4"/>
  <c r="C241" i="4"/>
  <c r="D241" i="4"/>
  <c r="R214" i="4"/>
  <c r="C240" i="4"/>
  <c r="C239" i="4"/>
  <c r="D240" i="4"/>
  <c r="R235" i="4"/>
  <c r="Q5" i="1" l="1"/>
  <c r="R234" i="10"/>
  <c r="R235" i="10" s="1"/>
  <c r="B230" i="10"/>
  <c r="F5" i="4"/>
  <c r="F4" i="4"/>
  <c r="E4" i="4"/>
  <c r="J44" i="30"/>
  <c r="K81" i="15" l="1"/>
  <c r="C75" i="15"/>
  <c r="D75" i="15"/>
  <c r="E75" i="15"/>
  <c r="F75" i="15"/>
  <c r="G75" i="15"/>
  <c r="AE61" i="2"/>
  <c r="AE59" i="2"/>
  <c r="AD62" i="2"/>
  <c r="R62" i="2"/>
  <c r="S62" i="2"/>
  <c r="T62" i="2"/>
  <c r="U62" i="2"/>
  <c r="V62" i="2"/>
  <c r="W62" i="2"/>
  <c r="X62" i="2"/>
  <c r="Y62" i="2"/>
  <c r="Z62" i="2"/>
  <c r="AA62" i="2"/>
  <c r="AB62" i="2"/>
  <c r="AC62" i="2"/>
  <c r="Q62" i="2"/>
  <c r="B62" i="2"/>
  <c r="K37" i="30"/>
  <c r="AE62" i="2" l="1"/>
  <c r="K44" i="30"/>
  <c r="J28" i="2" l="1"/>
  <c r="D28" i="2"/>
  <c r="I28" i="2"/>
  <c r="C28" i="2"/>
  <c r="F28" i="2"/>
  <c r="E28" i="2"/>
  <c r="J37" i="2"/>
  <c r="D37" i="2"/>
  <c r="E46" i="2"/>
  <c r="F37" i="2"/>
  <c r="C46" i="2"/>
  <c r="E37" i="2"/>
  <c r="F46" i="2"/>
  <c r="I37" i="2"/>
  <c r="C37" i="2"/>
  <c r="J46" i="2"/>
  <c r="D46" i="2"/>
  <c r="I46" i="2"/>
  <c r="AF59" i="2"/>
  <c r="I55" i="2"/>
  <c r="C55" i="2"/>
  <c r="J55" i="2"/>
  <c r="F55" i="2"/>
  <c r="D55" i="2"/>
  <c r="E55" i="2"/>
  <c r="AF62" i="2"/>
  <c r="AF58" i="2"/>
  <c r="AF60" i="2"/>
  <c r="AF61" i="2"/>
  <c r="AA63" i="2"/>
  <c r="E63" i="2"/>
  <c r="I63" i="2"/>
  <c r="D63" i="2"/>
  <c r="F63" i="2"/>
  <c r="C63" i="2"/>
  <c r="J63" i="2"/>
  <c r="X63" i="2"/>
  <c r="B63" i="2"/>
  <c r="Q63" i="2"/>
  <c r="Y63" i="2"/>
  <c r="AD63" i="2"/>
  <c r="S63" i="2"/>
  <c r="AB63" i="2"/>
  <c r="V63" i="2"/>
  <c r="U63" i="2"/>
  <c r="W63" i="2"/>
  <c r="AC63" i="2"/>
  <c r="T63" i="2"/>
  <c r="Z63" i="2"/>
  <c r="R63" i="2"/>
  <c r="AA6" i="8"/>
  <c r="Y6" i="8"/>
  <c r="W6" i="8"/>
  <c r="U6" i="8"/>
  <c r="S6" i="8"/>
  <c r="Q6" i="8"/>
  <c r="Q144" i="7"/>
  <c r="B145" i="7"/>
  <c r="C145" i="7"/>
  <c r="D145" i="7"/>
  <c r="E145" i="7"/>
  <c r="F145" i="7"/>
  <c r="G145" i="7"/>
  <c r="H145" i="7"/>
  <c r="I145" i="7"/>
  <c r="J145" i="7"/>
  <c r="K145" i="7"/>
  <c r="L145" i="7"/>
  <c r="M145" i="7"/>
  <c r="N145" i="7"/>
  <c r="O145" i="7"/>
  <c r="P145" i="7"/>
  <c r="Q149" i="7"/>
  <c r="D150" i="7" s="1"/>
  <c r="F150" i="7"/>
  <c r="Q153" i="7"/>
  <c r="D154" i="7" s="1"/>
  <c r="Q157" i="7"/>
  <c r="Q158" i="7"/>
  <c r="Q134" i="7"/>
  <c r="Q10" i="1" s="1"/>
  <c r="B135" i="7"/>
  <c r="C135" i="7"/>
  <c r="D135" i="7"/>
  <c r="E135" i="7"/>
  <c r="F135" i="7"/>
  <c r="G135" i="7"/>
  <c r="H135" i="7"/>
  <c r="I135" i="7"/>
  <c r="J135" i="7"/>
  <c r="K135" i="7"/>
  <c r="L135" i="7"/>
  <c r="M135" i="7"/>
  <c r="N135" i="7"/>
  <c r="O135" i="7"/>
  <c r="P135" i="7"/>
  <c r="Q138" i="7"/>
  <c r="Q139" i="7"/>
  <c r="B140" i="7"/>
  <c r="C140" i="7"/>
  <c r="D140" i="7"/>
  <c r="E140" i="7"/>
  <c r="F140" i="7"/>
  <c r="G140" i="7"/>
  <c r="H140" i="7"/>
  <c r="I140" i="7"/>
  <c r="J140" i="7"/>
  <c r="K140" i="7"/>
  <c r="L140" i="7"/>
  <c r="M140" i="7"/>
  <c r="N140" i="7"/>
  <c r="O140" i="7"/>
  <c r="P140" i="7"/>
  <c r="Q143" i="7"/>
  <c r="Q145" i="7" l="1"/>
  <c r="K150" i="7"/>
  <c r="C150" i="7"/>
  <c r="B150" i="7"/>
  <c r="O150" i="7"/>
  <c r="N150" i="7"/>
  <c r="M150" i="7"/>
  <c r="Q140" i="7"/>
  <c r="AE63" i="2"/>
  <c r="K154" i="7"/>
  <c r="J154" i="7"/>
  <c r="E150" i="7"/>
  <c r="F154" i="7"/>
  <c r="O154" i="7"/>
  <c r="E154" i="7"/>
  <c r="J150" i="7"/>
  <c r="G154" i="7"/>
  <c r="I154" i="7"/>
  <c r="N154" i="7"/>
  <c r="C154" i="7"/>
  <c r="I150" i="7"/>
  <c r="M154" i="7"/>
  <c r="B154" i="7"/>
  <c r="G150" i="7"/>
  <c r="P154" i="7"/>
  <c r="L154" i="7"/>
  <c r="H154" i="7"/>
  <c r="P150" i="7"/>
  <c r="L150" i="7"/>
  <c r="H150" i="7"/>
  <c r="B130" i="27"/>
  <c r="C130" i="27"/>
  <c r="D130" i="27"/>
  <c r="E130" i="27"/>
  <c r="F130" i="27"/>
  <c r="G130" i="27"/>
  <c r="H130" i="27"/>
  <c r="I130" i="27"/>
  <c r="J130" i="27"/>
  <c r="K130" i="27"/>
  <c r="L130" i="27"/>
  <c r="M130" i="27"/>
  <c r="N130" i="27"/>
  <c r="O130" i="27"/>
  <c r="P130" i="27"/>
  <c r="Q154" i="7" l="1"/>
  <c r="Q150" i="7"/>
  <c r="K275" i="33"/>
  <c r="K274" i="33"/>
  <c r="K276" i="33" s="1"/>
  <c r="J259" i="33"/>
  <c r="I259" i="33"/>
  <c r="H259" i="33"/>
  <c r="G259" i="33"/>
  <c r="F259" i="33"/>
  <c r="E259" i="33"/>
  <c r="D259" i="33"/>
  <c r="K258" i="33"/>
  <c r="K257" i="33"/>
  <c r="K256" i="33"/>
  <c r="K255" i="33"/>
  <c r="K254" i="33"/>
  <c r="J249" i="33"/>
  <c r="I249" i="33"/>
  <c r="H249" i="33"/>
  <c r="G249" i="33"/>
  <c r="F249" i="33"/>
  <c r="E249" i="33"/>
  <c r="D249" i="33"/>
  <c r="K248" i="33"/>
  <c r="K247" i="33"/>
  <c r="K246" i="33"/>
  <c r="K245" i="33"/>
  <c r="K244" i="33"/>
  <c r="J238" i="33"/>
  <c r="J239" i="33" s="1"/>
  <c r="I238" i="33"/>
  <c r="I239" i="33" s="1"/>
  <c r="H238" i="33"/>
  <c r="H239" i="33" s="1"/>
  <c r="G238" i="33"/>
  <c r="G239" i="33" s="1"/>
  <c r="F238" i="33"/>
  <c r="F239" i="33" s="1"/>
  <c r="E238" i="33"/>
  <c r="E239" i="33" s="1"/>
  <c r="D238" i="33"/>
  <c r="D239" i="33" s="1"/>
  <c r="K237" i="33"/>
  <c r="K236" i="33"/>
  <c r="K235" i="33"/>
  <c r="G83" i="15"/>
  <c r="F83" i="15"/>
  <c r="E83" i="15"/>
  <c r="D83" i="15"/>
  <c r="C83" i="15"/>
  <c r="K82" i="15"/>
  <c r="K83" i="15" s="1"/>
  <c r="G79" i="15"/>
  <c r="F79" i="15"/>
  <c r="E79" i="15"/>
  <c r="D79" i="15"/>
  <c r="C79" i="15"/>
  <c r="K78" i="15"/>
  <c r="K77" i="15"/>
  <c r="J75" i="15"/>
  <c r="I75" i="15"/>
  <c r="K74" i="15"/>
  <c r="K73" i="15"/>
  <c r="K79" i="15" l="1"/>
  <c r="K259" i="33"/>
  <c r="K249" i="33"/>
  <c r="G265" i="33"/>
  <c r="G264" i="33" s="1"/>
  <c r="D265" i="33"/>
  <c r="D264" i="33" s="1"/>
  <c r="H265" i="33"/>
  <c r="H264" i="33" s="1"/>
  <c r="E265" i="33"/>
  <c r="E264" i="33" s="1"/>
  <c r="I265" i="33"/>
  <c r="I264" i="33" s="1"/>
  <c r="K238" i="33"/>
  <c r="K239" i="33" s="1"/>
  <c r="F265" i="33"/>
  <c r="F264" i="33" s="1"/>
  <c r="J265" i="33"/>
  <c r="J264" i="33" s="1"/>
  <c r="K75" i="15"/>
  <c r="B122" i="13"/>
  <c r="C119" i="13" s="1"/>
  <c r="B117" i="13"/>
  <c r="C116" i="13" s="1"/>
  <c r="B112" i="12"/>
  <c r="C109" i="12" s="1"/>
  <c r="B106" i="12"/>
  <c r="B100" i="12"/>
  <c r="B93" i="12"/>
  <c r="C91" i="12" s="1"/>
  <c r="B85" i="12"/>
  <c r="C83" i="12" s="1"/>
  <c r="B297" i="11"/>
  <c r="C294" i="11" s="1"/>
  <c r="B292" i="11"/>
  <c r="C291" i="11" s="1"/>
  <c r="B286" i="11"/>
  <c r="C285" i="11" s="1"/>
  <c r="D277" i="11"/>
  <c r="E275" i="11" s="1"/>
  <c r="B277" i="11"/>
  <c r="C276" i="11" s="1"/>
  <c r="D270" i="11"/>
  <c r="B270" i="11"/>
  <c r="C269" i="11" s="1"/>
  <c r="D262" i="11"/>
  <c r="B262" i="11"/>
  <c r="Q27" i="1" s="1"/>
  <c r="P49" i="28"/>
  <c r="O49" i="28"/>
  <c r="N49" i="28"/>
  <c r="M49" i="28"/>
  <c r="L49" i="28"/>
  <c r="K49" i="28"/>
  <c r="J49" i="28"/>
  <c r="I49" i="28"/>
  <c r="H49" i="28"/>
  <c r="G49" i="28"/>
  <c r="F49" i="28"/>
  <c r="E49" i="28"/>
  <c r="D49" i="28"/>
  <c r="C49" i="28"/>
  <c r="B49" i="28"/>
  <c r="Q129" i="27"/>
  <c r="Q128" i="27"/>
  <c r="Q127" i="27"/>
  <c r="Q126" i="27"/>
  <c r="Q125" i="27"/>
  <c r="P230" i="10"/>
  <c r="Q227" i="10" s="1"/>
  <c r="N230" i="10"/>
  <c r="O229" i="10" s="1"/>
  <c r="L230" i="10"/>
  <c r="M229" i="10" s="1"/>
  <c r="J230" i="10"/>
  <c r="K228" i="10" s="1"/>
  <c r="H230" i="10"/>
  <c r="I229" i="10" s="1"/>
  <c r="F230" i="10"/>
  <c r="G227" i="10" s="1"/>
  <c r="D230" i="10"/>
  <c r="E229" i="10" s="1"/>
  <c r="R229" i="10"/>
  <c r="Q229" i="10"/>
  <c r="C229" i="10"/>
  <c r="R228" i="10"/>
  <c r="O228" i="10"/>
  <c r="C228" i="10"/>
  <c r="R227" i="10"/>
  <c r="C227" i="10"/>
  <c r="R226" i="10"/>
  <c r="C226" i="10"/>
  <c r="P224" i="10"/>
  <c r="Q222" i="10" s="1"/>
  <c r="N224" i="10"/>
  <c r="O220" i="10" s="1"/>
  <c r="L224" i="10"/>
  <c r="M220" i="10" s="1"/>
  <c r="J224" i="10"/>
  <c r="K220" i="10" s="1"/>
  <c r="H224" i="10"/>
  <c r="I222" i="10" s="1"/>
  <c r="F224" i="10"/>
  <c r="G220" i="10" s="1"/>
  <c r="D224" i="10"/>
  <c r="E220" i="10" s="1"/>
  <c r="B224" i="10"/>
  <c r="C221" i="10" s="1"/>
  <c r="R223" i="10"/>
  <c r="R222" i="10"/>
  <c r="R221" i="10"/>
  <c r="R220" i="10"/>
  <c r="R219" i="10"/>
  <c r="R218" i="10"/>
  <c r="P216" i="10"/>
  <c r="Q215" i="10" s="1"/>
  <c r="N216" i="10"/>
  <c r="O212" i="10" s="1"/>
  <c r="L216" i="10"/>
  <c r="M213" i="10" s="1"/>
  <c r="J216" i="10"/>
  <c r="K215" i="10" s="1"/>
  <c r="H216" i="10"/>
  <c r="I210" i="10" s="1"/>
  <c r="F216" i="10"/>
  <c r="G215" i="10" s="1"/>
  <c r="D216" i="10"/>
  <c r="E212" i="10" s="1"/>
  <c r="B216" i="10"/>
  <c r="C215" i="10" s="1"/>
  <c r="R215" i="10"/>
  <c r="R214" i="10"/>
  <c r="R213" i="10"/>
  <c r="K213" i="10"/>
  <c r="R212" i="10"/>
  <c r="R211" i="10"/>
  <c r="R210" i="10"/>
  <c r="P208" i="10"/>
  <c r="Q204" i="10" s="1"/>
  <c r="N208" i="10"/>
  <c r="O205" i="10" s="1"/>
  <c r="L208" i="10"/>
  <c r="M206" i="10" s="1"/>
  <c r="J208" i="10"/>
  <c r="K207" i="10" s="1"/>
  <c r="H208" i="10"/>
  <c r="I204" i="10" s="1"/>
  <c r="F208" i="10"/>
  <c r="G205" i="10" s="1"/>
  <c r="D208" i="10"/>
  <c r="E206" i="10" s="1"/>
  <c r="B208" i="10"/>
  <c r="C207" i="10" s="1"/>
  <c r="R207" i="10"/>
  <c r="R206" i="10"/>
  <c r="R205" i="10"/>
  <c r="R204" i="10"/>
  <c r="R203" i="10"/>
  <c r="R202" i="10"/>
  <c r="R201" i="10"/>
  <c r="R200" i="10"/>
  <c r="J139" i="25"/>
  <c r="I139" i="25"/>
  <c r="H139" i="25"/>
  <c r="F139" i="25"/>
  <c r="E139" i="25"/>
  <c r="D139" i="25"/>
  <c r="C139" i="25"/>
  <c r="B139" i="25"/>
  <c r="K138" i="25"/>
  <c r="K137" i="25"/>
  <c r="K136" i="25"/>
  <c r="K135" i="25"/>
  <c r="K134" i="25"/>
  <c r="K133" i="25"/>
  <c r="K132" i="25"/>
  <c r="K131" i="25"/>
  <c r="K130" i="25"/>
  <c r="K129" i="25"/>
  <c r="K128" i="25"/>
  <c r="K127" i="25"/>
  <c r="K126" i="25"/>
  <c r="K125" i="25"/>
  <c r="K124" i="25"/>
  <c r="K123" i="25"/>
  <c r="K122" i="25"/>
  <c r="K121" i="25"/>
  <c r="K120" i="25"/>
  <c r="M14" i="26"/>
  <c r="Q23" i="1" s="1"/>
  <c r="L72" i="8"/>
  <c r="M68" i="8" s="1"/>
  <c r="M57" i="8"/>
  <c r="L40" i="8"/>
  <c r="M37" i="8" s="1"/>
  <c r="L33" i="8"/>
  <c r="M31" i="8" s="1"/>
  <c r="L23" i="8"/>
  <c r="M21" i="8" s="1"/>
  <c r="L14" i="8"/>
  <c r="Q11" i="1" s="1"/>
  <c r="Q133" i="7"/>
  <c r="Q135" i="7" s="1"/>
  <c r="Q129" i="7"/>
  <c r="Q125" i="7"/>
  <c r="P126" i="7" s="1"/>
  <c r="R233" i="4"/>
  <c r="R232" i="4"/>
  <c r="R231" i="4"/>
  <c r="R229" i="4"/>
  <c r="R228" i="4"/>
  <c r="R227" i="4"/>
  <c r="R225" i="4"/>
  <c r="R224" i="4"/>
  <c r="R223" i="4"/>
  <c r="R221" i="4"/>
  <c r="R220" i="4"/>
  <c r="R218" i="4"/>
  <c r="R216" i="4"/>
  <c r="R215" i="4"/>
  <c r="R212" i="4"/>
  <c r="R211" i="4"/>
  <c r="R210" i="4"/>
  <c r="R208" i="4"/>
  <c r="R207" i="4"/>
  <c r="R206" i="4"/>
  <c r="R204" i="4"/>
  <c r="R203" i="4"/>
  <c r="R202" i="4"/>
  <c r="R200" i="4"/>
  <c r="R199" i="4"/>
  <c r="R197" i="4"/>
  <c r="Q7" i="1" l="1"/>
  <c r="O226" i="10"/>
  <c r="E227" i="10"/>
  <c r="C97" i="12"/>
  <c r="C98" i="12"/>
  <c r="C105" i="12"/>
  <c r="C104" i="12"/>
  <c r="Q219" i="10"/>
  <c r="I219" i="10"/>
  <c r="Q223" i="10"/>
  <c r="K226" i="10"/>
  <c r="E210" i="10"/>
  <c r="G219" i="10"/>
  <c r="C212" i="10"/>
  <c r="M228" i="10"/>
  <c r="E211" i="10"/>
  <c r="I211" i="10"/>
  <c r="K218" i="10"/>
  <c r="K219" i="10"/>
  <c r="E221" i="10"/>
  <c r="K212" i="10"/>
  <c r="K221" i="10"/>
  <c r="M215" i="10"/>
  <c r="E215" i="10"/>
  <c r="K223" i="10"/>
  <c r="K210" i="10"/>
  <c r="K211" i="10"/>
  <c r="E214" i="10"/>
  <c r="E213" i="10"/>
  <c r="M214" i="10"/>
  <c r="K222" i="10"/>
  <c r="I205" i="10"/>
  <c r="K214" i="10"/>
  <c r="Q228" i="10"/>
  <c r="S202" i="4"/>
  <c r="I223" i="10"/>
  <c r="C200" i="10"/>
  <c r="G206" i="10"/>
  <c r="I213" i="10"/>
  <c r="I215" i="10"/>
  <c r="G218" i="10"/>
  <c r="M221" i="10"/>
  <c r="Q226" i="10"/>
  <c r="K227" i="10"/>
  <c r="Q211" i="10"/>
  <c r="O221" i="10"/>
  <c r="M71" i="8"/>
  <c r="S231" i="4"/>
  <c r="S219" i="4"/>
  <c r="S214" i="4"/>
  <c r="I201" i="10"/>
  <c r="O213" i="10"/>
  <c r="C230" i="10"/>
  <c r="C211" i="10"/>
  <c r="Q213" i="10"/>
  <c r="O222" i="10"/>
  <c r="E226" i="10"/>
  <c r="O130" i="7"/>
  <c r="Q9" i="1"/>
  <c r="O215" i="10"/>
  <c r="I212" i="10"/>
  <c r="S229" i="4"/>
  <c r="I203" i="10"/>
  <c r="G221" i="10"/>
  <c r="G210" i="10"/>
  <c r="I214" i="10"/>
  <c r="E228" i="10"/>
  <c r="K229" i="10"/>
  <c r="O210" i="10"/>
  <c r="O214" i="10"/>
  <c r="S211" i="4"/>
  <c r="S224" i="4"/>
  <c r="O211" i="10"/>
  <c r="O223" i="10"/>
  <c r="C99" i="12"/>
  <c r="K265" i="33"/>
  <c r="K264" i="33" s="1"/>
  <c r="C120" i="13"/>
  <c r="C121" i="13"/>
  <c r="C110" i="12"/>
  <c r="C95" i="12"/>
  <c r="C77" i="12"/>
  <c r="C96" i="12"/>
  <c r="C108" i="12"/>
  <c r="S225" i="4"/>
  <c r="S198" i="4"/>
  <c r="S203" i="4"/>
  <c r="S208" i="4"/>
  <c r="S227" i="4"/>
  <c r="S232" i="4"/>
  <c r="S204" i="4"/>
  <c r="S223" i="4"/>
  <c r="S228" i="4"/>
  <c r="S233" i="4"/>
  <c r="M22" i="8"/>
  <c r="C115" i="13"/>
  <c r="Q28" i="1"/>
  <c r="C113" i="13"/>
  <c r="C267" i="11"/>
  <c r="C296" i="11"/>
  <c r="C295" i="11"/>
  <c r="E268" i="11"/>
  <c r="E267" i="11"/>
  <c r="C282" i="11"/>
  <c r="M70" i="8"/>
  <c r="Q12" i="1"/>
  <c r="M6" i="8"/>
  <c r="M7" i="8"/>
  <c r="M13" i="8"/>
  <c r="M8" i="8"/>
  <c r="M12" i="8"/>
  <c r="M10" i="8"/>
  <c r="M11" i="8"/>
  <c r="M9" i="8"/>
  <c r="M17" i="8"/>
  <c r="M53" i="8"/>
  <c r="M18" i="8"/>
  <c r="M19" i="8"/>
  <c r="M64" i="8"/>
  <c r="M20" i="8"/>
  <c r="M67" i="8"/>
  <c r="S230" i="4"/>
  <c r="S226" i="4"/>
  <c r="S222" i="4"/>
  <c r="S205" i="4"/>
  <c r="S221" i="4"/>
  <c r="S220" i="4"/>
  <c r="S212" i="4"/>
  <c r="S210" i="4"/>
  <c r="S209" i="4"/>
  <c r="S207" i="4"/>
  <c r="S197" i="4"/>
  <c r="S201" i="4"/>
  <c r="S206" i="4"/>
  <c r="S200" i="4"/>
  <c r="S199" i="4"/>
  <c r="C261" i="11"/>
  <c r="C254" i="11"/>
  <c r="C256" i="11"/>
  <c r="C257" i="11"/>
  <c r="C259" i="11"/>
  <c r="E260" i="11"/>
  <c r="E254" i="11"/>
  <c r="E257" i="11"/>
  <c r="E274" i="11"/>
  <c r="E276" i="11"/>
  <c r="Q210" i="10"/>
  <c r="Q212" i="10"/>
  <c r="Q214" i="10"/>
  <c r="M210" i="10"/>
  <c r="M211" i="10"/>
  <c r="M212" i="10"/>
  <c r="G212" i="10"/>
  <c r="G213" i="10"/>
  <c r="G214" i="10"/>
  <c r="R216" i="10"/>
  <c r="G211" i="10"/>
  <c r="C213" i="10"/>
  <c r="C210" i="10"/>
  <c r="C214" i="10"/>
  <c r="O227" i="10"/>
  <c r="O230" i="10" s="1"/>
  <c r="M227" i="10"/>
  <c r="M226" i="10"/>
  <c r="I226" i="10"/>
  <c r="I227" i="10"/>
  <c r="I228" i="10"/>
  <c r="G228" i="10"/>
  <c r="G229" i="10"/>
  <c r="G226" i="10"/>
  <c r="R230" i="10"/>
  <c r="O218" i="10"/>
  <c r="O219" i="10"/>
  <c r="G222" i="10"/>
  <c r="G223" i="10"/>
  <c r="R224" i="10"/>
  <c r="C288" i="11"/>
  <c r="C289" i="11"/>
  <c r="C290" i="11"/>
  <c r="C255" i="11"/>
  <c r="C258" i="11"/>
  <c r="C260" i="11"/>
  <c r="C264" i="11"/>
  <c r="C283" i="11"/>
  <c r="C265" i="11"/>
  <c r="C268" i="11"/>
  <c r="C266" i="11"/>
  <c r="C275" i="11"/>
  <c r="C279" i="11"/>
  <c r="D130" i="7"/>
  <c r="H130" i="7"/>
  <c r="L130" i="7"/>
  <c r="C204" i="10"/>
  <c r="K200" i="10"/>
  <c r="K204" i="10"/>
  <c r="C84" i="12"/>
  <c r="C111" i="12"/>
  <c r="Q201" i="10"/>
  <c r="Q203" i="10"/>
  <c r="Q205" i="10"/>
  <c r="Q207" i="10"/>
  <c r="O202" i="10"/>
  <c r="O206" i="10"/>
  <c r="M207" i="10"/>
  <c r="M205" i="10"/>
  <c r="M201" i="10"/>
  <c r="M203" i="10"/>
  <c r="I207" i="10"/>
  <c r="G202" i="10"/>
  <c r="E203" i="10"/>
  <c r="E205" i="10"/>
  <c r="E201" i="10"/>
  <c r="E207" i="10"/>
  <c r="K139" i="25"/>
  <c r="H140" i="25" s="1"/>
  <c r="P130" i="7"/>
  <c r="S218" i="4"/>
  <c r="R236" i="4"/>
  <c r="R237" i="4"/>
  <c r="S215" i="4"/>
  <c r="S216" i="4"/>
  <c r="S213" i="4"/>
  <c r="Q49" i="28"/>
  <c r="R48" i="28" s="1"/>
  <c r="M58" i="8"/>
  <c r="M36" i="8"/>
  <c r="M38" i="8"/>
  <c r="M39" i="8"/>
  <c r="M28" i="8"/>
  <c r="M5" i="8"/>
  <c r="M55" i="8"/>
  <c r="M59" i="8"/>
  <c r="M56" i="8"/>
  <c r="M54" i="8"/>
  <c r="Q130" i="27"/>
  <c r="F6" i="4"/>
  <c r="C114" i="13"/>
  <c r="C88" i="12"/>
  <c r="C80" i="12"/>
  <c r="C92" i="12"/>
  <c r="C81" i="12"/>
  <c r="C78" i="12"/>
  <c r="C82" i="12"/>
  <c r="C90" i="12"/>
  <c r="C103" i="12"/>
  <c r="C89" i="12"/>
  <c r="C102" i="12"/>
  <c r="C79" i="12"/>
  <c r="C87" i="12"/>
  <c r="E255" i="11"/>
  <c r="E259" i="11"/>
  <c r="E261" i="11"/>
  <c r="E265" i="11"/>
  <c r="E269" i="11"/>
  <c r="C280" i="11"/>
  <c r="C284" i="11"/>
  <c r="C274" i="11"/>
  <c r="C281" i="11"/>
  <c r="E256" i="11"/>
  <c r="E258" i="11"/>
  <c r="E264" i="11"/>
  <c r="E266" i="11"/>
  <c r="C218" i="10"/>
  <c r="C222" i="10"/>
  <c r="E200" i="10"/>
  <c r="M200" i="10"/>
  <c r="C201" i="10"/>
  <c r="K201" i="10"/>
  <c r="I202" i="10"/>
  <c r="Q202" i="10"/>
  <c r="G203" i="10"/>
  <c r="O203" i="10"/>
  <c r="E204" i="10"/>
  <c r="M204" i="10"/>
  <c r="C205" i="10"/>
  <c r="K205" i="10"/>
  <c r="I206" i="10"/>
  <c r="Q206" i="10"/>
  <c r="G207" i="10"/>
  <c r="O207" i="10"/>
  <c r="E218" i="10"/>
  <c r="M218" i="10"/>
  <c r="C219" i="10"/>
  <c r="I220" i="10"/>
  <c r="Q220" i="10"/>
  <c r="E222" i="10"/>
  <c r="M222" i="10"/>
  <c r="C223" i="10"/>
  <c r="R208" i="10"/>
  <c r="Q26" i="1" s="1"/>
  <c r="G200" i="10"/>
  <c r="O200" i="10"/>
  <c r="C202" i="10"/>
  <c r="K202" i="10"/>
  <c r="G204" i="10"/>
  <c r="O204" i="10"/>
  <c r="C206" i="10"/>
  <c r="K206" i="10"/>
  <c r="E219" i="10"/>
  <c r="M219" i="10"/>
  <c r="C220" i="10"/>
  <c r="I221" i="10"/>
  <c r="Q221" i="10"/>
  <c r="E223" i="10"/>
  <c r="M223" i="10"/>
  <c r="I200" i="10"/>
  <c r="Q200" i="10"/>
  <c r="G201" i="10"/>
  <c r="O201" i="10"/>
  <c r="E202" i="10"/>
  <c r="M202" i="10"/>
  <c r="C203" i="10"/>
  <c r="K203" i="10"/>
  <c r="I218" i="10"/>
  <c r="Q218" i="10"/>
  <c r="M26" i="8"/>
  <c r="M30" i="8"/>
  <c r="M65" i="8"/>
  <c r="M69" i="8"/>
  <c r="M29" i="8"/>
  <c r="M27" i="8"/>
  <c r="M66" i="8"/>
  <c r="I126" i="7"/>
  <c r="B126" i="7"/>
  <c r="F126" i="7"/>
  <c r="J126" i="7"/>
  <c r="N126" i="7"/>
  <c r="E130" i="7"/>
  <c r="I130" i="7"/>
  <c r="M130" i="7"/>
  <c r="E126" i="7"/>
  <c r="C126" i="7"/>
  <c r="G126" i="7"/>
  <c r="K126" i="7"/>
  <c r="O126" i="7"/>
  <c r="B130" i="7"/>
  <c r="F130" i="7"/>
  <c r="J130" i="7"/>
  <c r="N130" i="7"/>
  <c r="M126" i="7"/>
  <c r="D126" i="7"/>
  <c r="H126" i="7"/>
  <c r="L126" i="7"/>
  <c r="C130" i="7"/>
  <c r="G130" i="7"/>
  <c r="K130" i="7"/>
  <c r="R234" i="4"/>
  <c r="P96" i="5"/>
  <c r="O96" i="5"/>
  <c r="N96" i="5"/>
  <c r="M96" i="5"/>
  <c r="L96" i="5"/>
  <c r="K96" i="5"/>
  <c r="J96" i="5"/>
  <c r="I96" i="5"/>
  <c r="H96" i="5"/>
  <c r="G96" i="5"/>
  <c r="F96" i="5"/>
  <c r="E96" i="5"/>
  <c r="D96" i="5"/>
  <c r="C96" i="5"/>
  <c r="B96" i="5"/>
  <c r="Q95" i="5"/>
  <c r="Q94" i="5"/>
  <c r="Q93" i="5"/>
  <c r="Q92" i="5"/>
  <c r="P89" i="5"/>
  <c r="O89" i="5"/>
  <c r="N89" i="5"/>
  <c r="M89" i="5"/>
  <c r="L89" i="5"/>
  <c r="K89" i="5"/>
  <c r="J89" i="5"/>
  <c r="I89" i="5"/>
  <c r="H89" i="5"/>
  <c r="G89" i="5"/>
  <c r="F89" i="5"/>
  <c r="E89" i="5"/>
  <c r="D89" i="5"/>
  <c r="C89" i="5"/>
  <c r="B89" i="5"/>
  <c r="Q88" i="5"/>
  <c r="Q87" i="5"/>
  <c r="Q86" i="5"/>
  <c r="Q85" i="5"/>
  <c r="C106" i="12" l="1"/>
  <c r="C117" i="13"/>
  <c r="C100" i="12"/>
  <c r="C112" i="12"/>
  <c r="C93" i="12"/>
  <c r="C85" i="12"/>
  <c r="K230" i="10"/>
  <c r="Q230" i="10"/>
  <c r="K216" i="10"/>
  <c r="C297" i="11"/>
  <c r="K224" i="10"/>
  <c r="E216" i="10"/>
  <c r="M230" i="10"/>
  <c r="P50" i="28"/>
  <c r="C277" i="11"/>
  <c r="C122" i="13"/>
  <c r="I216" i="10"/>
  <c r="B50" i="28"/>
  <c r="I50" i="28"/>
  <c r="I208" i="10"/>
  <c r="S235" i="4"/>
  <c r="E224" i="10"/>
  <c r="G230" i="10"/>
  <c r="E230" i="10"/>
  <c r="O216" i="10"/>
  <c r="G224" i="10"/>
  <c r="I230" i="10"/>
  <c r="G216" i="10"/>
  <c r="D50" i="28"/>
  <c r="K50" i="28"/>
  <c r="N50" i="28"/>
  <c r="R47" i="28"/>
  <c r="R241" i="4"/>
  <c r="R240" i="4"/>
  <c r="R238" i="4"/>
  <c r="R239" i="4"/>
  <c r="M23" i="8"/>
  <c r="M14" i="8"/>
  <c r="M72" i="8"/>
  <c r="L132" i="25"/>
  <c r="I140" i="25"/>
  <c r="J140" i="25"/>
  <c r="L122" i="25"/>
  <c r="F140" i="25"/>
  <c r="E270" i="11"/>
  <c r="C262" i="11"/>
  <c r="E262" i="11"/>
  <c r="E277" i="11"/>
  <c r="Q216" i="10"/>
  <c r="M216" i="10"/>
  <c r="C216" i="10"/>
  <c r="Q224" i="10"/>
  <c r="O224" i="10"/>
  <c r="M224" i="10"/>
  <c r="I224" i="10"/>
  <c r="C224" i="10"/>
  <c r="C286" i="11"/>
  <c r="C292" i="11"/>
  <c r="C270" i="11"/>
  <c r="C208" i="10"/>
  <c r="K208" i="10"/>
  <c r="Q208" i="10"/>
  <c r="O208" i="10"/>
  <c r="M208" i="10"/>
  <c r="G208" i="10"/>
  <c r="E208" i="10"/>
  <c r="L137" i="25"/>
  <c r="E140" i="25"/>
  <c r="L136" i="25"/>
  <c r="B140" i="25"/>
  <c r="C140" i="25"/>
  <c r="L128" i="25"/>
  <c r="G140" i="25"/>
  <c r="L131" i="25"/>
  <c r="D140" i="25"/>
  <c r="L135" i="25"/>
  <c r="L127" i="25"/>
  <c r="L133" i="25"/>
  <c r="L125" i="25"/>
  <c r="L124" i="25"/>
  <c r="L129" i="25"/>
  <c r="L138" i="25"/>
  <c r="L130" i="25"/>
  <c r="L134" i="25"/>
  <c r="L120" i="25"/>
  <c r="L126" i="25"/>
  <c r="L123" i="25"/>
  <c r="L121" i="25"/>
  <c r="Q130" i="7"/>
  <c r="Q126" i="7"/>
  <c r="S236" i="4"/>
  <c r="Q96" i="5"/>
  <c r="M97" i="5" s="1"/>
  <c r="G50" i="28"/>
  <c r="J50" i="28"/>
  <c r="F50" i="28"/>
  <c r="C50" i="28"/>
  <c r="M50" i="28"/>
  <c r="L50" i="28"/>
  <c r="H50" i="28"/>
  <c r="R45" i="28"/>
  <c r="O50" i="28"/>
  <c r="R46" i="28"/>
  <c r="E50" i="28"/>
  <c r="M60" i="8"/>
  <c r="M40" i="8"/>
  <c r="M33" i="8"/>
  <c r="S234" i="4"/>
  <c r="S237" i="4"/>
  <c r="Q89" i="5"/>
  <c r="M90" i="5" s="1"/>
  <c r="P96" i="3"/>
  <c r="O96" i="3"/>
  <c r="N96" i="3"/>
  <c r="M96" i="3"/>
  <c r="L96" i="3"/>
  <c r="K96" i="3"/>
  <c r="J96" i="3"/>
  <c r="I96" i="3"/>
  <c r="H96" i="3"/>
  <c r="G96" i="3"/>
  <c r="F96" i="3"/>
  <c r="E96" i="3"/>
  <c r="D96" i="3"/>
  <c r="C96" i="3"/>
  <c r="B96" i="3"/>
  <c r="Q95" i="3"/>
  <c r="Q94" i="3"/>
  <c r="Q93" i="3"/>
  <c r="Q92" i="3"/>
  <c r="P89" i="3"/>
  <c r="O89" i="3"/>
  <c r="N89" i="3"/>
  <c r="M89" i="3"/>
  <c r="L89" i="3"/>
  <c r="K89" i="3"/>
  <c r="J89" i="3"/>
  <c r="I89" i="3"/>
  <c r="H89" i="3"/>
  <c r="G89" i="3"/>
  <c r="F89" i="3"/>
  <c r="E89" i="3"/>
  <c r="D89" i="3"/>
  <c r="C89" i="3"/>
  <c r="B89" i="3"/>
  <c r="Q88" i="3"/>
  <c r="Q87" i="3"/>
  <c r="Q86" i="3"/>
  <c r="Q85" i="3"/>
  <c r="O97" i="5" l="1"/>
  <c r="K97" i="5"/>
  <c r="G97" i="5"/>
  <c r="C97" i="5"/>
  <c r="B97" i="5"/>
  <c r="R95" i="5"/>
  <c r="F97" i="5"/>
  <c r="J97" i="5"/>
  <c r="L97" i="5"/>
  <c r="N97" i="5"/>
  <c r="Q50" i="28"/>
  <c r="P97" i="5"/>
  <c r="R93" i="5"/>
  <c r="R87" i="5"/>
  <c r="N90" i="5"/>
  <c r="H97" i="5"/>
  <c r="R92" i="5"/>
  <c r="I97" i="5"/>
  <c r="D97" i="5"/>
  <c r="R94" i="5"/>
  <c r="E97" i="5"/>
  <c r="L139" i="25"/>
  <c r="K140" i="25"/>
  <c r="Q96" i="3"/>
  <c r="R95" i="3" s="1"/>
  <c r="Q89" i="3"/>
  <c r="Q8" i="1" s="1"/>
  <c r="R49" i="28"/>
  <c r="O90" i="5"/>
  <c r="K90" i="5"/>
  <c r="G90" i="5"/>
  <c r="C90" i="5"/>
  <c r="P90" i="5"/>
  <c r="R86" i="5"/>
  <c r="F90" i="5"/>
  <c r="L90" i="5"/>
  <c r="E90" i="5"/>
  <c r="H90" i="5"/>
  <c r="J90" i="5"/>
  <c r="I90" i="5"/>
  <c r="R85" i="5"/>
  <c r="B90" i="5"/>
  <c r="R88" i="5"/>
  <c r="D90" i="5"/>
  <c r="R96" i="5" l="1"/>
  <c r="Q97" i="5"/>
  <c r="R88" i="3"/>
  <c r="R89" i="5"/>
  <c r="O97" i="3"/>
  <c r="P97" i="3"/>
  <c r="K97" i="3"/>
  <c r="B97" i="3"/>
  <c r="M97" i="3"/>
  <c r="L97" i="3"/>
  <c r="G97" i="3"/>
  <c r="F97" i="3"/>
  <c r="R93" i="3"/>
  <c r="I97" i="3"/>
  <c r="H97" i="3"/>
  <c r="R92" i="3"/>
  <c r="J97" i="3"/>
  <c r="E97" i="3"/>
  <c r="C97" i="3"/>
  <c r="D97" i="3"/>
  <c r="R94" i="3"/>
  <c r="N97" i="3"/>
  <c r="Q90" i="5"/>
  <c r="G90" i="3"/>
  <c r="H90" i="3"/>
  <c r="F90" i="3"/>
  <c r="C90" i="3"/>
  <c r="K90" i="3"/>
  <c r="D90" i="3"/>
  <c r="B90" i="3"/>
  <c r="J90" i="3"/>
  <c r="R85" i="3"/>
  <c r="O90" i="3"/>
  <c r="P90" i="3"/>
  <c r="R86" i="3"/>
  <c r="M90" i="3"/>
  <c r="I90" i="3"/>
  <c r="R87" i="3"/>
  <c r="L90" i="3"/>
  <c r="N90" i="3"/>
  <c r="E90" i="3"/>
  <c r="AA18" i="2"/>
  <c r="AB18" i="2" s="1"/>
  <c r="AA12" i="2"/>
  <c r="AB11" i="2" s="1"/>
  <c r="AA6" i="2"/>
  <c r="R4" i="1" s="1"/>
  <c r="R6" i="1" s="1"/>
  <c r="Q97" i="3" l="1"/>
  <c r="R96" i="3"/>
  <c r="Q90" i="3"/>
  <c r="R89" i="3"/>
  <c r="AB5" i="2"/>
  <c r="AB17" i="2"/>
  <c r="AB4" i="2"/>
  <c r="AB14" i="2"/>
  <c r="AB16" i="2"/>
  <c r="AB8" i="2"/>
  <c r="AB9" i="2"/>
  <c r="AB12" i="2"/>
  <c r="AB10" i="2"/>
  <c r="AB15" i="2"/>
  <c r="N82" i="8"/>
  <c r="P24" i="1" l="1"/>
  <c r="P22" i="1"/>
  <c r="P19" i="1"/>
  <c r="P18" i="1"/>
  <c r="P17" i="1"/>
  <c r="P15" i="1"/>
  <c r="K282" i="33" l="1"/>
  <c r="D284" i="33"/>
  <c r="D285" i="33" s="1"/>
  <c r="E284" i="33"/>
  <c r="E285" i="33" s="1"/>
  <c r="F284" i="33"/>
  <c r="F285" i="33" s="1"/>
  <c r="G284" i="33"/>
  <c r="G285" i="33" s="1"/>
  <c r="H284" i="33"/>
  <c r="H285" i="33" s="1"/>
  <c r="I284" i="33"/>
  <c r="I285" i="33" s="1"/>
  <c r="J284" i="33"/>
  <c r="J285" i="33" s="1"/>
  <c r="B326" i="11" l="1"/>
  <c r="D326" i="11"/>
  <c r="E323" i="11" s="1"/>
  <c r="E325" i="11" l="1"/>
  <c r="E324" i="11"/>
  <c r="C324" i="11"/>
  <c r="C325" i="11"/>
  <c r="C323" i="11"/>
  <c r="R257" i="10"/>
  <c r="E326" i="11" l="1"/>
  <c r="C326" i="11"/>
  <c r="K321" i="33"/>
  <c r="K320" i="33"/>
  <c r="J305" i="33"/>
  <c r="J311" i="33" s="1"/>
  <c r="J310" i="33" s="1"/>
  <c r="I305" i="33"/>
  <c r="I311" i="33" s="1"/>
  <c r="I310" i="33" s="1"/>
  <c r="H305" i="33"/>
  <c r="H311" i="33" s="1"/>
  <c r="H310" i="33" s="1"/>
  <c r="G305" i="33"/>
  <c r="G311" i="33" s="1"/>
  <c r="G310" i="33" s="1"/>
  <c r="F305" i="33"/>
  <c r="F311" i="33" s="1"/>
  <c r="F310" i="33" s="1"/>
  <c r="E305" i="33"/>
  <c r="E311" i="33" s="1"/>
  <c r="E310" i="33" s="1"/>
  <c r="D305" i="33"/>
  <c r="D311" i="33" s="1"/>
  <c r="D310" i="33" s="1"/>
  <c r="K304" i="33"/>
  <c r="K303" i="33"/>
  <c r="K302" i="33"/>
  <c r="K301" i="33"/>
  <c r="K300" i="33"/>
  <c r="J295" i="33"/>
  <c r="I295" i="33"/>
  <c r="H295" i="33"/>
  <c r="G295" i="33"/>
  <c r="F295" i="33"/>
  <c r="E295" i="33"/>
  <c r="D295" i="33"/>
  <c r="K294" i="33"/>
  <c r="K293" i="33"/>
  <c r="K292" i="33"/>
  <c r="K291" i="33"/>
  <c r="K290" i="33"/>
  <c r="K283" i="33"/>
  <c r="K281" i="33"/>
  <c r="G97" i="15"/>
  <c r="F97" i="15"/>
  <c r="E97" i="15"/>
  <c r="D97" i="15"/>
  <c r="C97" i="15"/>
  <c r="K96" i="15"/>
  <c r="K95" i="15"/>
  <c r="G93" i="15"/>
  <c r="F93" i="15"/>
  <c r="E93" i="15"/>
  <c r="D93" i="15"/>
  <c r="C93" i="15"/>
  <c r="K92" i="15"/>
  <c r="K91" i="15"/>
  <c r="J89" i="15"/>
  <c r="I89" i="15"/>
  <c r="G89" i="15"/>
  <c r="F89" i="15"/>
  <c r="E89" i="15"/>
  <c r="D89" i="15"/>
  <c r="C89" i="15"/>
  <c r="K88" i="15"/>
  <c r="K87" i="15"/>
  <c r="K101" i="15"/>
  <c r="K102" i="15"/>
  <c r="C103" i="15"/>
  <c r="D103" i="15"/>
  <c r="E103" i="15"/>
  <c r="F103" i="15"/>
  <c r="G103" i="15"/>
  <c r="I103" i="15"/>
  <c r="J103" i="15"/>
  <c r="K105" i="15"/>
  <c r="K106" i="15"/>
  <c r="C107" i="15"/>
  <c r="D107" i="15"/>
  <c r="E107" i="15"/>
  <c r="F107" i="15"/>
  <c r="G107" i="15"/>
  <c r="K109" i="15"/>
  <c r="K110" i="15"/>
  <c r="C111" i="15"/>
  <c r="D111" i="15"/>
  <c r="E111" i="15"/>
  <c r="F111" i="15"/>
  <c r="G111" i="15"/>
  <c r="B143" i="13"/>
  <c r="C142" i="13" s="1"/>
  <c r="B138" i="13"/>
  <c r="C137" i="13" s="1"/>
  <c r="B257" i="12"/>
  <c r="C254" i="12" s="1"/>
  <c r="C255" i="12"/>
  <c r="B251" i="12"/>
  <c r="C250" i="12" s="1"/>
  <c r="B246" i="12"/>
  <c r="C244" i="12" s="1"/>
  <c r="B240" i="12"/>
  <c r="C238" i="12" s="1"/>
  <c r="B232" i="12"/>
  <c r="C230" i="12" s="1"/>
  <c r="B346" i="11"/>
  <c r="C344" i="11" s="1"/>
  <c r="B341" i="11"/>
  <c r="C339" i="11" s="1"/>
  <c r="B335" i="11"/>
  <c r="C334" i="11" s="1"/>
  <c r="D319" i="11"/>
  <c r="E316" i="11" s="1"/>
  <c r="B319" i="11"/>
  <c r="D311" i="11"/>
  <c r="B311" i="11"/>
  <c r="P58" i="28"/>
  <c r="O58" i="28"/>
  <c r="N58" i="28"/>
  <c r="M58" i="28"/>
  <c r="L58" i="28"/>
  <c r="K58" i="28"/>
  <c r="J58" i="28"/>
  <c r="I58" i="28"/>
  <c r="H58" i="28"/>
  <c r="G58" i="28"/>
  <c r="F58" i="28"/>
  <c r="E58" i="28"/>
  <c r="D58" i="28"/>
  <c r="C58" i="28"/>
  <c r="B58" i="28"/>
  <c r="Q57" i="28"/>
  <c r="Q56" i="28"/>
  <c r="Q55" i="28"/>
  <c r="Q54" i="28"/>
  <c r="P149" i="27"/>
  <c r="O149" i="27"/>
  <c r="N149" i="27"/>
  <c r="M149" i="27"/>
  <c r="L149" i="27"/>
  <c r="K149" i="27"/>
  <c r="J149" i="27"/>
  <c r="I149" i="27"/>
  <c r="H149" i="27"/>
  <c r="G149" i="27"/>
  <c r="F149" i="27"/>
  <c r="E149" i="27"/>
  <c r="D149" i="27"/>
  <c r="C149" i="27"/>
  <c r="B149" i="27"/>
  <c r="Q148" i="27"/>
  <c r="Q147" i="27"/>
  <c r="Q146" i="27"/>
  <c r="Q145" i="27"/>
  <c r="Q144" i="27"/>
  <c r="P269" i="10"/>
  <c r="Q266" i="10" s="1"/>
  <c r="N269" i="10"/>
  <c r="O267" i="10" s="1"/>
  <c r="L269" i="10"/>
  <c r="M268" i="10" s="1"/>
  <c r="J269" i="10"/>
  <c r="K265" i="10" s="1"/>
  <c r="H269" i="10"/>
  <c r="I265" i="10" s="1"/>
  <c r="F269" i="10"/>
  <c r="G268" i="10" s="1"/>
  <c r="D269" i="10"/>
  <c r="E268" i="10" s="1"/>
  <c r="B269" i="10"/>
  <c r="C265" i="10" s="1"/>
  <c r="R268" i="10"/>
  <c r="R267" i="10"/>
  <c r="R266" i="10"/>
  <c r="R265" i="10"/>
  <c r="P263" i="10"/>
  <c r="Q262" i="10" s="1"/>
  <c r="N263" i="10"/>
  <c r="O262" i="10" s="1"/>
  <c r="L263" i="10"/>
  <c r="M259" i="10" s="1"/>
  <c r="J263" i="10"/>
  <c r="K262" i="10" s="1"/>
  <c r="H263" i="10"/>
  <c r="I261" i="10" s="1"/>
  <c r="F263" i="10"/>
  <c r="G262" i="10" s="1"/>
  <c r="D263" i="10"/>
  <c r="E259" i="10" s="1"/>
  <c r="B263" i="10"/>
  <c r="C262" i="10" s="1"/>
  <c r="R262" i="10"/>
  <c r="R261" i="10"/>
  <c r="R260" i="10"/>
  <c r="R259" i="10"/>
  <c r="R258" i="10"/>
  <c r="P255" i="10"/>
  <c r="Q249" i="10" s="1"/>
  <c r="N255" i="10"/>
  <c r="O254" i="10" s="1"/>
  <c r="L255" i="10"/>
  <c r="M251" i="10" s="1"/>
  <c r="J255" i="10"/>
  <c r="K251" i="10" s="1"/>
  <c r="H255" i="10"/>
  <c r="I253" i="10" s="1"/>
  <c r="F255" i="10"/>
  <c r="G254" i="10" s="1"/>
  <c r="D255" i="10"/>
  <c r="E252" i="10" s="1"/>
  <c r="B255" i="10"/>
  <c r="C251" i="10" s="1"/>
  <c r="R254" i="10"/>
  <c r="R253" i="10"/>
  <c r="R252" i="10"/>
  <c r="R251" i="10"/>
  <c r="I251" i="10"/>
  <c r="R250" i="10"/>
  <c r="R249" i="10"/>
  <c r="P247" i="10"/>
  <c r="Q242" i="10" s="1"/>
  <c r="N247" i="10"/>
  <c r="O244" i="10" s="1"/>
  <c r="L247" i="10"/>
  <c r="M244" i="10" s="1"/>
  <c r="J247" i="10"/>
  <c r="K246" i="10" s="1"/>
  <c r="H247" i="10"/>
  <c r="I246" i="10" s="1"/>
  <c r="F247" i="10"/>
  <c r="G244" i="10" s="1"/>
  <c r="D247" i="10"/>
  <c r="E245" i="10" s="1"/>
  <c r="B247" i="10"/>
  <c r="C246" i="10" s="1"/>
  <c r="R246" i="10"/>
  <c r="R245" i="10"/>
  <c r="M245" i="10"/>
  <c r="R244" i="10"/>
  <c r="R243" i="10"/>
  <c r="R242" i="10"/>
  <c r="R241" i="10"/>
  <c r="R240" i="10"/>
  <c r="R239" i="10"/>
  <c r="P169" i="7"/>
  <c r="O169" i="7"/>
  <c r="N169" i="7"/>
  <c r="M169" i="7"/>
  <c r="L169" i="7"/>
  <c r="K169" i="7"/>
  <c r="J169" i="7"/>
  <c r="I169" i="7"/>
  <c r="H169" i="7"/>
  <c r="G169" i="7"/>
  <c r="F169" i="7"/>
  <c r="E169" i="7"/>
  <c r="D169" i="7"/>
  <c r="C169" i="7"/>
  <c r="B169" i="7"/>
  <c r="Q168" i="7"/>
  <c r="Q167" i="7"/>
  <c r="P164" i="7"/>
  <c r="O164" i="7"/>
  <c r="N164" i="7"/>
  <c r="M164" i="7"/>
  <c r="L164" i="7"/>
  <c r="K164" i="7"/>
  <c r="J164" i="7"/>
  <c r="I164" i="7"/>
  <c r="H164" i="7"/>
  <c r="G164" i="7"/>
  <c r="F164" i="7"/>
  <c r="E164" i="7"/>
  <c r="D164" i="7"/>
  <c r="C164" i="7"/>
  <c r="B164" i="7"/>
  <c r="Q163" i="7"/>
  <c r="Q162" i="7"/>
  <c r="P159" i="7"/>
  <c r="O159" i="7"/>
  <c r="N159" i="7"/>
  <c r="M159" i="7"/>
  <c r="L159" i="7"/>
  <c r="K159" i="7"/>
  <c r="J159" i="7"/>
  <c r="I159" i="7"/>
  <c r="H159" i="7"/>
  <c r="G159" i="7"/>
  <c r="F159" i="7"/>
  <c r="E159" i="7"/>
  <c r="D159" i="7"/>
  <c r="C159" i="7"/>
  <c r="B159" i="7"/>
  <c r="P10" i="1"/>
  <c r="J162" i="25"/>
  <c r="I162" i="25"/>
  <c r="H162" i="25"/>
  <c r="G162" i="25"/>
  <c r="F162" i="25"/>
  <c r="E162" i="25"/>
  <c r="D162" i="25"/>
  <c r="C162" i="25"/>
  <c r="B162" i="25"/>
  <c r="K161" i="25"/>
  <c r="K160" i="25"/>
  <c r="K159" i="25"/>
  <c r="K158" i="25"/>
  <c r="K157" i="25"/>
  <c r="K156" i="25"/>
  <c r="K155" i="25"/>
  <c r="K154" i="25"/>
  <c r="K153" i="25"/>
  <c r="K152" i="25"/>
  <c r="K151" i="25"/>
  <c r="K150" i="25"/>
  <c r="K149" i="25"/>
  <c r="K148" i="25"/>
  <c r="K147" i="25"/>
  <c r="K146" i="25"/>
  <c r="K145" i="25"/>
  <c r="K144" i="25"/>
  <c r="K143" i="25"/>
  <c r="C228" i="12" l="1"/>
  <c r="C333" i="11"/>
  <c r="G241" i="10"/>
  <c r="I239" i="10"/>
  <c r="G245" i="10"/>
  <c r="G249" i="10"/>
  <c r="M242" i="10"/>
  <c r="I250" i="10"/>
  <c r="I252" i="10"/>
  <c r="K257" i="10"/>
  <c r="K253" i="10"/>
  <c r="K261" i="10"/>
  <c r="C267" i="10"/>
  <c r="K250" i="10"/>
  <c r="M260" i="10"/>
  <c r="K249" i="10"/>
  <c r="K252" i="10"/>
  <c r="K254" i="10"/>
  <c r="I268" i="10"/>
  <c r="O260" i="10"/>
  <c r="K239" i="10"/>
  <c r="C260" i="10"/>
  <c r="K268" i="10"/>
  <c r="K266" i="10"/>
  <c r="O268" i="10"/>
  <c r="I266" i="10"/>
  <c r="Q268" i="10"/>
  <c r="G259" i="10"/>
  <c r="I267" i="10"/>
  <c r="I242" i="10"/>
  <c r="E251" i="10"/>
  <c r="M253" i="10"/>
  <c r="K267" i="10"/>
  <c r="E243" i="10"/>
  <c r="E239" i="10"/>
  <c r="O253" i="10"/>
  <c r="C224" i="12"/>
  <c r="C227" i="12"/>
  <c r="C134" i="13"/>
  <c r="C250" i="10"/>
  <c r="I240" i="10"/>
  <c r="M246" i="10"/>
  <c r="E250" i="10"/>
  <c r="Q258" i="10"/>
  <c r="Q265" i="10"/>
  <c r="C254" i="10"/>
  <c r="E249" i="10"/>
  <c r="I254" i="10"/>
  <c r="C259" i="10"/>
  <c r="E266" i="10"/>
  <c r="C229" i="12"/>
  <c r="K103" i="15"/>
  <c r="C258" i="10"/>
  <c r="C261" i="10"/>
  <c r="I241" i="10"/>
  <c r="I244" i="10"/>
  <c r="K243" i="10"/>
  <c r="Q267" i="10"/>
  <c r="I249" i="10"/>
  <c r="Q254" i="10"/>
  <c r="K322" i="33"/>
  <c r="K107" i="15"/>
  <c r="K111" i="15"/>
  <c r="I243" i="10"/>
  <c r="I245" i="10"/>
  <c r="Q252" i="10"/>
  <c r="G257" i="10"/>
  <c r="K259" i="10"/>
  <c r="Q253" i="10"/>
  <c r="Q243" i="10"/>
  <c r="Q245" i="10"/>
  <c r="O250" i="10"/>
  <c r="Q251" i="10"/>
  <c r="E253" i="10"/>
  <c r="E254" i="10"/>
  <c r="C266" i="10"/>
  <c r="O249" i="10"/>
  <c r="Q250" i="10"/>
  <c r="K258" i="10"/>
  <c r="E260" i="10"/>
  <c r="K260" i="10"/>
  <c r="O252" i="10"/>
  <c r="O251" i="10"/>
  <c r="Q239" i="10"/>
  <c r="Q244" i="10"/>
  <c r="Q246" i="10"/>
  <c r="C345" i="11"/>
  <c r="C245" i="12"/>
  <c r="C256" i="12"/>
  <c r="C253" i="12"/>
  <c r="C257" i="12" s="1"/>
  <c r="E310" i="11"/>
  <c r="E308" i="11"/>
  <c r="E305" i="11"/>
  <c r="E309" i="11"/>
  <c r="E306" i="11"/>
  <c r="E304" i="11"/>
  <c r="E307" i="11"/>
  <c r="E303" i="11"/>
  <c r="P27" i="1"/>
  <c r="C310" i="11"/>
  <c r="C308" i="11"/>
  <c r="C305" i="11"/>
  <c r="C309" i="11"/>
  <c r="C306" i="11"/>
  <c r="C304" i="11"/>
  <c r="C307" i="11"/>
  <c r="C303" i="11"/>
  <c r="C328" i="11"/>
  <c r="C343" i="11"/>
  <c r="Q164" i="7"/>
  <c r="O245" i="10"/>
  <c r="C243" i="10"/>
  <c r="C239" i="10"/>
  <c r="C136" i="13"/>
  <c r="P28" i="1"/>
  <c r="K97" i="15"/>
  <c r="K93" i="15"/>
  <c r="K89" i="15"/>
  <c r="Q149" i="27"/>
  <c r="B150" i="27" s="1"/>
  <c r="K305" i="33"/>
  <c r="K295" i="33"/>
  <c r="K284" i="33"/>
  <c r="K285" i="33" s="1"/>
  <c r="C141" i="13"/>
  <c r="C143" i="13" s="1"/>
  <c r="C242" i="12"/>
  <c r="C243" i="12"/>
  <c r="C236" i="12"/>
  <c r="C237" i="12"/>
  <c r="C235" i="12"/>
  <c r="C239" i="12"/>
  <c r="C225" i="12"/>
  <c r="C231" i="12"/>
  <c r="C337" i="11"/>
  <c r="C340" i="11"/>
  <c r="C331" i="11"/>
  <c r="C329" i="11"/>
  <c r="C332" i="11"/>
  <c r="C313" i="11"/>
  <c r="C315" i="11"/>
  <c r="C317" i="11"/>
  <c r="C316" i="11"/>
  <c r="C318" i="11"/>
  <c r="C314" i="11"/>
  <c r="E314" i="11"/>
  <c r="E318" i="11"/>
  <c r="E313" i="11"/>
  <c r="E315" i="11"/>
  <c r="E317" i="11"/>
  <c r="O266" i="10"/>
  <c r="O265" i="10"/>
  <c r="M267" i="10"/>
  <c r="M265" i="10"/>
  <c r="M266" i="10"/>
  <c r="G266" i="10"/>
  <c r="G267" i="10"/>
  <c r="G265" i="10"/>
  <c r="E267" i="10"/>
  <c r="E265" i="10"/>
  <c r="C257" i="10"/>
  <c r="G260" i="10"/>
  <c r="G258" i="10"/>
  <c r="G261" i="10"/>
  <c r="R263" i="10"/>
  <c r="I258" i="10"/>
  <c r="I262" i="10"/>
  <c r="O259" i="10"/>
  <c r="O261" i="10"/>
  <c r="O257" i="10"/>
  <c r="O258" i="10"/>
  <c r="Q261" i="10"/>
  <c r="Q257" i="10"/>
  <c r="C268" i="10"/>
  <c r="M254" i="10"/>
  <c r="R269" i="10"/>
  <c r="P26" i="1" s="1"/>
  <c r="M252" i="10"/>
  <c r="M249" i="10"/>
  <c r="M250" i="10"/>
  <c r="G251" i="10"/>
  <c r="G252" i="10"/>
  <c r="G253" i="10"/>
  <c r="G250" i="10"/>
  <c r="R255" i="10"/>
  <c r="C252" i="10"/>
  <c r="C249" i="10"/>
  <c r="C253" i="10"/>
  <c r="Q240" i="10"/>
  <c r="Q241" i="10"/>
  <c r="O241" i="10"/>
  <c r="M239" i="10"/>
  <c r="M240" i="10"/>
  <c r="M241" i="10"/>
  <c r="M243" i="10"/>
  <c r="E240" i="10"/>
  <c r="E242" i="10"/>
  <c r="E244" i="10"/>
  <c r="E246" i="10"/>
  <c r="E241" i="10"/>
  <c r="K162" i="25"/>
  <c r="L144" i="25" s="1"/>
  <c r="Q169" i="7"/>
  <c r="Q159" i="7"/>
  <c r="P9" i="1"/>
  <c r="C135" i="13"/>
  <c r="C248" i="12"/>
  <c r="C249" i="12"/>
  <c r="C226" i="12"/>
  <c r="C234" i="12"/>
  <c r="C330" i="11"/>
  <c r="C338" i="11"/>
  <c r="Q58" i="28"/>
  <c r="K59" i="28" s="1"/>
  <c r="C240" i="10"/>
  <c r="K240" i="10"/>
  <c r="G242" i="10"/>
  <c r="O242" i="10"/>
  <c r="C244" i="10"/>
  <c r="K244" i="10"/>
  <c r="G246" i="10"/>
  <c r="O246" i="10"/>
  <c r="E257" i="10"/>
  <c r="M257" i="10"/>
  <c r="I259" i="10"/>
  <c r="Q259" i="10"/>
  <c r="E261" i="10"/>
  <c r="M261" i="10"/>
  <c r="G239" i="10"/>
  <c r="O239" i="10"/>
  <c r="C241" i="10"/>
  <c r="K241" i="10"/>
  <c r="G243" i="10"/>
  <c r="O243" i="10"/>
  <c r="C245" i="10"/>
  <c r="K245" i="10"/>
  <c r="E258" i="10"/>
  <c r="M258" i="10"/>
  <c r="I260" i="10"/>
  <c r="Q260" i="10"/>
  <c r="E262" i="10"/>
  <c r="M262" i="10"/>
  <c r="R247" i="10"/>
  <c r="G240" i="10"/>
  <c r="O240" i="10"/>
  <c r="C242" i="10"/>
  <c r="K242" i="10"/>
  <c r="I257" i="10"/>
  <c r="P112" i="5"/>
  <c r="O112" i="5"/>
  <c r="N112" i="5"/>
  <c r="M112" i="5"/>
  <c r="L112" i="5"/>
  <c r="K112" i="5"/>
  <c r="J112" i="5"/>
  <c r="I112" i="5"/>
  <c r="H112" i="5"/>
  <c r="G112" i="5"/>
  <c r="F112" i="5"/>
  <c r="E112" i="5"/>
  <c r="D112" i="5"/>
  <c r="C112" i="5"/>
  <c r="B112" i="5"/>
  <c r="Q111" i="5"/>
  <c r="Q110" i="5"/>
  <c r="Q109" i="5"/>
  <c r="Q108" i="5"/>
  <c r="P105" i="5"/>
  <c r="O105" i="5"/>
  <c r="N105" i="5"/>
  <c r="M105" i="5"/>
  <c r="L105" i="5"/>
  <c r="K105" i="5"/>
  <c r="J105" i="5"/>
  <c r="I105" i="5"/>
  <c r="H105" i="5"/>
  <c r="G105" i="5"/>
  <c r="F105" i="5"/>
  <c r="E105" i="5"/>
  <c r="D105" i="5"/>
  <c r="C105" i="5"/>
  <c r="B105" i="5"/>
  <c r="Q104" i="5"/>
  <c r="Q103" i="5"/>
  <c r="Q102" i="5"/>
  <c r="Q101" i="5"/>
  <c r="P16" i="3"/>
  <c r="O16" i="3"/>
  <c r="N16" i="3"/>
  <c r="M16" i="3"/>
  <c r="L16" i="3"/>
  <c r="K16" i="3"/>
  <c r="J16" i="3"/>
  <c r="I16" i="3"/>
  <c r="H16" i="3"/>
  <c r="G16" i="3"/>
  <c r="F16" i="3"/>
  <c r="E16" i="3"/>
  <c r="D16" i="3"/>
  <c r="C16" i="3"/>
  <c r="B16" i="3"/>
  <c r="Q15" i="3"/>
  <c r="Q14" i="3"/>
  <c r="Q13" i="3"/>
  <c r="Q12" i="3"/>
  <c r="P9" i="3"/>
  <c r="O9" i="3"/>
  <c r="N9" i="3"/>
  <c r="M9" i="3"/>
  <c r="L9" i="3"/>
  <c r="K9" i="3"/>
  <c r="J9" i="3"/>
  <c r="I9" i="3"/>
  <c r="H9" i="3"/>
  <c r="G9" i="3"/>
  <c r="F9" i="3"/>
  <c r="E9" i="3"/>
  <c r="D9" i="3"/>
  <c r="C9" i="3"/>
  <c r="B9" i="3"/>
  <c r="Q8" i="3"/>
  <c r="Q7" i="3"/>
  <c r="Q6" i="3"/>
  <c r="Q5" i="3"/>
  <c r="W18" i="2"/>
  <c r="X18" i="2" s="1"/>
  <c r="W12" i="2"/>
  <c r="W6" i="2"/>
  <c r="P4" i="1" s="1"/>
  <c r="O14" i="26"/>
  <c r="P23" i="1" s="1"/>
  <c r="O7" i="26"/>
  <c r="P16" i="1" s="1"/>
  <c r="O6" i="26"/>
  <c r="P14" i="1" s="1"/>
  <c r="N72" i="8"/>
  <c r="N60" i="8"/>
  <c r="O37" i="8"/>
  <c r="O39" i="8"/>
  <c r="O38" i="8"/>
  <c r="O36" i="8"/>
  <c r="N33" i="8"/>
  <c r="O31" i="8" s="1"/>
  <c r="N23" i="8"/>
  <c r="O20" i="8" s="1"/>
  <c r="N14" i="8"/>
  <c r="Q255" i="10" l="1"/>
  <c r="K255" i="10"/>
  <c r="K263" i="10"/>
  <c r="C138" i="13"/>
  <c r="I255" i="10"/>
  <c r="I269" i="10"/>
  <c r="Q247" i="10"/>
  <c r="Q269" i="10"/>
  <c r="K269" i="10"/>
  <c r="O6" i="8"/>
  <c r="O21" i="8"/>
  <c r="O68" i="8"/>
  <c r="E247" i="10"/>
  <c r="Q263" i="10"/>
  <c r="I247" i="10"/>
  <c r="E255" i="10"/>
  <c r="C269" i="10"/>
  <c r="E269" i="10"/>
  <c r="O269" i="10"/>
  <c r="O255" i="10"/>
  <c r="L150" i="27"/>
  <c r="G150" i="27"/>
  <c r="R146" i="27"/>
  <c r="N150" i="27"/>
  <c r="C346" i="11"/>
  <c r="O64" i="8"/>
  <c r="K311" i="33"/>
  <c r="K310" i="33" s="1"/>
  <c r="O67" i="8"/>
  <c r="C263" i="10"/>
  <c r="O22" i="8"/>
  <c r="G269" i="10"/>
  <c r="G263" i="10"/>
  <c r="M269" i="10"/>
  <c r="O17" i="8"/>
  <c r="O70" i="8"/>
  <c r="P12" i="1"/>
  <c r="O18" i="8"/>
  <c r="O19" i="8"/>
  <c r="E311" i="11"/>
  <c r="X16" i="2"/>
  <c r="Q112" i="5"/>
  <c r="D150" i="27"/>
  <c r="R149" i="27"/>
  <c r="O11" i="8"/>
  <c r="P11" i="1"/>
  <c r="K150" i="27"/>
  <c r="O57" i="8"/>
  <c r="O54" i="8"/>
  <c r="O58" i="8"/>
  <c r="O59" i="8"/>
  <c r="O55" i="8"/>
  <c r="O53" i="8"/>
  <c r="O56" i="8"/>
  <c r="C232" i="12"/>
  <c r="E319" i="11"/>
  <c r="C335" i="11"/>
  <c r="C311" i="11"/>
  <c r="R144" i="27"/>
  <c r="M150" i="27"/>
  <c r="F150" i="27"/>
  <c r="X14" i="2"/>
  <c r="G59" i="28"/>
  <c r="M59" i="28"/>
  <c r="I59" i="28"/>
  <c r="L59" i="28"/>
  <c r="H59" i="28"/>
  <c r="C150" i="27"/>
  <c r="R145" i="27"/>
  <c r="H150" i="27"/>
  <c r="E150" i="27"/>
  <c r="R147" i="27"/>
  <c r="J150" i="27"/>
  <c r="P150" i="27"/>
  <c r="O150" i="27"/>
  <c r="R148" i="27"/>
  <c r="I150" i="27"/>
  <c r="C251" i="12"/>
  <c r="C246" i="12"/>
  <c r="C240" i="12"/>
  <c r="C341" i="11"/>
  <c r="C319" i="11"/>
  <c r="E263" i="10"/>
  <c r="I263" i="10"/>
  <c r="M263" i="10"/>
  <c r="O263" i="10"/>
  <c r="K247" i="10"/>
  <c r="C247" i="10"/>
  <c r="G255" i="10"/>
  <c r="M255" i="10"/>
  <c r="C255" i="10"/>
  <c r="O247" i="10"/>
  <c r="M247" i="10"/>
  <c r="G247" i="10"/>
  <c r="B163" i="25"/>
  <c r="L149" i="25"/>
  <c r="H163" i="25"/>
  <c r="L159" i="25"/>
  <c r="L147" i="25"/>
  <c r="L155" i="25"/>
  <c r="L150" i="25"/>
  <c r="G163" i="25"/>
  <c r="I163" i="25"/>
  <c r="J163" i="25"/>
  <c r="L151" i="25"/>
  <c r="C163" i="25"/>
  <c r="L153" i="25"/>
  <c r="L160" i="25"/>
  <c r="D163" i="25"/>
  <c r="L156" i="25"/>
  <c r="L154" i="25"/>
  <c r="L146" i="25"/>
  <c r="L161" i="25"/>
  <c r="L152" i="25"/>
  <c r="E163" i="25"/>
  <c r="F163" i="25"/>
  <c r="L143" i="25"/>
  <c r="L157" i="25"/>
  <c r="L145" i="25"/>
  <c r="L148" i="25"/>
  <c r="L158" i="25"/>
  <c r="O71" i="8"/>
  <c r="O40" i="8"/>
  <c r="O28" i="8"/>
  <c r="X4" i="2"/>
  <c r="X5" i="2"/>
  <c r="X8" i="2"/>
  <c r="X11" i="2"/>
  <c r="X9" i="2"/>
  <c r="X10" i="2"/>
  <c r="J59" i="28"/>
  <c r="N59" i="28"/>
  <c r="R54" i="28"/>
  <c r="F59" i="28"/>
  <c r="B59" i="28"/>
  <c r="R56" i="28"/>
  <c r="D59" i="28"/>
  <c r="C59" i="28"/>
  <c r="E59" i="28"/>
  <c r="P59" i="28"/>
  <c r="O59" i="28"/>
  <c r="R55" i="28"/>
  <c r="R57" i="28"/>
  <c r="O13" i="8"/>
  <c r="O9" i="8"/>
  <c r="O5" i="8"/>
  <c r="O10" i="8"/>
  <c r="O8" i="8"/>
  <c r="O7" i="8"/>
  <c r="O12" i="8"/>
  <c r="Q105" i="5"/>
  <c r="Q16" i="3"/>
  <c r="M17" i="3" s="1"/>
  <c r="Q9" i="3"/>
  <c r="L10" i="3" s="1"/>
  <c r="X12" i="2"/>
  <c r="X17" i="2"/>
  <c r="X15" i="2"/>
  <c r="O32" i="8"/>
  <c r="O30" i="8"/>
  <c r="O65" i="8"/>
  <c r="O69" i="8"/>
  <c r="O26" i="8"/>
  <c r="O29" i="8"/>
  <c r="O27" i="8"/>
  <c r="O66" i="8"/>
  <c r="Q63" i="28"/>
  <c r="Q64" i="28"/>
  <c r="Q65" i="28"/>
  <c r="Q66" i="28"/>
  <c r="B67" i="28"/>
  <c r="C67" i="28"/>
  <c r="D67" i="28"/>
  <c r="E67" i="28"/>
  <c r="F67" i="28"/>
  <c r="G67" i="28"/>
  <c r="H67" i="28"/>
  <c r="I67" i="28"/>
  <c r="J67" i="28"/>
  <c r="K67" i="28"/>
  <c r="L67" i="28"/>
  <c r="M67" i="28"/>
  <c r="N67" i="28"/>
  <c r="O67" i="28"/>
  <c r="P67" i="28"/>
  <c r="Q72" i="28"/>
  <c r="Q73" i="28"/>
  <c r="Q74" i="28"/>
  <c r="Q75" i="28"/>
  <c r="B76" i="28"/>
  <c r="C76" i="28"/>
  <c r="D76" i="28"/>
  <c r="E76" i="28"/>
  <c r="F76" i="28"/>
  <c r="G76" i="28"/>
  <c r="H76" i="28"/>
  <c r="I76" i="28"/>
  <c r="J76" i="28"/>
  <c r="K76" i="28"/>
  <c r="L76" i="28"/>
  <c r="M76" i="28"/>
  <c r="N76" i="28"/>
  <c r="O76" i="28"/>
  <c r="P76" i="28"/>
  <c r="R13" i="3" l="1"/>
  <c r="O23" i="8"/>
  <c r="O72" i="8"/>
  <c r="O60" i="8"/>
  <c r="K17" i="3"/>
  <c r="O17" i="3"/>
  <c r="J17" i="3"/>
  <c r="E17" i="3"/>
  <c r="N17" i="3"/>
  <c r="H17" i="3"/>
  <c r="R14" i="3"/>
  <c r="R12" i="3"/>
  <c r="R16" i="3" s="1"/>
  <c r="L17" i="3"/>
  <c r="R58" i="28"/>
  <c r="Q59" i="28"/>
  <c r="Q150" i="27"/>
  <c r="K163" i="25"/>
  <c r="L162" i="25"/>
  <c r="O33" i="8"/>
  <c r="O14" i="8"/>
  <c r="O10" i="3"/>
  <c r="N10" i="3"/>
  <c r="R8" i="3"/>
  <c r="D17" i="3"/>
  <c r="I17" i="3"/>
  <c r="R6" i="3"/>
  <c r="B10" i="3"/>
  <c r="Q10" i="3" s="1"/>
  <c r="F10" i="3"/>
  <c r="Q76" i="28"/>
  <c r="R74" i="28" s="1"/>
  <c r="G10" i="3"/>
  <c r="P10" i="3"/>
  <c r="B17" i="3"/>
  <c r="Q17" i="3" s="1"/>
  <c r="C10" i="3"/>
  <c r="G17" i="3"/>
  <c r="F17" i="3"/>
  <c r="C17" i="3"/>
  <c r="R15" i="3"/>
  <c r="P17" i="3"/>
  <c r="H10" i="3"/>
  <c r="R5" i="3"/>
  <c r="R9" i="3" s="1"/>
  <c r="M10" i="3"/>
  <c r="I10" i="3"/>
  <c r="E10" i="3"/>
  <c r="K10" i="3"/>
  <c r="J10" i="3"/>
  <c r="R7" i="3"/>
  <c r="D10" i="3"/>
  <c r="Q67" i="28"/>
  <c r="L68" i="28" s="1"/>
  <c r="R112" i="5" l="1"/>
  <c r="Q113" i="5"/>
  <c r="B77" i="28"/>
  <c r="P77" i="28"/>
  <c r="M77" i="28"/>
  <c r="H77" i="28"/>
  <c r="N77" i="28"/>
  <c r="K77" i="28"/>
  <c r="R72" i="28"/>
  <c r="R75" i="28"/>
  <c r="F77" i="28"/>
  <c r="L77" i="28"/>
  <c r="J77" i="28"/>
  <c r="G77" i="28"/>
  <c r="D77" i="28"/>
  <c r="R73" i="28"/>
  <c r="E77" i="28"/>
  <c r="C77" i="28"/>
  <c r="I77" i="28"/>
  <c r="O77" i="28"/>
  <c r="Q6" i="1"/>
  <c r="R105" i="5"/>
  <c r="K68" i="28"/>
  <c r="R65" i="28"/>
  <c r="C68" i="28"/>
  <c r="O68" i="28"/>
  <c r="E68" i="28"/>
  <c r="J68" i="28"/>
  <c r="G68" i="28"/>
  <c r="D68" i="28"/>
  <c r="P68" i="28"/>
  <c r="R64" i="28"/>
  <c r="H68" i="28"/>
  <c r="R66" i="28"/>
  <c r="B68" i="28"/>
  <c r="N68" i="28"/>
  <c r="R63" i="28"/>
  <c r="F68" i="28"/>
  <c r="M68" i="28"/>
  <c r="I68" i="28"/>
  <c r="Q77" i="28" l="1"/>
  <c r="R76" i="28"/>
  <c r="R67" i="28"/>
  <c r="Q68" i="28"/>
  <c r="L4" i="1"/>
  <c r="E5" i="4" l="1"/>
  <c r="E6" i="4" l="1"/>
  <c r="P7" i="26"/>
  <c r="P82" i="8" l="1"/>
  <c r="B370" i="11" l="1"/>
  <c r="C364" i="11" l="1"/>
  <c r="C366" i="11"/>
  <c r="C368" i="11"/>
  <c r="C365" i="11"/>
  <c r="C367" i="11"/>
  <c r="C369" i="11"/>
  <c r="P13" i="26"/>
  <c r="Q14" i="26" l="1"/>
  <c r="P25" i="1"/>
  <c r="C370" i="11"/>
  <c r="P40" i="8"/>
  <c r="R293" i="4"/>
  <c r="R294" i="4"/>
  <c r="R295" i="4"/>
  <c r="K367" i="33" l="1"/>
  <c r="K366" i="33"/>
  <c r="K368" i="33" s="1"/>
  <c r="J351" i="33"/>
  <c r="I351" i="33"/>
  <c r="H351" i="33"/>
  <c r="G351" i="33"/>
  <c r="F351" i="33"/>
  <c r="E351" i="33"/>
  <c r="D351" i="33"/>
  <c r="K350" i="33"/>
  <c r="K349" i="33"/>
  <c r="K348" i="33"/>
  <c r="K347" i="33"/>
  <c r="K346" i="33"/>
  <c r="J341" i="33"/>
  <c r="I341" i="33"/>
  <c r="H341" i="33"/>
  <c r="G341" i="33"/>
  <c r="F341" i="33"/>
  <c r="E341" i="33"/>
  <c r="D341" i="33"/>
  <c r="K340" i="33"/>
  <c r="K339" i="33"/>
  <c r="K338" i="33"/>
  <c r="K337" i="33"/>
  <c r="K336" i="33"/>
  <c r="J330" i="33"/>
  <c r="J331" i="33" s="1"/>
  <c r="I330" i="33"/>
  <c r="I331" i="33" s="1"/>
  <c r="H330" i="33"/>
  <c r="H331" i="33" s="1"/>
  <c r="G330" i="33"/>
  <c r="G331" i="33" s="1"/>
  <c r="F330" i="33"/>
  <c r="F331" i="33" s="1"/>
  <c r="E330" i="33"/>
  <c r="E331" i="33" s="1"/>
  <c r="D330" i="33"/>
  <c r="D331" i="33" s="1"/>
  <c r="K329" i="33"/>
  <c r="K328" i="33"/>
  <c r="K327" i="33"/>
  <c r="B164" i="13"/>
  <c r="C163" i="13" s="1"/>
  <c r="B159" i="13"/>
  <c r="B294" i="12"/>
  <c r="B288" i="12"/>
  <c r="C287" i="12" s="1"/>
  <c r="B283" i="12"/>
  <c r="C282" i="12" s="1"/>
  <c r="B277" i="12"/>
  <c r="C275" i="12" s="1"/>
  <c r="B269" i="12"/>
  <c r="C267" i="12" s="1"/>
  <c r="B397" i="11"/>
  <c r="C394" i="11" s="1"/>
  <c r="B392" i="11"/>
  <c r="B386" i="11"/>
  <c r="C385" i="11" s="1"/>
  <c r="D377" i="11"/>
  <c r="B377" i="11"/>
  <c r="C376" i="11" s="1"/>
  <c r="D370" i="11"/>
  <c r="D362" i="11"/>
  <c r="B362" i="11"/>
  <c r="P171" i="27"/>
  <c r="O171" i="27"/>
  <c r="N171" i="27"/>
  <c r="M171" i="27"/>
  <c r="L171" i="27"/>
  <c r="K171" i="27"/>
  <c r="J171" i="27"/>
  <c r="I171" i="27"/>
  <c r="H171" i="27"/>
  <c r="G171" i="27"/>
  <c r="F171" i="27"/>
  <c r="E171" i="27"/>
  <c r="D171" i="27"/>
  <c r="C171" i="27"/>
  <c r="B171" i="27"/>
  <c r="Q170" i="27"/>
  <c r="Q169" i="27"/>
  <c r="Q168" i="27"/>
  <c r="Q167" i="27"/>
  <c r="Q166" i="27"/>
  <c r="P26" i="27"/>
  <c r="O26" i="27"/>
  <c r="N26" i="27"/>
  <c r="M26" i="27"/>
  <c r="L26" i="27"/>
  <c r="K26" i="27"/>
  <c r="J26" i="27"/>
  <c r="I26" i="27"/>
  <c r="H26" i="27"/>
  <c r="G26" i="27"/>
  <c r="F26" i="27"/>
  <c r="E26" i="27"/>
  <c r="D26" i="27"/>
  <c r="C26" i="27"/>
  <c r="B26" i="27"/>
  <c r="Q25" i="27"/>
  <c r="Q24" i="27"/>
  <c r="Q23" i="27"/>
  <c r="Q22" i="27"/>
  <c r="Q21" i="27"/>
  <c r="O27" i="1" l="1"/>
  <c r="C157" i="13"/>
  <c r="O28" i="1"/>
  <c r="C276" i="12"/>
  <c r="C279" i="12"/>
  <c r="C280" i="12"/>
  <c r="C272" i="12"/>
  <c r="C261" i="12"/>
  <c r="C281" i="12"/>
  <c r="C264" i="12"/>
  <c r="C374" i="11"/>
  <c r="C389" i="11"/>
  <c r="C388" i="11"/>
  <c r="C396" i="11"/>
  <c r="C395" i="11"/>
  <c r="C390" i="11"/>
  <c r="C391" i="11"/>
  <c r="E366" i="11"/>
  <c r="E369" i="11"/>
  <c r="E364" i="11"/>
  <c r="E368" i="11"/>
  <c r="E367" i="11"/>
  <c r="E365" i="11"/>
  <c r="C354" i="11"/>
  <c r="C356" i="11"/>
  <c r="C358" i="11"/>
  <c r="C360" i="11"/>
  <c r="C357" i="11"/>
  <c r="C361" i="11"/>
  <c r="C355" i="11"/>
  <c r="C359" i="11"/>
  <c r="E358" i="11"/>
  <c r="E360" i="11"/>
  <c r="E357" i="11"/>
  <c r="E354" i="11"/>
  <c r="E356" i="11"/>
  <c r="E359" i="11"/>
  <c r="E355" i="11"/>
  <c r="E361" i="11"/>
  <c r="Q171" i="27"/>
  <c r="N172" i="27" s="1"/>
  <c r="K351" i="33"/>
  <c r="K341" i="33"/>
  <c r="E357" i="33"/>
  <c r="E356" i="33" s="1"/>
  <c r="I357" i="33"/>
  <c r="I356" i="33" s="1"/>
  <c r="K330" i="33"/>
  <c r="K331" i="33" s="1"/>
  <c r="F357" i="33"/>
  <c r="F356" i="33" s="1"/>
  <c r="J357" i="33"/>
  <c r="J356" i="33" s="1"/>
  <c r="G357" i="33"/>
  <c r="G356" i="33" s="1"/>
  <c r="D357" i="33"/>
  <c r="D356" i="33" s="1"/>
  <c r="H357" i="33"/>
  <c r="H356" i="33" s="1"/>
  <c r="C161" i="13"/>
  <c r="C162" i="13"/>
  <c r="C155" i="13"/>
  <c r="C158" i="13"/>
  <c r="C293" i="12"/>
  <c r="C290" i="12"/>
  <c r="C292" i="12"/>
  <c r="C268" i="12"/>
  <c r="E376" i="11"/>
  <c r="E374" i="11"/>
  <c r="E375" i="11"/>
  <c r="C375" i="11"/>
  <c r="C156" i="13"/>
  <c r="C285" i="12"/>
  <c r="C262" i="12"/>
  <c r="C266" i="12"/>
  <c r="C274" i="12"/>
  <c r="C286" i="12"/>
  <c r="C265" i="12"/>
  <c r="C273" i="12"/>
  <c r="C263" i="12"/>
  <c r="C271" i="12"/>
  <c r="C291" i="12"/>
  <c r="C382" i="11"/>
  <c r="C379" i="11"/>
  <c r="C383" i="11"/>
  <c r="C380" i="11"/>
  <c r="C384" i="11"/>
  <c r="C381" i="11"/>
  <c r="Q26" i="27"/>
  <c r="O24" i="1"/>
  <c r="O25" i="1" s="1"/>
  <c r="O23" i="1"/>
  <c r="O22" i="1"/>
  <c r="O19" i="1"/>
  <c r="O18" i="1"/>
  <c r="P308" i="10"/>
  <c r="Q307" i="10" s="1"/>
  <c r="N308" i="10"/>
  <c r="O304" i="10" s="1"/>
  <c r="L308" i="10"/>
  <c r="M306" i="10" s="1"/>
  <c r="J308" i="10"/>
  <c r="K305" i="10" s="1"/>
  <c r="H308" i="10"/>
  <c r="I307" i="10" s="1"/>
  <c r="F308" i="10"/>
  <c r="G306" i="10" s="1"/>
  <c r="D308" i="10"/>
  <c r="E306" i="10" s="1"/>
  <c r="B308" i="10"/>
  <c r="C308" i="10" s="1"/>
  <c r="R307" i="10"/>
  <c r="O307" i="10"/>
  <c r="R306" i="10"/>
  <c r="R305" i="10"/>
  <c r="R304" i="10"/>
  <c r="G304" i="10"/>
  <c r="P302" i="10"/>
  <c r="Q300" i="10" s="1"/>
  <c r="N302" i="10"/>
  <c r="O300" i="10" s="1"/>
  <c r="L302" i="10"/>
  <c r="M301" i="10" s="1"/>
  <c r="J302" i="10"/>
  <c r="K301" i="10" s="1"/>
  <c r="H302" i="10"/>
  <c r="I300" i="10" s="1"/>
  <c r="F302" i="10"/>
  <c r="G300" i="10" s="1"/>
  <c r="D302" i="10"/>
  <c r="E301" i="10" s="1"/>
  <c r="B302" i="10"/>
  <c r="C301" i="10" s="1"/>
  <c r="R301" i="10"/>
  <c r="G301" i="10"/>
  <c r="R300" i="10"/>
  <c r="R299" i="10"/>
  <c r="R298" i="10"/>
  <c r="R297" i="10"/>
  <c r="G297" i="10"/>
  <c r="R296" i="10"/>
  <c r="P294" i="10"/>
  <c r="N294" i="10"/>
  <c r="O292" i="10" s="1"/>
  <c r="L294" i="10"/>
  <c r="J294" i="10"/>
  <c r="K293" i="10" s="1"/>
  <c r="H294" i="10"/>
  <c r="F294" i="10"/>
  <c r="G290" i="10" s="1"/>
  <c r="D294" i="10"/>
  <c r="B294" i="10"/>
  <c r="C291" i="10" s="1"/>
  <c r="R293" i="10"/>
  <c r="O293" i="10"/>
  <c r="R292" i="10"/>
  <c r="R291" i="10"/>
  <c r="R290" i="10"/>
  <c r="R289" i="10"/>
  <c r="R288" i="10"/>
  <c r="P286" i="10"/>
  <c r="Q284" i="10" s="1"/>
  <c r="N286" i="10"/>
  <c r="O278" i="10" s="1"/>
  <c r="L286" i="10"/>
  <c r="M285" i="10" s="1"/>
  <c r="J286" i="10"/>
  <c r="K284" i="10" s="1"/>
  <c r="H286" i="10"/>
  <c r="I284" i="10" s="1"/>
  <c r="F286" i="10"/>
  <c r="G283" i="10" s="1"/>
  <c r="D286" i="10"/>
  <c r="E285" i="10" s="1"/>
  <c r="B286" i="10"/>
  <c r="C284" i="10" s="1"/>
  <c r="R285" i="10"/>
  <c r="O285" i="10"/>
  <c r="R284" i="10"/>
  <c r="R283" i="10"/>
  <c r="R282" i="10"/>
  <c r="R281" i="10"/>
  <c r="R280" i="10"/>
  <c r="R279" i="10"/>
  <c r="R278" i="10"/>
  <c r="R317" i="10"/>
  <c r="R318" i="10"/>
  <c r="R319" i="10"/>
  <c r="R320" i="10"/>
  <c r="R321" i="10"/>
  <c r="R322" i="10"/>
  <c r="R323" i="10"/>
  <c r="R324" i="10"/>
  <c r="B325" i="10"/>
  <c r="C317" i="10" s="1"/>
  <c r="D325" i="10"/>
  <c r="E318" i="10" s="1"/>
  <c r="F325" i="10"/>
  <c r="G318" i="10" s="1"/>
  <c r="H325" i="10"/>
  <c r="I317" i="10" s="1"/>
  <c r="J325" i="10"/>
  <c r="K317" i="10" s="1"/>
  <c r="L325" i="10"/>
  <c r="N325" i="10"/>
  <c r="O318" i="10" s="1"/>
  <c r="P325" i="10"/>
  <c r="Q317" i="10" s="1"/>
  <c r="R327" i="10"/>
  <c r="R328" i="10"/>
  <c r="R329" i="10"/>
  <c r="R330" i="10"/>
  <c r="R331" i="10"/>
  <c r="R332" i="10"/>
  <c r="B333" i="10"/>
  <c r="C329" i="10" s="1"/>
  <c r="D333" i="10"/>
  <c r="E327" i="10" s="1"/>
  <c r="F333" i="10"/>
  <c r="G332" i="10" s="1"/>
  <c r="H333" i="10"/>
  <c r="I328" i="10" s="1"/>
  <c r="J333" i="10"/>
  <c r="L333" i="10"/>
  <c r="M330" i="10" s="1"/>
  <c r="N333" i="10"/>
  <c r="O330" i="10" s="1"/>
  <c r="P333" i="10"/>
  <c r="Q327" i="10" s="1"/>
  <c r="R335" i="10"/>
  <c r="R336" i="10"/>
  <c r="R337" i="10"/>
  <c r="R338" i="10"/>
  <c r="R339" i="10"/>
  <c r="R340" i="10"/>
  <c r="B341" i="10"/>
  <c r="C335" i="10" s="1"/>
  <c r="D341" i="10"/>
  <c r="E335" i="10" s="1"/>
  <c r="F341" i="10"/>
  <c r="G336" i="10" s="1"/>
  <c r="H341" i="10"/>
  <c r="I335" i="10" s="1"/>
  <c r="J341" i="10"/>
  <c r="K335" i="10" s="1"/>
  <c r="L341" i="10"/>
  <c r="M335" i="10" s="1"/>
  <c r="N341" i="10"/>
  <c r="O336" i="10" s="1"/>
  <c r="P341" i="10"/>
  <c r="Q336" i="10" s="1"/>
  <c r="R343" i="10"/>
  <c r="R344" i="10"/>
  <c r="R345" i="10"/>
  <c r="R346" i="10"/>
  <c r="B347" i="10"/>
  <c r="C347" i="10" s="1"/>
  <c r="D347" i="10"/>
  <c r="E343" i="10" s="1"/>
  <c r="F347" i="10"/>
  <c r="G346" i="10" s="1"/>
  <c r="H347" i="10"/>
  <c r="I345" i="10" s="1"/>
  <c r="J347" i="10"/>
  <c r="L347" i="10"/>
  <c r="M344" i="10" s="1"/>
  <c r="N347" i="10"/>
  <c r="P347" i="10"/>
  <c r="Q346" i="10" s="1"/>
  <c r="J186" i="25"/>
  <c r="I186" i="25"/>
  <c r="H186" i="25"/>
  <c r="G186" i="25"/>
  <c r="F186" i="25"/>
  <c r="E186" i="25"/>
  <c r="D186" i="25"/>
  <c r="C186" i="25"/>
  <c r="B186" i="25"/>
  <c r="K185" i="25"/>
  <c r="K184" i="25"/>
  <c r="K183" i="25"/>
  <c r="K182" i="25"/>
  <c r="K181" i="25"/>
  <c r="K180" i="25"/>
  <c r="K179" i="25"/>
  <c r="K178" i="25"/>
  <c r="K177" i="25"/>
  <c r="K176" i="25"/>
  <c r="K175" i="25"/>
  <c r="K174" i="25"/>
  <c r="K173" i="25"/>
  <c r="K172" i="25"/>
  <c r="K171" i="25"/>
  <c r="K170" i="25"/>
  <c r="K169" i="25"/>
  <c r="K168" i="25"/>
  <c r="K167" i="25"/>
  <c r="O17" i="1"/>
  <c r="O15" i="1"/>
  <c r="O13" i="1"/>
  <c r="Q7" i="26"/>
  <c r="Q6" i="26"/>
  <c r="P72" i="8"/>
  <c r="P60" i="8"/>
  <c r="Q57" i="8" s="1"/>
  <c r="Q37" i="8"/>
  <c r="Q38" i="8"/>
  <c r="P33" i="8"/>
  <c r="Q29" i="8" s="1"/>
  <c r="P23" i="8"/>
  <c r="Q20" i="8" s="1"/>
  <c r="P14" i="8"/>
  <c r="Q12" i="8" s="1"/>
  <c r="P193" i="7"/>
  <c r="O193" i="7"/>
  <c r="N193" i="7"/>
  <c r="M193" i="7"/>
  <c r="L193" i="7"/>
  <c r="K193" i="7"/>
  <c r="J193" i="7"/>
  <c r="I193" i="7"/>
  <c r="H193" i="7"/>
  <c r="G193" i="7"/>
  <c r="F193" i="7"/>
  <c r="E193" i="7"/>
  <c r="D193" i="7"/>
  <c r="C193" i="7"/>
  <c r="B193" i="7"/>
  <c r="Q192" i="7"/>
  <c r="Q191" i="7"/>
  <c r="P188" i="7"/>
  <c r="O188" i="7"/>
  <c r="N188" i="7"/>
  <c r="M188" i="7"/>
  <c r="L188" i="7"/>
  <c r="K188" i="7"/>
  <c r="J188" i="7"/>
  <c r="I188" i="7"/>
  <c r="H188" i="7"/>
  <c r="G188" i="7"/>
  <c r="F188" i="7"/>
  <c r="E188" i="7"/>
  <c r="D188" i="7"/>
  <c r="C188" i="7"/>
  <c r="B188" i="7"/>
  <c r="Q187" i="7"/>
  <c r="Q186" i="7"/>
  <c r="P183" i="7"/>
  <c r="O183" i="7"/>
  <c r="N183" i="7"/>
  <c r="M183" i="7"/>
  <c r="L183" i="7"/>
  <c r="K183" i="7"/>
  <c r="J183" i="7"/>
  <c r="I183" i="7"/>
  <c r="H183" i="7"/>
  <c r="G183" i="7"/>
  <c r="F183" i="7"/>
  <c r="E183" i="7"/>
  <c r="D183" i="7"/>
  <c r="C183" i="7"/>
  <c r="B183" i="7"/>
  <c r="Q182" i="7"/>
  <c r="O10" i="1" s="1"/>
  <c r="Q181" i="7"/>
  <c r="Q177" i="7"/>
  <c r="O178" i="7" s="1"/>
  <c r="Q173" i="7"/>
  <c r="P174" i="7" s="1"/>
  <c r="G285" i="10" l="1"/>
  <c r="C298" i="10"/>
  <c r="O289" i="10"/>
  <c r="O297" i="10"/>
  <c r="G305" i="10"/>
  <c r="Q69" i="8"/>
  <c r="C290" i="10"/>
  <c r="Q11" i="8"/>
  <c r="O16" i="1"/>
  <c r="G291" i="10"/>
  <c r="O301" i="10"/>
  <c r="K288" i="10"/>
  <c r="O299" i="10"/>
  <c r="O14" i="1"/>
  <c r="Q58" i="8"/>
  <c r="C377" i="11"/>
  <c r="Q27" i="27"/>
  <c r="C277" i="12"/>
  <c r="C288" i="12"/>
  <c r="C294" i="12"/>
  <c r="C269" i="12"/>
  <c r="C283" i="12"/>
  <c r="C397" i="11"/>
  <c r="K292" i="10"/>
  <c r="C304" i="10"/>
  <c r="G307" i="10"/>
  <c r="C392" i="11"/>
  <c r="C362" i="11"/>
  <c r="C386" i="11"/>
  <c r="R170" i="27"/>
  <c r="L172" i="27"/>
  <c r="B172" i="27"/>
  <c r="C172" i="27"/>
  <c r="D172" i="27"/>
  <c r="R169" i="27"/>
  <c r="R171" i="27"/>
  <c r="R166" i="27"/>
  <c r="O172" i="27"/>
  <c r="M172" i="27"/>
  <c r="J172" i="27"/>
  <c r="R168" i="27"/>
  <c r="P172" i="27"/>
  <c r="K172" i="27"/>
  <c r="E172" i="27"/>
  <c r="R167" i="27"/>
  <c r="E370" i="11"/>
  <c r="E362" i="11"/>
  <c r="Q56" i="8"/>
  <c r="Q19" i="8"/>
  <c r="Q21" i="8"/>
  <c r="Q7" i="8"/>
  <c r="Q8" i="8"/>
  <c r="L178" i="7"/>
  <c r="H172" i="27"/>
  <c r="G172" i="27"/>
  <c r="I172" i="27"/>
  <c r="F172" i="27"/>
  <c r="K357" i="33"/>
  <c r="K356" i="33" s="1"/>
  <c r="C164" i="13"/>
  <c r="C159" i="13"/>
  <c r="E377" i="11"/>
  <c r="O305" i="10"/>
  <c r="O306" i="10"/>
  <c r="K291" i="10"/>
  <c r="K282" i="10"/>
  <c r="G278" i="10"/>
  <c r="G281" i="10"/>
  <c r="Q68" i="8"/>
  <c r="Q55" i="8"/>
  <c r="Q28" i="8"/>
  <c r="Q30" i="8"/>
  <c r="Q27" i="8"/>
  <c r="Q32" i="8"/>
  <c r="Q31" i="8"/>
  <c r="Q17" i="8"/>
  <c r="O11" i="1"/>
  <c r="Q9" i="8"/>
  <c r="Q5" i="8"/>
  <c r="Q10" i="8"/>
  <c r="Q70" i="8"/>
  <c r="O12" i="1"/>
  <c r="Q64" i="8"/>
  <c r="Q66" i="8"/>
  <c r="Q193" i="7"/>
  <c r="Q188" i="7"/>
  <c r="P178" i="7"/>
  <c r="O9" i="1"/>
  <c r="D178" i="7"/>
  <c r="H178" i="7"/>
  <c r="Q183" i="7"/>
  <c r="G279" i="10"/>
  <c r="O281" i="10"/>
  <c r="C289" i="10"/>
  <c r="K290" i="10"/>
  <c r="C293" i="10"/>
  <c r="C288" i="10"/>
  <c r="C292" i="10"/>
  <c r="K306" i="10"/>
  <c r="I323" i="10"/>
  <c r="C278" i="10"/>
  <c r="C279" i="10"/>
  <c r="C280" i="10"/>
  <c r="G288" i="10"/>
  <c r="O290" i="10"/>
  <c r="G292" i="10"/>
  <c r="K298" i="10"/>
  <c r="C305" i="10"/>
  <c r="K307" i="10"/>
  <c r="K280" i="10"/>
  <c r="G289" i="10"/>
  <c r="O291" i="10"/>
  <c r="G293" i="10"/>
  <c r="C296" i="10"/>
  <c r="C300" i="10"/>
  <c r="K304" i="10"/>
  <c r="C306" i="10"/>
  <c r="K278" i="10"/>
  <c r="K279" i="10"/>
  <c r="C282" i="10"/>
  <c r="O288" i="10"/>
  <c r="K289" i="10"/>
  <c r="K296" i="10"/>
  <c r="G299" i="10"/>
  <c r="K300" i="10"/>
  <c r="C307" i="10"/>
  <c r="M327" i="10"/>
  <c r="I344" i="10"/>
  <c r="M339" i="10"/>
  <c r="G344" i="10"/>
  <c r="O339" i="10"/>
  <c r="C338" i="10"/>
  <c r="C336" i="10"/>
  <c r="E332" i="10"/>
  <c r="E330" i="10"/>
  <c r="G328" i="10"/>
  <c r="I321" i="10"/>
  <c r="M346" i="10"/>
  <c r="M343" i="10"/>
  <c r="E345" i="10"/>
  <c r="K340" i="10"/>
  <c r="E328" i="10"/>
  <c r="K324" i="10"/>
  <c r="K322" i="10"/>
  <c r="K318" i="10"/>
  <c r="K338" i="10"/>
  <c r="Q343" i="10"/>
  <c r="C340" i="10"/>
  <c r="M337" i="10"/>
  <c r="M331" i="10"/>
  <c r="M329" i="10"/>
  <c r="C322" i="10"/>
  <c r="C320" i="10"/>
  <c r="I330" i="10"/>
  <c r="I346" i="10"/>
  <c r="Q345" i="10"/>
  <c r="Q330" i="10"/>
  <c r="I329" i="10"/>
  <c r="I327" i="10"/>
  <c r="E324" i="10"/>
  <c r="G321" i="10"/>
  <c r="M345" i="10"/>
  <c r="Q344" i="10"/>
  <c r="E344" i="10"/>
  <c r="I343" i="10"/>
  <c r="G339" i="10"/>
  <c r="O335" i="10"/>
  <c r="M332" i="10"/>
  <c r="E331" i="10"/>
  <c r="E329" i="10"/>
  <c r="M328" i="10"/>
  <c r="C324" i="10"/>
  <c r="G323" i="10"/>
  <c r="O319" i="10"/>
  <c r="O317" i="10"/>
  <c r="O323" i="10"/>
  <c r="G317" i="10"/>
  <c r="G337" i="10"/>
  <c r="Q332" i="10"/>
  <c r="I331" i="10"/>
  <c r="Q328" i="10"/>
  <c r="E346" i="10"/>
  <c r="O337" i="10"/>
  <c r="K336" i="10"/>
  <c r="G335" i="10"/>
  <c r="I332" i="10"/>
  <c r="Q331" i="10"/>
  <c r="C331" i="10"/>
  <c r="Q329" i="10"/>
  <c r="O321" i="10"/>
  <c r="K320" i="10"/>
  <c r="G319" i="10"/>
  <c r="C318" i="10"/>
  <c r="R294" i="10"/>
  <c r="R302" i="10"/>
  <c r="G280" i="10"/>
  <c r="G284" i="10"/>
  <c r="G282" i="10"/>
  <c r="O284" i="10"/>
  <c r="O280" i="10"/>
  <c r="O282" i="10"/>
  <c r="I293" i="10"/>
  <c r="I291" i="10"/>
  <c r="I289" i="10"/>
  <c r="I292" i="10"/>
  <c r="I290" i="10"/>
  <c r="I288" i="10"/>
  <c r="Q293" i="10"/>
  <c r="Q291" i="10"/>
  <c r="Q289" i="10"/>
  <c r="Q292" i="10"/>
  <c r="Q290" i="10"/>
  <c r="Q288" i="10"/>
  <c r="O279" i="10"/>
  <c r="O283" i="10"/>
  <c r="C285" i="10"/>
  <c r="C281" i="10"/>
  <c r="C283" i="10"/>
  <c r="K285" i="10"/>
  <c r="K281" i="10"/>
  <c r="K283" i="10"/>
  <c r="R286" i="10"/>
  <c r="E292" i="10"/>
  <c r="E290" i="10"/>
  <c r="E288" i="10"/>
  <c r="E293" i="10"/>
  <c r="E291" i="10"/>
  <c r="E289" i="10"/>
  <c r="M292" i="10"/>
  <c r="M290" i="10"/>
  <c r="M288" i="10"/>
  <c r="M293" i="10"/>
  <c r="M291" i="10"/>
  <c r="M289" i="10"/>
  <c r="E278" i="10"/>
  <c r="M278" i="10"/>
  <c r="I279" i="10"/>
  <c r="Q279" i="10"/>
  <c r="E280" i="10"/>
  <c r="M280" i="10"/>
  <c r="I281" i="10"/>
  <c r="Q281" i="10"/>
  <c r="E282" i="10"/>
  <c r="M282" i="10"/>
  <c r="I283" i="10"/>
  <c r="Q283" i="10"/>
  <c r="E284" i="10"/>
  <c r="M284" i="10"/>
  <c r="I285" i="10"/>
  <c r="Q285" i="10"/>
  <c r="E296" i="10"/>
  <c r="M296" i="10"/>
  <c r="I297" i="10"/>
  <c r="Q297" i="10"/>
  <c r="E298" i="10"/>
  <c r="M298" i="10"/>
  <c r="I299" i="10"/>
  <c r="Q299" i="10"/>
  <c r="E300" i="10"/>
  <c r="M300" i="10"/>
  <c r="I301" i="10"/>
  <c r="Q301" i="10"/>
  <c r="I304" i="10"/>
  <c r="Q304" i="10"/>
  <c r="E305" i="10"/>
  <c r="M305" i="10"/>
  <c r="I306" i="10"/>
  <c r="Q306" i="10"/>
  <c r="E307" i="10"/>
  <c r="M307" i="10"/>
  <c r="G296" i="10"/>
  <c r="O296" i="10"/>
  <c r="C297" i="10"/>
  <c r="K297" i="10"/>
  <c r="G298" i="10"/>
  <c r="O298" i="10"/>
  <c r="C299" i="10"/>
  <c r="K299" i="10"/>
  <c r="R308" i="10"/>
  <c r="O26" i="1" s="1"/>
  <c r="I278" i="10"/>
  <c r="Q278" i="10"/>
  <c r="E279" i="10"/>
  <c r="M279" i="10"/>
  <c r="I280" i="10"/>
  <c r="Q280" i="10"/>
  <c r="E281" i="10"/>
  <c r="M281" i="10"/>
  <c r="I282" i="10"/>
  <c r="Q282" i="10"/>
  <c r="E283" i="10"/>
  <c r="M283" i="10"/>
  <c r="I296" i="10"/>
  <c r="Q296" i="10"/>
  <c r="E297" i="10"/>
  <c r="M297" i="10"/>
  <c r="I298" i="10"/>
  <c r="Q298" i="10"/>
  <c r="E299" i="10"/>
  <c r="M299" i="10"/>
  <c r="E304" i="10"/>
  <c r="M304" i="10"/>
  <c r="I305" i="10"/>
  <c r="Q305" i="10"/>
  <c r="K328" i="10"/>
  <c r="K330" i="10"/>
  <c r="K332" i="10"/>
  <c r="K327" i="10"/>
  <c r="M317" i="10"/>
  <c r="M319" i="10"/>
  <c r="M321" i="10"/>
  <c r="M323" i="10"/>
  <c r="M320" i="10"/>
  <c r="I340" i="10"/>
  <c r="I339" i="10"/>
  <c r="I338" i="10"/>
  <c r="I337" i="10"/>
  <c r="R341" i="10"/>
  <c r="I336" i="10"/>
  <c r="Q335" i="10"/>
  <c r="O327" i="10"/>
  <c r="O329" i="10"/>
  <c r="O331" i="10"/>
  <c r="O332" i="10"/>
  <c r="K329" i="10"/>
  <c r="Q318" i="10"/>
  <c r="Q320" i="10"/>
  <c r="Q322" i="10"/>
  <c r="Q324" i="10"/>
  <c r="M322" i="10"/>
  <c r="Q319" i="10"/>
  <c r="R347" i="10"/>
  <c r="O343" i="10"/>
  <c r="O345" i="10"/>
  <c r="K344" i="10"/>
  <c r="K346" i="10"/>
  <c r="G343" i="10"/>
  <c r="G345" i="10"/>
  <c r="C344" i="10"/>
  <c r="C346" i="10"/>
  <c r="O346" i="10"/>
  <c r="C345" i="10"/>
  <c r="O344" i="10"/>
  <c r="C343" i="10"/>
  <c r="Q340" i="10"/>
  <c r="E340" i="10"/>
  <c r="Q339" i="10"/>
  <c r="Q338" i="10"/>
  <c r="E338" i="10"/>
  <c r="Q337" i="10"/>
  <c r="E336" i="10"/>
  <c r="R333" i="10"/>
  <c r="C328" i="10"/>
  <c r="C330" i="10"/>
  <c r="C332" i="10"/>
  <c r="K331" i="10"/>
  <c r="R325" i="10"/>
  <c r="E317" i="10"/>
  <c r="E319" i="10"/>
  <c r="E321" i="10"/>
  <c r="E323" i="10"/>
  <c r="M324" i="10"/>
  <c r="Q321" i="10"/>
  <c r="E320" i="10"/>
  <c r="K345" i="10"/>
  <c r="K343" i="10"/>
  <c r="M340" i="10"/>
  <c r="E339" i="10"/>
  <c r="M338" i="10"/>
  <c r="E337" i="10"/>
  <c r="M336" i="10"/>
  <c r="G327" i="10"/>
  <c r="G329" i="10"/>
  <c r="G331" i="10"/>
  <c r="G330" i="10"/>
  <c r="O328" i="10"/>
  <c r="C327" i="10"/>
  <c r="I318" i="10"/>
  <c r="I320" i="10"/>
  <c r="I322" i="10"/>
  <c r="I324" i="10"/>
  <c r="Q323" i="10"/>
  <c r="E322" i="10"/>
  <c r="I319" i="10"/>
  <c r="M318" i="10"/>
  <c r="O340" i="10"/>
  <c r="G340" i="10"/>
  <c r="K339" i="10"/>
  <c r="C339" i="10"/>
  <c r="O338" i="10"/>
  <c r="G338" i="10"/>
  <c r="K337" i="10"/>
  <c r="C337" i="10"/>
  <c r="O324" i="10"/>
  <c r="G324" i="10"/>
  <c r="K323" i="10"/>
  <c r="C323" i="10"/>
  <c r="O322" i="10"/>
  <c r="G322" i="10"/>
  <c r="K321" i="10"/>
  <c r="C321" i="10"/>
  <c r="O320" i="10"/>
  <c r="G320" i="10"/>
  <c r="K319" i="10"/>
  <c r="C319" i="10"/>
  <c r="K186" i="25"/>
  <c r="J187" i="25" s="1"/>
  <c r="L176" i="25"/>
  <c r="Q67" i="8"/>
  <c r="Q71" i="8"/>
  <c r="Q65" i="8"/>
  <c r="Q53" i="8"/>
  <c r="Q59" i="8"/>
  <c r="Q54" i="8"/>
  <c r="Q39" i="8"/>
  <c r="Q36" i="8"/>
  <c r="Q26" i="8"/>
  <c r="Q18" i="8"/>
  <c r="Q22" i="8"/>
  <c r="Q13" i="8"/>
  <c r="I174" i="7"/>
  <c r="B174" i="7"/>
  <c r="F174" i="7"/>
  <c r="J174" i="7"/>
  <c r="N174" i="7"/>
  <c r="E178" i="7"/>
  <c r="I178" i="7"/>
  <c r="M178" i="7"/>
  <c r="E174" i="7"/>
  <c r="C174" i="7"/>
  <c r="G174" i="7"/>
  <c r="K174" i="7"/>
  <c r="O174" i="7"/>
  <c r="B178" i="7"/>
  <c r="F178" i="7"/>
  <c r="J178" i="7"/>
  <c r="N178" i="7"/>
  <c r="M174" i="7"/>
  <c r="D174" i="7"/>
  <c r="H174" i="7"/>
  <c r="L174" i="7"/>
  <c r="C178" i="7"/>
  <c r="G178" i="7"/>
  <c r="K178" i="7"/>
  <c r="R307" i="4"/>
  <c r="R306" i="4"/>
  <c r="R305" i="4"/>
  <c r="O5" i="1" s="1"/>
  <c r="S304" i="4"/>
  <c r="S303" i="4"/>
  <c r="S302" i="4"/>
  <c r="S301" i="4"/>
  <c r="S300" i="4"/>
  <c r="S299" i="4"/>
  <c r="S298" i="4"/>
  <c r="S297" i="4"/>
  <c r="S296" i="4"/>
  <c r="S295" i="4"/>
  <c r="S294" i="4"/>
  <c r="S293" i="4"/>
  <c r="P129" i="5"/>
  <c r="O129" i="5"/>
  <c r="N129" i="5"/>
  <c r="M129" i="5"/>
  <c r="L129" i="5"/>
  <c r="K129" i="5"/>
  <c r="J129" i="5"/>
  <c r="I129" i="5"/>
  <c r="H129" i="5"/>
  <c r="G129" i="5"/>
  <c r="F129" i="5"/>
  <c r="E129" i="5"/>
  <c r="D129" i="5"/>
  <c r="C129" i="5"/>
  <c r="B129" i="5"/>
  <c r="Q128" i="5"/>
  <c r="Q127" i="5"/>
  <c r="Q126" i="5"/>
  <c r="Q125" i="5"/>
  <c r="P122" i="5"/>
  <c r="O122" i="5"/>
  <c r="N122" i="5"/>
  <c r="M122" i="5"/>
  <c r="L122" i="5"/>
  <c r="K122" i="5"/>
  <c r="J122" i="5"/>
  <c r="I122" i="5"/>
  <c r="H122" i="5"/>
  <c r="G122" i="5"/>
  <c r="F122" i="5"/>
  <c r="E122" i="5"/>
  <c r="D122" i="5"/>
  <c r="C122" i="5"/>
  <c r="B122" i="5"/>
  <c r="Q121" i="5"/>
  <c r="Q120" i="5"/>
  <c r="Q119" i="5"/>
  <c r="Q118" i="5"/>
  <c r="P128" i="3"/>
  <c r="O128" i="3"/>
  <c r="N128" i="3"/>
  <c r="M128" i="3"/>
  <c r="L128" i="3"/>
  <c r="K128" i="3"/>
  <c r="J128" i="3"/>
  <c r="I128" i="3"/>
  <c r="H128" i="3"/>
  <c r="G128" i="3"/>
  <c r="F128" i="3"/>
  <c r="E128" i="3"/>
  <c r="D128" i="3"/>
  <c r="C128" i="3"/>
  <c r="B128" i="3"/>
  <c r="Q127" i="3"/>
  <c r="Q126" i="3"/>
  <c r="Q125" i="3"/>
  <c r="Q124" i="3"/>
  <c r="P121" i="3"/>
  <c r="O121" i="3"/>
  <c r="N121" i="3"/>
  <c r="M121" i="3"/>
  <c r="L121" i="3"/>
  <c r="K121" i="3"/>
  <c r="J121" i="3"/>
  <c r="I121" i="3"/>
  <c r="H121" i="3"/>
  <c r="G121" i="3"/>
  <c r="F121" i="3"/>
  <c r="E121" i="3"/>
  <c r="D121" i="3"/>
  <c r="C121" i="3"/>
  <c r="B121" i="3"/>
  <c r="Q120" i="3"/>
  <c r="Q119" i="3"/>
  <c r="Q118" i="3"/>
  <c r="Q117" i="3"/>
  <c r="U18" i="2"/>
  <c r="V17" i="2" s="1"/>
  <c r="U12" i="2"/>
  <c r="V12" i="2" s="1"/>
  <c r="U6" i="2"/>
  <c r="L179" i="25" l="1"/>
  <c r="L177" i="25"/>
  <c r="K294" i="10"/>
  <c r="S310" i="4"/>
  <c r="Q128" i="3"/>
  <c r="O8" i="1" s="1"/>
  <c r="G187" i="25"/>
  <c r="L184" i="25"/>
  <c r="L174" i="25"/>
  <c r="F187" i="25"/>
  <c r="I187" i="25"/>
  <c r="O286" i="10"/>
  <c r="O294" i="10"/>
  <c r="O302" i="10"/>
  <c r="Q129" i="5"/>
  <c r="J130" i="5" s="1"/>
  <c r="O7" i="1"/>
  <c r="S318" i="4"/>
  <c r="G326" i="4"/>
  <c r="K326" i="4"/>
  <c r="O326" i="4"/>
  <c r="Q172" i="27"/>
  <c r="B187" i="25"/>
  <c r="Q40" i="8"/>
  <c r="S312" i="4"/>
  <c r="S320" i="4"/>
  <c r="D326" i="4"/>
  <c r="L326" i="4"/>
  <c r="P326" i="4"/>
  <c r="S309" i="4"/>
  <c r="S317" i="4"/>
  <c r="S307" i="4"/>
  <c r="E308" i="10"/>
  <c r="Q302" i="10"/>
  <c r="M302" i="10"/>
  <c r="K302" i="10"/>
  <c r="I302" i="10"/>
  <c r="G302" i="10"/>
  <c r="E302" i="10"/>
  <c r="C302" i="10"/>
  <c r="Q294" i="10"/>
  <c r="M294" i="10"/>
  <c r="I294" i="10"/>
  <c r="G294" i="10"/>
  <c r="E294" i="10"/>
  <c r="C294" i="10"/>
  <c r="Q286" i="10"/>
  <c r="M286" i="10"/>
  <c r="K286" i="10"/>
  <c r="I286" i="10"/>
  <c r="G286" i="10"/>
  <c r="E286" i="10"/>
  <c r="C286" i="10"/>
  <c r="D187" i="25"/>
  <c r="L185" i="25"/>
  <c r="L180" i="25"/>
  <c r="H187" i="25"/>
  <c r="E187" i="25"/>
  <c r="L183" i="25"/>
  <c r="L168" i="25"/>
  <c r="L178" i="25"/>
  <c r="L169" i="25"/>
  <c r="L171" i="25"/>
  <c r="L170" i="25"/>
  <c r="L173" i="25"/>
  <c r="C187" i="25"/>
  <c r="L175" i="25"/>
  <c r="L167" i="25"/>
  <c r="L172" i="25"/>
  <c r="L182" i="25"/>
  <c r="L181" i="25"/>
  <c r="Q72" i="8"/>
  <c r="Q60" i="8"/>
  <c r="Q33" i="8"/>
  <c r="Q23" i="8"/>
  <c r="Q14" i="8"/>
  <c r="Q178" i="7"/>
  <c r="Q174" i="7"/>
  <c r="S314" i="4"/>
  <c r="S313" i="4"/>
  <c r="E326" i="4"/>
  <c r="M326" i="4"/>
  <c r="Q326" i="4"/>
  <c r="S315" i="4"/>
  <c r="S311" i="4"/>
  <c r="S316" i="4"/>
  <c r="S319" i="4"/>
  <c r="F326" i="4"/>
  <c r="J326" i="4"/>
  <c r="N326" i="4"/>
  <c r="C326" i="4"/>
  <c r="S305" i="4"/>
  <c r="S306" i="4"/>
  <c r="Q122" i="5"/>
  <c r="R121" i="5" s="1"/>
  <c r="R127" i="3"/>
  <c r="O4" i="1"/>
  <c r="V4" i="2"/>
  <c r="V5" i="2"/>
  <c r="K325" i="10"/>
  <c r="K341" i="10"/>
  <c r="Q333" i="10"/>
  <c r="I333" i="10"/>
  <c r="Q347" i="10"/>
  <c r="M347" i="10"/>
  <c r="O341" i="10"/>
  <c r="C325" i="10"/>
  <c r="C341" i="10"/>
  <c r="E333" i="10"/>
  <c r="I347" i="10"/>
  <c r="K347" i="10"/>
  <c r="G347" i="10"/>
  <c r="M333" i="10"/>
  <c r="E347" i="10"/>
  <c r="G325" i="10"/>
  <c r="G341" i="10"/>
  <c r="Q325" i="10"/>
  <c r="C333" i="10"/>
  <c r="E325" i="10"/>
  <c r="O325" i="10"/>
  <c r="I341" i="10"/>
  <c r="O333" i="10"/>
  <c r="M325" i="10"/>
  <c r="G333" i="10"/>
  <c r="Q341" i="10"/>
  <c r="K333" i="10"/>
  <c r="E341" i="10"/>
  <c r="I325" i="10"/>
  <c r="M341" i="10"/>
  <c r="O347" i="10"/>
  <c r="O130" i="5"/>
  <c r="L130" i="5"/>
  <c r="P130" i="5"/>
  <c r="E129" i="3"/>
  <c r="I129" i="3"/>
  <c r="N129" i="3"/>
  <c r="R126" i="3"/>
  <c r="R125" i="3"/>
  <c r="K129" i="3"/>
  <c r="O129" i="3"/>
  <c r="D129" i="3"/>
  <c r="H129" i="3"/>
  <c r="L129" i="3"/>
  <c r="P129" i="3"/>
  <c r="Q121" i="3"/>
  <c r="V10" i="2"/>
  <c r="V11" i="2"/>
  <c r="V8" i="2"/>
  <c r="V9" i="2"/>
  <c r="V14" i="2"/>
  <c r="V15" i="2"/>
  <c r="V18" i="2"/>
  <c r="V16" i="2"/>
  <c r="C130" i="5" l="1"/>
  <c r="E130" i="5"/>
  <c r="R125" i="5"/>
  <c r="R128" i="5"/>
  <c r="I130" i="5"/>
  <c r="M130" i="5"/>
  <c r="N130" i="5"/>
  <c r="K130" i="5"/>
  <c r="R127" i="5"/>
  <c r="B129" i="3"/>
  <c r="G129" i="3"/>
  <c r="R124" i="3"/>
  <c r="R128" i="3" s="1"/>
  <c r="J129" i="3"/>
  <c r="C129" i="3"/>
  <c r="F129" i="3"/>
  <c r="M129" i="3"/>
  <c r="D130" i="5"/>
  <c r="R126" i="5"/>
  <c r="B130" i="5"/>
  <c r="H130" i="5"/>
  <c r="G130" i="5"/>
  <c r="F130" i="5"/>
  <c r="N123" i="5"/>
  <c r="G123" i="5"/>
  <c r="J123" i="5"/>
  <c r="C123" i="5"/>
  <c r="R118" i="5"/>
  <c r="P123" i="5"/>
  <c r="R120" i="5"/>
  <c r="D123" i="5"/>
  <c r="S323" i="4"/>
  <c r="P6" i="1"/>
  <c r="O6" i="1"/>
  <c r="K187" i="25"/>
  <c r="L186" i="25"/>
  <c r="S322" i="4"/>
  <c r="R129" i="5"/>
  <c r="M123" i="5"/>
  <c r="O123" i="5"/>
  <c r="B123" i="5"/>
  <c r="L123" i="5"/>
  <c r="E123" i="5"/>
  <c r="R119" i="5"/>
  <c r="I123" i="5"/>
  <c r="K123" i="5"/>
  <c r="F123" i="5"/>
  <c r="H123" i="5"/>
  <c r="S321" i="4"/>
  <c r="R326" i="4"/>
  <c r="R119" i="3"/>
  <c r="R117" i="3"/>
  <c r="O122" i="3"/>
  <c r="C122" i="3"/>
  <c r="K122" i="3"/>
  <c r="G122" i="3"/>
  <c r="P122" i="3"/>
  <c r="R120" i="3"/>
  <c r="B122" i="3"/>
  <c r="L122" i="3"/>
  <c r="H122" i="3"/>
  <c r="I122" i="3"/>
  <c r="F122" i="3"/>
  <c r="N122" i="3"/>
  <c r="R118" i="3"/>
  <c r="M122" i="3"/>
  <c r="J122" i="3"/>
  <c r="D122" i="3"/>
  <c r="E122" i="3"/>
  <c r="N24" i="1"/>
  <c r="D377" i="33"/>
  <c r="Q129" i="3" l="1"/>
  <c r="Q130" i="5"/>
  <c r="R122" i="5"/>
  <c r="Q123" i="5"/>
  <c r="Q122" i="3"/>
  <c r="R121" i="3"/>
  <c r="N25" i="1"/>
  <c r="N19" i="1"/>
  <c r="K124" i="15"/>
  <c r="K123" i="15"/>
  <c r="K125" i="15" l="1"/>
  <c r="N22" i="1" l="1"/>
  <c r="N18" i="1"/>
  <c r="N17" i="1"/>
  <c r="N15" i="1"/>
  <c r="O259" i="22"/>
  <c r="N259" i="22"/>
  <c r="J259" i="22"/>
  <c r="G259" i="22"/>
  <c r="E259" i="22"/>
  <c r="D259" i="22"/>
  <c r="P257" i="22"/>
  <c r="L257" i="22" s="1"/>
  <c r="H257" i="22"/>
  <c r="H256" i="22"/>
  <c r="R256" i="22" s="1"/>
  <c r="P255" i="22"/>
  <c r="H255" i="22"/>
  <c r="H254" i="22"/>
  <c r="R254" i="22" s="1"/>
  <c r="P253" i="22"/>
  <c r="H253" i="22"/>
  <c r="H252" i="22"/>
  <c r="L252" i="22" s="1"/>
  <c r="C251" i="22"/>
  <c r="C259" i="22" s="1"/>
  <c r="H250" i="22"/>
  <c r="L250" i="22" s="1"/>
  <c r="H249" i="22"/>
  <c r="R249" i="22" s="1"/>
  <c r="H248" i="22"/>
  <c r="P248" i="22" s="1"/>
  <c r="H247" i="22"/>
  <c r="H246" i="22"/>
  <c r="L246" i="22" s="1"/>
  <c r="B245" i="22"/>
  <c r="B259" i="22" s="1"/>
  <c r="H244" i="22"/>
  <c r="R244" i="22" s="1"/>
  <c r="H243" i="22"/>
  <c r="R242" i="22"/>
  <c r="L242" i="22" s="1"/>
  <c r="H242" i="22"/>
  <c r="H241" i="22"/>
  <c r="H240" i="22"/>
  <c r="L240" i="22" s="1"/>
  <c r="H239" i="22"/>
  <c r="R238" i="22"/>
  <c r="H238" i="22"/>
  <c r="H237" i="22"/>
  <c r="L237" i="22" s="1"/>
  <c r="M236" i="22"/>
  <c r="M259" i="22" s="1"/>
  <c r="K236" i="22"/>
  <c r="K259" i="22" s="1"/>
  <c r="F236" i="22"/>
  <c r="H236" i="22" s="1"/>
  <c r="P235" i="22"/>
  <c r="H235" i="22"/>
  <c r="L253" i="22" l="1"/>
  <c r="L235" i="22"/>
  <c r="R255" i="22"/>
  <c r="P259" i="22"/>
  <c r="H245" i="22"/>
  <c r="L236" i="22"/>
  <c r="H251" i="22"/>
  <c r="L251" i="22" s="1"/>
  <c r="F259" i="22"/>
  <c r="N13" i="1"/>
  <c r="L259" i="22" l="1"/>
  <c r="H259" i="22"/>
  <c r="R330" i="4"/>
  <c r="R331" i="4"/>
  <c r="R332" i="4"/>
  <c r="R333" i="4"/>
  <c r="R334" i="4"/>
  <c r="R335" i="4"/>
  <c r="R336" i="4"/>
  <c r="R337" i="4"/>
  <c r="R338" i="4"/>
  <c r="R339" i="4"/>
  <c r="R340" i="4"/>
  <c r="R341" i="4"/>
  <c r="R259" i="22" l="1"/>
  <c r="R261" i="22" l="1"/>
  <c r="N261" i="22"/>
  <c r="J261" i="22"/>
  <c r="E261" i="22"/>
  <c r="P261" i="22"/>
  <c r="K261" i="22"/>
  <c r="M261" i="22"/>
  <c r="G261" i="22"/>
  <c r="B261" i="22"/>
  <c r="D261" i="22"/>
  <c r="O261" i="22"/>
  <c r="C261" i="22"/>
  <c r="L261" i="22"/>
  <c r="F261" i="22"/>
  <c r="H261" i="22"/>
  <c r="S6" i="2"/>
  <c r="T4" i="2" s="1"/>
  <c r="T5" i="2" l="1"/>
  <c r="B185" i="13"/>
  <c r="C182" i="13" s="1"/>
  <c r="B180" i="13"/>
  <c r="C176" i="13" s="1"/>
  <c r="G125" i="15"/>
  <c r="F125" i="15"/>
  <c r="E125" i="15"/>
  <c r="D125" i="15"/>
  <c r="C125" i="15"/>
  <c r="G121" i="15"/>
  <c r="F121" i="15"/>
  <c r="E121" i="15"/>
  <c r="D121" i="15"/>
  <c r="C121" i="15"/>
  <c r="K120" i="15"/>
  <c r="K119" i="15"/>
  <c r="J117" i="15"/>
  <c r="I117" i="15"/>
  <c r="G117" i="15"/>
  <c r="F117" i="15"/>
  <c r="E117" i="15"/>
  <c r="D117" i="15"/>
  <c r="C117" i="15"/>
  <c r="K116" i="15"/>
  <c r="K115" i="15"/>
  <c r="K413" i="33"/>
  <c r="K412" i="33"/>
  <c r="J398" i="33"/>
  <c r="I398" i="33"/>
  <c r="H398" i="33"/>
  <c r="G398" i="33"/>
  <c r="F398" i="33"/>
  <c r="E398" i="33"/>
  <c r="D398" i="33"/>
  <c r="K397" i="33"/>
  <c r="K396" i="33"/>
  <c r="K395" i="33"/>
  <c r="K394" i="33"/>
  <c r="K393" i="33"/>
  <c r="J388" i="33"/>
  <c r="I388" i="33"/>
  <c r="H388" i="33"/>
  <c r="G388" i="33"/>
  <c r="F388" i="33"/>
  <c r="E388" i="33"/>
  <c r="D388" i="33"/>
  <c r="K387" i="33"/>
  <c r="K386" i="33"/>
  <c r="K385" i="33"/>
  <c r="K384" i="33"/>
  <c r="K383" i="33"/>
  <c r="J377" i="33"/>
  <c r="J378" i="33" s="1"/>
  <c r="I377" i="33"/>
  <c r="I378" i="33" s="1"/>
  <c r="H377" i="33"/>
  <c r="H378" i="33" s="1"/>
  <c r="G377" i="33"/>
  <c r="G378" i="33" s="1"/>
  <c r="F377" i="33"/>
  <c r="F378" i="33" s="1"/>
  <c r="E377" i="33"/>
  <c r="E378" i="33" s="1"/>
  <c r="D378" i="33"/>
  <c r="K376" i="33"/>
  <c r="K375" i="33"/>
  <c r="K374" i="33"/>
  <c r="C178" i="13" l="1"/>
  <c r="N28" i="1"/>
  <c r="K414" i="33"/>
  <c r="K398" i="33"/>
  <c r="K388" i="33"/>
  <c r="G404" i="33"/>
  <c r="G403" i="33" s="1"/>
  <c r="D404" i="33"/>
  <c r="D403" i="33" s="1"/>
  <c r="H404" i="33"/>
  <c r="H403" i="33" s="1"/>
  <c r="E404" i="33"/>
  <c r="E403" i="33" s="1"/>
  <c r="I404" i="33"/>
  <c r="I403" i="33" s="1"/>
  <c r="K377" i="33"/>
  <c r="K378" i="33" s="1"/>
  <c r="F404" i="33"/>
  <c r="F403" i="33" s="1"/>
  <c r="J404" i="33"/>
  <c r="J403" i="33" s="1"/>
  <c r="K121" i="15"/>
  <c r="K117" i="15"/>
  <c r="C179" i="13"/>
  <c r="C183" i="13"/>
  <c r="C184" i="13"/>
  <c r="C177" i="13"/>
  <c r="B333" i="12"/>
  <c r="B325" i="12"/>
  <c r="C324" i="12" s="1"/>
  <c r="B320" i="12"/>
  <c r="C319" i="12" s="1"/>
  <c r="B314" i="12"/>
  <c r="C312" i="12" s="1"/>
  <c r="B306" i="12"/>
  <c r="C304" i="12" s="1"/>
  <c r="B448" i="11"/>
  <c r="B443" i="11"/>
  <c r="C442" i="11" s="1"/>
  <c r="B437" i="11"/>
  <c r="C437" i="11" s="1"/>
  <c r="D428" i="11"/>
  <c r="E427" i="11" s="1"/>
  <c r="B428" i="11"/>
  <c r="C426" i="11" s="1"/>
  <c r="D421" i="11"/>
  <c r="B421" i="11"/>
  <c r="C421" i="11" s="1"/>
  <c r="D413" i="11"/>
  <c r="P199" i="27"/>
  <c r="O199" i="27"/>
  <c r="N199" i="27"/>
  <c r="M199" i="27"/>
  <c r="L199" i="27"/>
  <c r="K199" i="27"/>
  <c r="J199" i="27"/>
  <c r="I199" i="27"/>
  <c r="H199" i="27"/>
  <c r="G199" i="27"/>
  <c r="F199" i="27"/>
  <c r="E199" i="27"/>
  <c r="D199" i="27"/>
  <c r="C199" i="27"/>
  <c r="B199" i="27"/>
  <c r="Q198" i="27"/>
  <c r="Q197" i="27"/>
  <c r="Q196" i="27"/>
  <c r="Q195" i="27"/>
  <c r="Q194" i="27"/>
  <c r="C436" i="11" l="1"/>
  <c r="C185" i="13"/>
  <c r="C432" i="11"/>
  <c r="C431" i="11"/>
  <c r="C435" i="11"/>
  <c r="K404" i="33"/>
  <c r="K403" i="33" s="1"/>
  <c r="C309" i="12"/>
  <c r="C332" i="12"/>
  <c r="C331" i="12"/>
  <c r="C330" i="12"/>
  <c r="C328" i="12"/>
  <c r="C329" i="12"/>
  <c r="C327" i="12"/>
  <c r="C313" i="12"/>
  <c r="E419" i="11"/>
  <c r="E418" i="11"/>
  <c r="E408" i="11"/>
  <c r="N27" i="1"/>
  <c r="C441" i="11"/>
  <c r="C439" i="11"/>
  <c r="C440" i="11"/>
  <c r="C180" i="13"/>
  <c r="C448" i="11"/>
  <c r="C446" i="11"/>
  <c r="C433" i="11"/>
  <c r="C447" i="11"/>
  <c r="C316" i="12"/>
  <c r="C310" i="12"/>
  <c r="C311" i="12"/>
  <c r="C333" i="12"/>
  <c r="C317" i="12"/>
  <c r="C318" i="12"/>
  <c r="C299" i="12"/>
  <c r="C305" i="12"/>
  <c r="C301" i="12"/>
  <c r="C302" i="12"/>
  <c r="C306" i="12"/>
  <c r="C298" i="12"/>
  <c r="C303" i="12"/>
  <c r="C430" i="11"/>
  <c r="C434" i="11"/>
  <c r="E426" i="11"/>
  <c r="C418" i="11"/>
  <c r="C416" i="11"/>
  <c r="C419" i="11"/>
  <c r="C417" i="11"/>
  <c r="C420" i="11"/>
  <c r="C415" i="11"/>
  <c r="C413" i="11"/>
  <c r="C405" i="11"/>
  <c r="C407" i="11"/>
  <c r="C409" i="11"/>
  <c r="C411" i="11"/>
  <c r="C408" i="11"/>
  <c r="C412" i="11"/>
  <c r="C410" i="11"/>
  <c r="C406" i="11"/>
  <c r="E410" i="11"/>
  <c r="E412" i="11"/>
  <c r="E405" i="11"/>
  <c r="E407" i="11"/>
  <c r="E409" i="11"/>
  <c r="E411" i="11"/>
  <c r="E406" i="11"/>
  <c r="Q199" i="27"/>
  <c r="R199" i="27" s="1"/>
  <c r="C322" i="12"/>
  <c r="C323" i="12"/>
  <c r="C300" i="12"/>
  <c r="C308" i="12"/>
  <c r="E416" i="11"/>
  <c r="E420" i="11"/>
  <c r="C425" i="11"/>
  <c r="C427" i="11"/>
  <c r="C443" i="11"/>
  <c r="E415" i="11"/>
  <c r="E417" i="11"/>
  <c r="E425" i="11"/>
  <c r="C445" i="11"/>
  <c r="J209" i="25"/>
  <c r="I209" i="25"/>
  <c r="H209" i="25"/>
  <c r="G209" i="25"/>
  <c r="F209" i="25"/>
  <c r="E209" i="25"/>
  <c r="D209" i="25"/>
  <c r="C209" i="25"/>
  <c r="B209" i="25"/>
  <c r="K208" i="25"/>
  <c r="K207" i="25"/>
  <c r="K206" i="25"/>
  <c r="K205" i="25"/>
  <c r="K204" i="25"/>
  <c r="K203" i="25"/>
  <c r="K202" i="25"/>
  <c r="K201" i="25"/>
  <c r="K200" i="25"/>
  <c r="K199" i="25"/>
  <c r="K198" i="25"/>
  <c r="K197" i="25"/>
  <c r="K196" i="25"/>
  <c r="K195" i="25"/>
  <c r="K194" i="25"/>
  <c r="K193" i="25"/>
  <c r="K192" i="25"/>
  <c r="K191" i="25"/>
  <c r="K190" i="25"/>
  <c r="S14" i="26"/>
  <c r="N23" i="1" s="1"/>
  <c r="S7" i="26"/>
  <c r="N16" i="1" s="1"/>
  <c r="S6" i="26"/>
  <c r="N14" i="1" s="1"/>
  <c r="R72" i="8"/>
  <c r="R60" i="8"/>
  <c r="S59" i="8" s="1"/>
  <c r="S39" i="8"/>
  <c r="S38" i="8"/>
  <c r="S37" i="8"/>
  <c r="S36" i="8"/>
  <c r="R33" i="8"/>
  <c r="S31" i="8" s="1"/>
  <c r="R23" i="8"/>
  <c r="S22" i="8" s="1"/>
  <c r="R14" i="8"/>
  <c r="S8" i="8" s="1"/>
  <c r="P217" i="7"/>
  <c r="O217" i="7"/>
  <c r="N217" i="7"/>
  <c r="M217" i="7"/>
  <c r="L217" i="7"/>
  <c r="K217" i="7"/>
  <c r="J217" i="7"/>
  <c r="I217" i="7"/>
  <c r="H217" i="7"/>
  <c r="G217" i="7"/>
  <c r="F217" i="7"/>
  <c r="E217" i="7"/>
  <c r="D217" i="7"/>
  <c r="C217" i="7"/>
  <c r="B217" i="7"/>
  <c r="Q216" i="7"/>
  <c r="Q215" i="7"/>
  <c r="P212" i="7"/>
  <c r="O212" i="7"/>
  <c r="N212" i="7"/>
  <c r="M212" i="7"/>
  <c r="L212" i="7"/>
  <c r="K212" i="7"/>
  <c r="J212" i="7"/>
  <c r="I212" i="7"/>
  <c r="H212" i="7"/>
  <c r="G212" i="7"/>
  <c r="F212" i="7"/>
  <c r="E212" i="7"/>
  <c r="D212" i="7"/>
  <c r="C212" i="7"/>
  <c r="B212" i="7"/>
  <c r="Q211" i="7"/>
  <c r="Q210" i="7"/>
  <c r="P207" i="7"/>
  <c r="O207" i="7"/>
  <c r="N207" i="7"/>
  <c r="M207" i="7"/>
  <c r="L207" i="7"/>
  <c r="K207" i="7"/>
  <c r="J207" i="7"/>
  <c r="I207" i="7"/>
  <c r="H207" i="7"/>
  <c r="G207" i="7"/>
  <c r="F207" i="7"/>
  <c r="E207" i="7"/>
  <c r="D207" i="7"/>
  <c r="C207" i="7"/>
  <c r="B207" i="7"/>
  <c r="Q206" i="7"/>
  <c r="N10" i="1" s="1"/>
  <c r="Q205" i="7"/>
  <c r="Q201" i="7"/>
  <c r="Q197" i="7"/>
  <c r="P198" i="7" s="1"/>
  <c r="Q360" i="4"/>
  <c r="P360" i="4"/>
  <c r="O360" i="4"/>
  <c r="N360" i="4"/>
  <c r="M360" i="4"/>
  <c r="L360" i="4"/>
  <c r="K360" i="4"/>
  <c r="J360" i="4"/>
  <c r="I360" i="4"/>
  <c r="H360" i="4"/>
  <c r="G360" i="4"/>
  <c r="F360" i="4"/>
  <c r="E360" i="4"/>
  <c r="D360" i="4"/>
  <c r="C360" i="4"/>
  <c r="Q359" i="4"/>
  <c r="P359" i="4"/>
  <c r="O359" i="4"/>
  <c r="N359" i="4"/>
  <c r="M359" i="4"/>
  <c r="L359" i="4"/>
  <c r="K359" i="4"/>
  <c r="J359" i="4"/>
  <c r="I359" i="4"/>
  <c r="H359" i="4"/>
  <c r="G359" i="4"/>
  <c r="F359" i="4"/>
  <c r="E359" i="4"/>
  <c r="D359" i="4"/>
  <c r="C359" i="4"/>
  <c r="Q358" i="4"/>
  <c r="P358" i="4"/>
  <c r="O358" i="4"/>
  <c r="N358" i="4"/>
  <c r="M358" i="4"/>
  <c r="L358" i="4"/>
  <c r="K358" i="4"/>
  <c r="J358" i="4"/>
  <c r="I358" i="4"/>
  <c r="H358" i="4"/>
  <c r="G358" i="4"/>
  <c r="F358" i="4"/>
  <c r="E358" i="4"/>
  <c r="D358" i="4"/>
  <c r="C358" i="4"/>
  <c r="R357" i="4"/>
  <c r="R356" i="4"/>
  <c r="R355" i="4"/>
  <c r="R354" i="4"/>
  <c r="R353" i="4"/>
  <c r="R352" i="4"/>
  <c r="R351" i="4"/>
  <c r="R350" i="4"/>
  <c r="R349" i="4"/>
  <c r="R348" i="4"/>
  <c r="R347" i="4"/>
  <c r="R346" i="4"/>
  <c r="R344" i="4"/>
  <c r="R343" i="4"/>
  <c r="R342" i="4"/>
  <c r="S341" i="4"/>
  <c r="S340" i="4"/>
  <c r="S339" i="4"/>
  <c r="S338" i="4"/>
  <c r="S337" i="4"/>
  <c r="S336" i="4"/>
  <c r="S335" i="4"/>
  <c r="S334" i="4"/>
  <c r="S333" i="4"/>
  <c r="S332" i="4"/>
  <c r="S331" i="4"/>
  <c r="S330" i="4"/>
  <c r="P145" i="5"/>
  <c r="O145" i="5"/>
  <c r="N145" i="5"/>
  <c r="M145" i="5"/>
  <c r="L145" i="5"/>
  <c r="K145" i="5"/>
  <c r="J145" i="5"/>
  <c r="I145" i="5"/>
  <c r="H145" i="5"/>
  <c r="G145" i="5"/>
  <c r="F145" i="5"/>
  <c r="E145" i="5"/>
  <c r="D145" i="5"/>
  <c r="C145" i="5"/>
  <c r="B145" i="5"/>
  <c r="Q144" i="5"/>
  <c r="Q143" i="5"/>
  <c r="Q142" i="5"/>
  <c r="Q141" i="5"/>
  <c r="P138" i="5"/>
  <c r="O138" i="5"/>
  <c r="N138" i="5"/>
  <c r="M138" i="5"/>
  <c r="L138" i="5"/>
  <c r="K138" i="5"/>
  <c r="J138" i="5"/>
  <c r="I138" i="5"/>
  <c r="H138" i="5"/>
  <c r="G138" i="5"/>
  <c r="F138" i="5"/>
  <c r="E138" i="5"/>
  <c r="D138" i="5"/>
  <c r="C138" i="5"/>
  <c r="B138" i="5"/>
  <c r="Q137" i="5"/>
  <c r="Q136" i="5"/>
  <c r="Q135" i="5"/>
  <c r="Q134" i="5"/>
  <c r="P144" i="3"/>
  <c r="O144" i="3"/>
  <c r="N144" i="3"/>
  <c r="M144" i="3"/>
  <c r="L144" i="3"/>
  <c r="K144" i="3"/>
  <c r="J144" i="3"/>
  <c r="I144" i="3"/>
  <c r="H144" i="3"/>
  <c r="G144" i="3"/>
  <c r="F144" i="3"/>
  <c r="E144" i="3"/>
  <c r="D144" i="3"/>
  <c r="C144" i="3"/>
  <c r="B144" i="3"/>
  <c r="Q143" i="3"/>
  <c r="Q142" i="3"/>
  <c r="Q141" i="3"/>
  <c r="Q140" i="3"/>
  <c r="P137" i="3"/>
  <c r="O137" i="3"/>
  <c r="N137" i="3"/>
  <c r="M137" i="3"/>
  <c r="L137" i="3"/>
  <c r="K137" i="3"/>
  <c r="J137" i="3"/>
  <c r="I137" i="3"/>
  <c r="H137" i="3"/>
  <c r="G137" i="3"/>
  <c r="F137" i="3"/>
  <c r="E137" i="3"/>
  <c r="D137" i="3"/>
  <c r="C137" i="3"/>
  <c r="B137" i="3"/>
  <c r="Q136" i="3"/>
  <c r="Q135" i="3"/>
  <c r="Q134" i="3"/>
  <c r="Q133" i="3"/>
  <c r="N4" i="1"/>
  <c r="S18" i="2"/>
  <c r="S12" i="2"/>
  <c r="S57" i="8" l="1"/>
  <c r="S17" i="8"/>
  <c r="C314" i="12"/>
  <c r="S7" i="8"/>
  <c r="S12" i="8"/>
  <c r="S350" i="4"/>
  <c r="S349" i="4"/>
  <c r="S353" i="4"/>
  <c r="N361" i="4"/>
  <c r="E413" i="11"/>
  <c r="N200" i="27"/>
  <c r="L200" i="27"/>
  <c r="R198" i="27"/>
  <c r="P200" i="27"/>
  <c r="E363" i="4"/>
  <c r="F361" i="4"/>
  <c r="R359" i="4"/>
  <c r="O362" i="4"/>
  <c r="L363" i="4"/>
  <c r="S40" i="8"/>
  <c r="S56" i="8"/>
  <c r="C320" i="12"/>
  <c r="G200" i="27"/>
  <c r="O202" i="7"/>
  <c r="N9" i="1"/>
  <c r="K363" i="4"/>
  <c r="S13" i="8"/>
  <c r="N11" i="1"/>
  <c r="S58" i="8"/>
  <c r="C200" i="27"/>
  <c r="F200" i="27"/>
  <c r="J200" i="27"/>
  <c r="R197" i="27"/>
  <c r="K200" i="27"/>
  <c r="R194" i="27"/>
  <c r="D200" i="27"/>
  <c r="J361" i="4"/>
  <c r="G362" i="4"/>
  <c r="D363" i="4"/>
  <c r="P363" i="4"/>
  <c r="S54" i="8"/>
  <c r="S70" i="8"/>
  <c r="N12" i="1"/>
  <c r="I200" i="27"/>
  <c r="E200" i="27"/>
  <c r="R195" i="27"/>
  <c r="O200" i="27"/>
  <c r="M363" i="4"/>
  <c r="S342" i="4"/>
  <c r="N7" i="1"/>
  <c r="N5" i="1"/>
  <c r="N6" i="1" s="1"/>
  <c r="Q363" i="4"/>
  <c r="S55" i="8"/>
  <c r="N26" i="1"/>
  <c r="M200" i="27"/>
  <c r="H200" i="27"/>
  <c r="R196" i="27"/>
  <c r="B200" i="27"/>
  <c r="T18" i="2"/>
  <c r="T15" i="2"/>
  <c r="C325" i="12"/>
  <c r="E428" i="11"/>
  <c r="C428" i="11"/>
  <c r="E421" i="11"/>
  <c r="Q145" i="5"/>
  <c r="E146" i="5" s="1"/>
  <c r="S347" i="4"/>
  <c r="G361" i="4"/>
  <c r="O363" i="4"/>
  <c r="S351" i="4"/>
  <c r="S355" i="4"/>
  <c r="C361" i="4"/>
  <c r="S352" i="4"/>
  <c r="C363" i="4"/>
  <c r="G363" i="4"/>
  <c r="S343" i="4"/>
  <c r="S344" i="4"/>
  <c r="S28" i="8"/>
  <c r="S19" i="8"/>
  <c r="S20" i="8"/>
  <c r="S21" i="8"/>
  <c r="Q207" i="7"/>
  <c r="H202" i="7"/>
  <c r="K361" i="4"/>
  <c r="K362" i="4"/>
  <c r="D362" i="4"/>
  <c r="L362" i="4"/>
  <c r="O361" i="4"/>
  <c r="S348" i="4"/>
  <c r="S356" i="4"/>
  <c r="D361" i="4"/>
  <c r="L361" i="4"/>
  <c r="P361" i="4"/>
  <c r="E362" i="4"/>
  <c r="M362" i="4"/>
  <c r="Q362" i="4"/>
  <c r="F363" i="4"/>
  <c r="J363" i="4"/>
  <c r="N363" i="4"/>
  <c r="C362" i="4"/>
  <c r="S357" i="4"/>
  <c r="P362" i="4"/>
  <c r="S346" i="4"/>
  <c r="S354" i="4"/>
  <c r="E361" i="4"/>
  <c r="M361" i="4"/>
  <c r="Q361" i="4"/>
  <c r="F362" i="4"/>
  <c r="J362" i="4"/>
  <c r="N362" i="4"/>
  <c r="R360" i="4"/>
  <c r="Q144" i="3"/>
  <c r="N8" i="1" s="1"/>
  <c r="T17" i="2"/>
  <c r="T14" i="2"/>
  <c r="T16" i="2"/>
  <c r="T12" i="2"/>
  <c r="T8" i="2"/>
  <c r="T9" i="2"/>
  <c r="T10" i="2"/>
  <c r="T11" i="2"/>
  <c r="S67" i="8"/>
  <c r="S10" i="8"/>
  <c r="S68" i="8"/>
  <c r="S64" i="8"/>
  <c r="S5" i="8"/>
  <c r="S11" i="8"/>
  <c r="S71" i="8"/>
  <c r="K209" i="25"/>
  <c r="L203" i="25" s="1"/>
  <c r="S26" i="8"/>
  <c r="S29" i="8"/>
  <c r="S9" i="8"/>
  <c r="S18" i="8"/>
  <c r="S32" i="8"/>
  <c r="S30" i="8"/>
  <c r="S53" i="8"/>
  <c r="S65" i="8"/>
  <c r="S69" i="8"/>
  <c r="S27" i="8"/>
  <c r="S66" i="8"/>
  <c r="L202" i="7"/>
  <c r="B202" i="7"/>
  <c r="P202" i="7"/>
  <c r="Q217" i="7"/>
  <c r="D202" i="7"/>
  <c r="Q212" i="7"/>
  <c r="I198" i="7"/>
  <c r="M198" i="7"/>
  <c r="B198" i="7"/>
  <c r="F198" i="7"/>
  <c r="J198" i="7"/>
  <c r="N198" i="7"/>
  <c r="E202" i="7"/>
  <c r="I202" i="7"/>
  <c r="M202" i="7"/>
  <c r="C198" i="7"/>
  <c r="G198" i="7"/>
  <c r="K198" i="7"/>
  <c r="O198" i="7"/>
  <c r="F202" i="7"/>
  <c r="J202" i="7"/>
  <c r="N202" i="7"/>
  <c r="E198" i="7"/>
  <c r="D198" i="7"/>
  <c r="H198" i="7"/>
  <c r="L198" i="7"/>
  <c r="C202" i="7"/>
  <c r="G202" i="7"/>
  <c r="K202" i="7"/>
  <c r="R358" i="4"/>
  <c r="Q138" i="5"/>
  <c r="B139" i="5" s="1"/>
  <c r="Q137" i="3"/>
  <c r="H138" i="3" s="1"/>
  <c r="K460" i="33"/>
  <c r="N145" i="3" l="1"/>
  <c r="S60" i="8"/>
  <c r="S23" i="8"/>
  <c r="R143" i="5"/>
  <c r="K145" i="3"/>
  <c r="F145" i="3"/>
  <c r="L145" i="3"/>
  <c r="J146" i="5"/>
  <c r="R144" i="5"/>
  <c r="S359" i="4"/>
  <c r="D146" i="5"/>
  <c r="K146" i="5"/>
  <c r="G210" i="25"/>
  <c r="S33" i="8"/>
  <c r="B210" i="25"/>
  <c r="R143" i="3"/>
  <c r="Q200" i="27"/>
  <c r="S14" i="8"/>
  <c r="F146" i="5"/>
  <c r="P146" i="5"/>
  <c r="O146" i="5"/>
  <c r="L146" i="5"/>
  <c r="R141" i="5"/>
  <c r="M146" i="5"/>
  <c r="C146" i="5"/>
  <c r="G146" i="5"/>
  <c r="H146" i="5"/>
  <c r="N146" i="5"/>
  <c r="B146" i="5"/>
  <c r="R142" i="5"/>
  <c r="I146" i="5"/>
  <c r="S360" i="4"/>
  <c r="R363" i="4"/>
  <c r="S72" i="8"/>
  <c r="Q202" i="7"/>
  <c r="Q198" i="7"/>
  <c r="H145" i="3"/>
  <c r="C145" i="3"/>
  <c r="J145" i="3"/>
  <c r="G145" i="3"/>
  <c r="I145" i="3"/>
  <c r="D145" i="3"/>
  <c r="R141" i="3"/>
  <c r="R142" i="3"/>
  <c r="M145" i="3"/>
  <c r="E145" i="3"/>
  <c r="P145" i="3"/>
  <c r="O145" i="3"/>
  <c r="R140" i="3"/>
  <c r="B145" i="3"/>
  <c r="L190" i="25"/>
  <c r="L200" i="25"/>
  <c r="L199" i="25"/>
  <c r="L196" i="25"/>
  <c r="L202" i="25"/>
  <c r="L207" i="25"/>
  <c r="L206" i="25"/>
  <c r="J210" i="25"/>
  <c r="I210" i="25"/>
  <c r="L194" i="25"/>
  <c r="D210" i="25"/>
  <c r="L201" i="25"/>
  <c r="L205" i="25"/>
  <c r="L197" i="25"/>
  <c r="L193" i="25"/>
  <c r="L208" i="25"/>
  <c r="C210" i="25"/>
  <c r="L192" i="25"/>
  <c r="L191" i="25"/>
  <c r="H210" i="25"/>
  <c r="L198" i="25"/>
  <c r="F210" i="25"/>
  <c r="E210" i="25"/>
  <c r="L204" i="25"/>
  <c r="L195" i="25"/>
  <c r="R361" i="4"/>
  <c r="S358" i="4"/>
  <c r="R362" i="4"/>
  <c r="G139" i="5"/>
  <c r="O139" i="5"/>
  <c r="C139" i="5"/>
  <c r="K139" i="5"/>
  <c r="P139" i="5"/>
  <c r="R135" i="5"/>
  <c r="F139" i="5"/>
  <c r="L139" i="5"/>
  <c r="I139" i="5"/>
  <c r="H139" i="5"/>
  <c r="R137" i="5"/>
  <c r="N139" i="5"/>
  <c r="M139" i="5"/>
  <c r="R134" i="5"/>
  <c r="R136" i="5"/>
  <c r="J139" i="5"/>
  <c r="E139" i="5"/>
  <c r="D139" i="5"/>
  <c r="I138" i="3"/>
  <c r="P138" i="3"/>
  <c r="R134" i="3"/>
  <c r="F138" i="3"/>
  <c r="L138" i="3"/>
  <c r="N138" i="3"/>
  <c r="R133" i="3"/>
  <c r="R136" i="3"/>
  <c r="K138" i="3"/>
  <c r="G138" i="3"/>
  <c r="O138" i="3"/>
  <c r="C138" i="3"/>
  <c r="B138" i="3"/>
  <c r="E138" i="3"/>
  <c r="J138" i="3"/>
  <c r="R135" i="3"/>
  <c r="M138" i="3"/>
  <c r="D138" i="3"/>
  <c r="D5" i="4"/>
  <c r="D4" i="4"/>
  <c r="R145" i="5" l="1"/>
  <c r="K210" i="25"/>
  <c r="Q139" i="5"/>
  <c r="L209" i="25"/>
  <c r="Q146" i="5"/>
  <c r="R138" i="5"/>
  <c r="Q145" i="3"/>
  <c r="R144" i="3"/>
  <c r="Q138" i="3"/>
  <c r="R137" i="3"/>
  <c r="D6" i="4"/>
  <c r="Q381" i="4"/>
  <c r="P381" i="4"/>
  <c r="O381" i="4"/>
  <c r="N381" i="4"/>
  <c r="M381" i="4"/>
  <c r="L381" i="4"/>
  <c r="K381" i="4"/>
  <c r="J381" i="4"/>
  <c r="I381" i="4"/>
  <c r="H381" i="4"/>
  <c r="G381" i="4"/>
  <c r="F381" i="4"/>
  <c r="E381" i="4"/>
  <c r="D381" i="4"/>
  <c r="Q380" i="4"/>
  <c r="P380" i="4"/>
  <c r="O380" i="4"/>
  <c r="N380" i="4"/>
  <c r="M380" i="4"/>
  <c r="L380" i="4"/>
  <c r="K380" i="4"/>
  <c r="J380" i="4"/>
  <c r="I380" i="4"/>
  <c r="H380" i="4"/>
  <c r="G380" i="4"/>
  <c r="F380" i="4"/>
  <c r="E380" i="4"/>
  <c r="D380" i="4"/>
  <c r="Q379" i="4"/>
  <c r="P379" i="4"/>
  <c r="O379" i="4"/>
  <c r="N379" i="4"/>
  <c r="M379" i="4"/>
  <c r="L379" i="4"/>
  <c r="K379" i="4"/>
  <c r="J379" i="4"/>
  <c r="I379" i="4"/>
  <c r="H379" i="4"/>
  <c r="G379" i="4"/>
  <c r="F379" i="4"/>
  <c r="E379" i="4"/>
  <c r="D379" i="4"/>
  <c r="C381" i="4"/>
  <c r="C380" i="4"/>
  <c r="C379" i="4"/>
  <c r="J386" i="10" l="1"/>
  <c r="K384" i="10" s="1"/>
  <c r="R379" i="4" l="1"/>
  <c r="F4" i="1" l="1"/>
  <c r="G4" i="1"/>
  <c r="H4" i="1"/>
  <c r="I4" i="1"/>
  <c r="J4" i="1"/>
  <c r="E4" i="1"/>
  <c r="K4" i="1"/>
  <c r="O12" i="2" l="1"/>
  <c r="P8" i="2" s="1"/>
  <c r="M12" i="2"/>
  <c r="N8" i="2" s="1"/>
  <c r="K12" i="2"/>
  <c r="L12" i="2" s="1"/>
  <c r="I12" i="2"/>
  <c r="J10" i="2" s="1"/>
  <c r="G12" i="2"/>
  <c r="H12" i="2" s="1"/>
  <c r="E12" i="2"/>
  <c r="F12" i="2" s="1"/>
  <c r="C12" i="2"/>
  <c r="D12" i="2" s="1"/>
  <c r="N11" i="2" l="1"/>
  <c r="P10" i="2"/>
  <c r="F9" i="2"/>
  <c r="N9" i="2"/>
  <c r="H10" i="2"/>
  <c r="F8" i="2"/>
  <c r="P12"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129" i="15" l="1"/>
  <c r="T82" i="8" l="1"/>
  <c r="H386" i="10" l="1"/>
  <c r="J116" i="25"/>
  <c r="I116" i="25"/>
  <c r="H116" i="25"/>
  <c r="G116" i="25"/>
  <c r="F116" i="25"/>
  <c r="E116" i="25"/>
  <c r="D116" i="25"/>
  <c r="C116" i="25"/>
  <c r="B116" i="25"/>
  <c r="K114" i="25"/>
  <c r="K113" i="25"/>
  <c r="K112" i="25"/>
  <c r="K111" i="25"/>
  <c r="K110" i="25"/>
  <c r="K109" i="25"/>
  <c r="K108" i="25"/>
  <c r="K107" i="25"/>
  <c r="K106" i="25"/>
  <c r="K105" i="25"/>
  <c r="K104" i="25"/>
  <c r="K103" i="25"/>
  <c r="K102" i="25"/>
  <c r="K101" i="25"/>
  <c r="K100" i="25"/>
  <c r="K99" i="25"/>
  <c r="K98" i="25"/>
  <c r="K97" i="25"/>
  <c r="K96" i="25"/>
  <c r="G232" i="25"/>
  <c r="K213" i="25"/>
  <c r="K214" i="25"/>
  <c r="K215" i="25"/>
  <c r="K216" i="25"/>
  <c r="K217" i="25"/>
  <c r="K218" i="25"/>
  <c r="K219" i="25"/>
  <c r="K220" i="25"/>
  <c r="K221" i="25"/>
  <c r="K222" i="25"/>
  <c r="K223" i="25"/>
  <c r="K224" i="25"/>
  <c r="K225" i="25"/>
  <c r="K226" i="25"/>
  <c r="K227" i="25"/>
  <c r="K228" i="25"/>
  <c r="K229" i="25"/>
  <c r="K230" i="25"/>
  <c r="K231" i="25"/>
  <c r="K116" i="25" l="1"/>
  <c r="L115" i="25" s="1"/>
  <c r="R367" i="4"/>
  <c r="R368" i="4"/>
  <c r="R369" i="4"/>
  <c r="R370" i="4"/>
  <c r="R371" i="4"/>
  <c r="R372" i="4"/>
  <c r="R373" i="4"/>
  <c r="R374" i="4"/>
  <c r="R375" i="4"/>
  <c r="R376" i="4"/>
  <c r="R377" i="4"/>
  <c r="R378" i="4"/>
  <c r="R380" i="4"/>
  <c r="R381" i="4"/>
  <c r="J445" i="33"/>
  <c r="F445" i="33"/>
  <c r="G445" i="33"/>
  <c r="H445" i="33"/>
  <c r="I445" i="33"/>
  <c r="E445" i="33"/>
  <c r="D445" i="33"/>
  <c r="L99" i="25" l="1"/>
  <c r="G117" i="25"/>
  <c r="B117" i="25"/>
  <c r="E117" i="25"/>
  <c r="L98" i="25"/>
  <c r="S375" i="4"/>
  <c r="S369" i="4"/>
  <c r="M7" i="1"/>
  <c r="F117" i="25"/>
  <c r="H117" i="25"/>
  <c r="L112" i="25"/>
  <c r="L97" i="25"/>
  <c r="L96" i="25"/>
  <c r="L114" i="25"/>
  <c r="L113" i="25"/>
  <c r="L111" i="25"/>
  <c r="L108" i="25"/>
  <c r="L110" i="25"/>
  <c r="L105" i="25"/>
  <c r="J117" i="25"/>
  <c r="L102" i="25"/>
  <c r="L109" i="25"/>
  <c r="L104" i="25"/>
  <c r="L107" i="25"/>
  <c r="C117" i="25"/>
  <c r="I117" i="25"/>
  <c r="L106" i="25"/>
  <c r="D117" i="25"/>
  <c r="L101" i="25"/>
  <c r="L100" i="25"/>
  <c r="L103" i="25"/>
  <c r="E99" i="33"/>
  <c r="F99" i="33"/>
  <c r="G99" i="33"/>
  <c r="H99" i="33"/>
  <c r="I99" i="33"/>
  <c r="J99" i="33"/>
  <c r="D99" i="33"/>
  <c r="E424" i="33"/>
  <c r="F424" i="33"/>
  <c r="G424" i="33"/>
  <c r="H424" i="33"/>
  <c r="I424" i="33"/>
  <c r="J424" i="33"/>
  <c r="D424" i="33"/>
  <c r="D451" i="33" s="1"/>
  <c r="L116" i="25" l="1"/>
  <c r="K117" i="25"/>
  <c r="K461" i="33"/>
  <c r="J451" i="33"/>
  <c r="J450" i="33" s="1"/>
  <c r="I451" i="33"/>
  <c r="I450" i="33" s="1"/>
  <c r="H451" i="33"/>
  <c r="H450" i="33" s="1"/>
  <c r="G451" i="33"/>
  <c r="G450" i="33" s="1"/>
  <c r="F451" i="33"/>
  <c r="F450" i="33" s="1"/>
  <c r="E451" i="33"/>
  <c r="E450" i="33" s="1"/>
  <c r="D450" i="33"/>
  <c r="K444" i="33"/>
  <c r="K443" i="33"/>
  <c r="K442" i="33"/>
  <c r="K441" i="33"/>
  <c r="K440" i="33"/>
  <c r="J435" i="33"/>
  <c r="I435" i="33"/>
  <c r="H435" i="33"/>
  <c r="G435" i="33"/>
  <c r="F435" i="33"/>
  <c r="E435" i="33"/>
  <c r="D435" i="33"/>
  <c r="K434" i="33"/>
  <c r="K433" i="33"/>
  <c r="K432" i="33"/>
  <c r="K431" i="33"/>
  <c r="K430" i="33"/>
  <c r="J425" i="33"/>
  <c r="I425" i="33"/>
  <c r="H425" i="33"/>
  <c r="G425" i="33"/>
  <c r="F425" i="33"/>
  <c r="E425" i="33"/>
  <c r="D425" i="33"/>
  <c r="K423" i="33"/>
  <c r="K422" i="33"/>
  <c r="K421" i="33"/>
  <c r="G139" i="15"/>
  <c r="F139" i="15"/>
  <c r="E139" i="15"/>
  <c r="D139" i="15"/>
  <c r="C139" i="15"/>
  <c r="K138" i="15"/>
  <c r="K137" i="15"/>
  <c r="G135" i="15"/>
  <c r="F135" i="15"/>
  <c r="E135" i="15"/>
  <c r="D135" i="15"/>
  <c r="C135" i="15"/>
  <c r="K134" i="15"/>
  <c r="K133" i="15"/>
  <c r="J131" i="15"/>
  <c r="I131" i="15"/>
  <c r="G131" i="15"/>
  <c r="F131" i="15"/>
  <c r="E131" i="15"/>
  <c r="D131" i="15"/>
  <c r="C131" i="15"/>
  <c r="K130" i="15"/>
  <c r="K131" i="15" s="1"/>
  <c r="B206" i="13"/>
  <c r="C203" i="13" s="1"/>
  <c r="B201" i="13"/>
  <c r="B368" i="12"/>
  <c r="C368" i="12" s="1"/>
  <c r="B364" i="12"/>
  <c r="C363" i="12" s="1"/>
  <c r="B359" i="12"/>
  <c r="C356" i="12" s="1"/>
  <c r="B353" i="12"/>
  <c r="C351" i="12" s="1"/>
  <c r="B345" i="12"/>
  <c r="C343" i="12" s="1"/>
  <c r="B499" i="11"/>
  <c r="C498" i="11" s="1"/>
  <c r="B494" i="11"/>
  <c r="B488" i="11"/>
  <c r="C486" i="11" s="1"/>
  <c r="D479" i="11"/>
  <c r="E478" i="11" s="1"/>
  <c r="B479" i="11"/>
  <c r="C478" i="11" s="1"/>
  <c r="D472" i="11"/>
  <c r="B472" i="11"/>
  <c r="D464" i="11"/>
  <c r="B464" i="11"/>
  <c r="P85" i="28"/>
  <c r="O85" i="28"/>
  <c r="N85" i="28"/>
  <c r="M85" i="28"/>
  <c r="L85" i="28"/>
  <c r="K85" i="28"/>
  <c r="J85" i="28"/>
  <c r="I85" i="28"/>
  <c r="H85" i="28"/>
  <c r="G85" i="28"/>
  <c r="F85" i="28"/>
  <c r="E85" i="28"/>
  <c r="D85" i="28"/>
  <c r="C85" i="28"/>
  <c r="B85" i="28"/>
  <c r="P386" i="10"/>
  <c r="Q384" i="10" s="1"/>
  <c r="N386" i="10"/>
  <c r="O385" i="10" s="1"/>
  <c r="L386" i="10"/>
  <c r="M385" i="10" s="1"/>
  <c r="F386" i="10"/>
  <c r="G383" i="10" s="1"/>
  <c r="D386" i="10"/>
  <c r="E385" i="10" s="1"/>
  <c r="B386" i="10"/>
  <c r="C385" i="10" s="1"/>
  <c r="R385" i="10"/>
  <c r="R384" i="10"/>
  <c r="R383" i="10"/>
  <c r="K383" i="10"/>
  <c r="R382" i="10"/>
  <c r="K382" i="10"/>
  <c r="I382" i="10"/>
  <c r="P380" i="10"/>
  <c r="Q378" i="10" s="1"/>
  <c r="N380" i="10"/>
  <c r="O378" i="10" s="1"/>
  <c r="L380" i="10"/>
  <c r="M379" i="10" s="1"/>
  <c r="J380" i="10"/>
  <c r="K375" i="10" s="1"/>
  <c r="H380" i="10"/>
  <c r="I378" i="10" s="1"/>
  <c r="F380" i="10"/>
  <c r="G378" i="10" s="1"/>
  <c r="D380" i="10"/>
  <c r="E379" i="10" s="1"/>
  <c r="B380" i="10"/>
  <c r="C376" i="10" s="1"/>
  <c r="R379" i="10"/>
  <c r="R378" i="10"/>
  <c r="R377" i="10"/>
  <c r="R376" i="10"/>
  <c r="R375" i="10"/>
  <c r="R374" i="10"/>
  <c r="P372" i="10"/>
  <c r="N372" i="10"/>
  <c r="O370" i="10" s="1"/>
  <c r="L372" i="10"/>
  <c r="M371" i="10" s="1"/>
  <c r="J372" i="10"/>
  <c r="K371" i="10" s="1"/>
  <c r="H372" i="10"/>
  <c r="I368" i="10" s="1"/>
  <c r="F372" i="10"/>
  <c r="G371" i="10" s="1"/>
  <c r="D372" i="10"/>
  <c r="E371" i="10" s="1"/>
  <c r="B372" i="10"/>
  <c r="C366" i="10" s="1"/>
  <c r="R371" i="10"/>
  <c r="R370" i="10"/>
  <c r="R369" i="10"/>
  <c r="R368" i="10"/>
  <c r="R367" i="10"/>
  <c r="R366" i="10"/>
  <c r="P364" i="10"/>
  <c r="N364" i="10"/>
  <c r="O362" i="10" s="1"/>
  <c r="L364" i="10"/>
  <c r="M362" i="10" s="1"/>
  <c r="J364" i="10"/>
  <c r="K362" i="10" s="1"/>
  <c r="H364" i="10"/>
  <c r="I361" i="10" s="1"/>
  <c r="F364" i="10"/>
  <c r="G363" i="10" s="1"/>
  <c r="D364" i="10"/>
  <c r="E358" i="10" s="1"/>
  <c r="B364" i="10"/>
  <c r="C363" i="10" s="1"/>
  <c r="R363" i="10"/>
  <c r="O363" i="10"/>
  <c r="R362" i="10"/>
  <c r="R361" i="10"/>
  <c r="R360" i="10"/>
  <c r="R359" i="10"/>
  <c r="R358" i="10"/>
  <c r="R357" i="10"/>
  <c r="R356" i="10"/>
  <c r="J232" i="25"/>
  <c r="I232" i="25"/>
  <c r="H232" i="25"/>
  <c r="F232" i="25"/>
  <c r="E232" i="25"/>
  <c r="D232" i="25"/>
  <c r="C232" i="25"/>
  <c r="B232" i="25"/>
  <c r="U14" i="26"/>
  <c r="M23" i="1" s="1"/>
  <c r="U7" i="26"/>
  <c r="M16" i="1" s="1"/>
  <c r="U6" i="26"/>
  <c r="M14" i="1" s="1"/>
  <c r="E376" i="10" l="1"/>
  <c r="Q377" i="10"/>
  <c r="E356" i="10"/>
  <c r="O368" i="10"/>
  <c r="E374" i="10"/>
  <c r="Q379" i="10"/>
  <c r="O382" i="10"/>
  <c r="M383" i="10"/>
  <c r="G370" i="10"/>
  <c r="M356" i="10"/>
  <c r="K374" i="10"/>
  <c r="O371" i="10"/>
  <c r="K359" i="10"/>
  <c r="C367" i="10"/>
  <c r="E367" i="10"/>
  <c r="G366" i="10"/>
  <c r="O367" i="10"/>
  <c r="Q370" i="10"/>
  <c r="Q366" i="10"/>
  <c r="E477" i="11"/>
  <c r="C355" i="12"/>
  <c r="Q357" i="10"/>
  <c r="Q356" i="10"/>
  <c r="G369" i="10"/>
  <c r="E378" i="10"/>
  <c r="C357" i="12"/>
  <c r="C366" i="12"/>
  <c r="G368" i="10"/>
  <c r="C358" i="12"/>
  <c r="I359" i="10"/>
  <c r="E362" i="10"/>
  <c r="M360" i="10"/>
  <c r="C484" i="11"/>
  <c r="C205" i="13"/>
  <c r="C487" i="11"/>
  <c r="K139" i="15"/>
  <c r="C199" i="13"/>
  <c r="M28" i="1"/>
  <c r="O376" i="10"/>
  <c r="C472" i="11"/>
  <c r="M27" i="1"/>
  <c r="C499" i="11"/>
  <c r="C497" i="11"/>
  <c r="O356" i="10"/>
  <c r="O375" i="10"/>
  <c r="Q361" i="10"/>
  <c r="Q375" i="10"/>
  <c r="E470" i="11"/>
  <c r="E469" i="11"/>
  <c r="I363" i="10"/>
  <c r="K366" i="10"/>
  <c r="O366" i="10"/>
  <c r="O369" i="10"/>
  <c r="O374" i="10"/>
  <c r="O377" i="10"/>
  <c r="C477" i="11"/>
  <c r="C483" i="11"/>
  <c r="C490" i="11"/>
  <c r="C491" i="11"/>
  <c r="C197" i="13"/>
  <c r="K135" i="15"/>
  <c r="K462" i="33"/>
  <c r="O383" i="10"/>
  <c r="O384" i="10"/>
  <c r="O379" i="10"/>
  <c r="K369" i="10"/>
  <c r="O359" i="10"/>
  <c r="K358" i="10"/>
  <c r="K363" i="10"/>
  <c r="K361" i="10"/>
  <c r="K356" i="10"/>
  <c r="K357" i="10"/>
  <c r="K360" i="10"/>
  <c r="G357" i="10"/>
  <c r="G362" i="10"/>
  <c r="C356" i="10"/>
  <c r="C360" i="10"/>
  <c r="C361" i="10"/>
  <c r="C362" i="10"/>
  <c r="C357" i="10"/>
  <c r="C337" i="12"/>
  <c r="C348" i="12"/>
  <c r="C349" i="12"/>
  <c r="C352" i="12"/>
  <c r="C340" i="12"/>
  <c r="C341" i="12"/>
  <c r="C344" i="12"/>
  <c r="C493" i="11"/>
  <c r="C481" i="11"/>
  <c r="C485" i="11"/>
  <c r="C488" i="11"/>
  <c r="C469" i="11"/>
  <c r="C467" i="11"/>
  <c r="C470" i="11"/>
  <c r="C468" i="11"/>
  <c r="C471" i="11"/>
  <c r="C466" i="11"/>
  <c r="C464" i="11"/>
  <c r="C456" i="11"/>
  <c r="C458" i="11"/>
  <c r="C460" i="11"/>
  <c r="C462" i="11"/>
  <c r="C457" i="11"/>
  <c r="C461" i="11"/>
  <c r="C463" i="11"/>
  <c r="E456" i="11"/>
  <c r="E458" i="11"/>
  <c r="E460" i="11"/>
  <c r="E462" i="11"/>
  <c r="E461" i="11"/>
  <c r="E463" i="11"/>
  <c r="E457" i="11"/>
  <c r="K386" i="10"/>
  <c r="G384" i="10"/>
  <c r="G382" i="10"/>
  <c r="G385" i="10"/>
  <c r="E383" i="10"/>
  <c r="C382" i="10"/>
  <c r="C384" i="10"/>
  <c r="M378" i="10"/>
  <c r="M374" i="10"/>
  <c r="M376" i="10"/>
  <c r="I375" i="10"/>
  <c r="I379" i="10"/>
  <c r="I377" i="10"/>
  <c r="G374" i="10"/>
  <c r="G376" i="10"/>
  <c r="G377" i="10"/>
  <c r="G379" i="10"/>
  <c r="G375" i="10"/>
  <c r="M369" i="10"/>
  <c r="C368" i="10"/>
  <c r="C371" i="10"/>
  <c r="O360" i="10"/>
  <c r="G361" i="10"/>
  <c r="E360" i="10"/>
  <c r="R364" i="10"/>
  <c r="K435" i="33"/>
  <c r="K445" i="33"/>
  <c r="K424" i="33"/>
  <c r="K425" i="33" s="1"/>
  <c r="C200" i="13"/>
  <c r="C204" i="13"/>
  <c r="C198" i="13"/>
  <c r="C338" i="12"/>
  <c r="C342" i="12"/>
  <c r="C345" i="12"/>
  <c r="C350" i="12"/>
  <c r="C362" i="12"/>
  <c r="C361" i="12"/>
  <c r="C339" i="12"/>
  <c r="C347" i="12"/>
  <c r="C367" i="12"/>
  <c r="E467" i="11"/>
  <c r="E471" i="11"/>
  <c r="C476" i="11"/>
  <c r="C494" i="11"/>
  <c r="E466" i="11"/>
  <c r="E468" i="11"/>
  <c r="E476" i="11"/>
  <c r="C496" i="11"/>
  <c r="Q85" i="28"/>
  <c r="Q362" i="10"/>
  <c r="Q360" i="10"/>
  <c r="Q358" i="10"/>
  <c r="I371" i="10"/>
  <c r="I369" i="10"/>
  <c r="I367" i="10"/>
  <c r="R372" i="10"/>
  <c r="C379" i="10"/>
  <c r="C377" i="10"/>
  <c r="R380" i="10"/>
  <c r="I385" i="10"/>
  <c r="I383" i="10"/>
  <c r="O357" i="10"/>
  <c r="O358" i="10"/>
  <c r="G359" i="10"/>
  <c r="Q359" i="10"/>
  <c r="G360" i="10"/>
  <c r="M363" i="10"/>
  <c r="M361" i="10"/>
  <c r="M359" i="10"/>
  <c r="M357" i="10"/>
  <c r="I366" i="10"/>
  <c r="K367" i="10"/>
  <c r="K368" i="10"/>
  <c r="C369" i="10"/>
  <c r="C370" i="10"/>
  <c r="E370" i="10"/>
  <c r="E368" i="10"/>
  <c r="E366" i="10"/>
  <c r="C375" i="10"/>
  <c r="C378" i="10"/>
  <c r="E384" i="10"/>
  <c r="E382" i="10"/>
  <c r="I362" i="10"/>
  <c r="I360" i="10"/>
  <c r="I358" i="10"/>
  <c r="I356" i="10"/>
  <c r="Q371" i="10"/>
  <c r="Q369" i="10"/>
  <c r="Q367" i="10"/>
  <c r="K379" i="10"/>
  <c r="K377" i="10"/>
  <c r="Q385" i="10"/>
  <c r="Q383" i="10"/>
  <c r="G356" i="10"/>
  <c r="I357" i="10"/>
  <c r="O361" i="10"/>
  <c r="Q363" i="10"/>
  <c r="E363" i="10"/>
  <c r="E359" i="10"/>
  <c r="E357" i="10"/>
  <c r="Q368" i="10"/>
  <c r="I370" i="10"/>
  <c r="M370" i="10"/>
  <c r="M368" i="10"/>
  <c r="M366" i="10"/>
  <c r="K376" i="10"/>
  <c r="K378" i="10"/>
  <c r="Q382" i="10"/>
  <c r="I384" i="10"/>
  <c r="M384" i="10"/>
  <c r="M382" i="10"/>
  <c r="R386" i="10"/>
  <c r="M26" i="1" s="1"/>
  <c r="I374" i="10"/>
  <c r="Q374" i="10"/>
  <c r="E375" i="10"/>
  <c r="M375" i="10"/>
  <c r="I376" i="10"/>
  <c r="Q376" i="10"/>
  <c r="E377" i="10"/>
  <c r="M377" i="10"/>
  <c r="K232" i="25"/>
  <c r="P241" i="7"/>
  <c r="O241" i="7"/>
  <c r="N241" i="7"/>
  <c r="M241" i="7"/>
  <c r="L241" i="7"/>
  <c r="K241" i="7"/>
  <c r="J241" i="7"/>
  <c r="I241" i="7"/>
  <c r="H241" i="7"/>
  <c r="G241" i="7"/>
  <c r="F241" i="7"/>
  <c r="E241" i="7"/>
  <c r="D241" i="7"/>
  <c r="C241" i="7"/>
  <c r="B241" i="7"/>
  <c r="Q240" i="7"/>
  <c r="Q239" i="7"/>
  <c r="P236" i="7"/>
  <c r="O236" i="7"/>
  <c r="N236" i="7"/>
  <c r="M236" i="7"/>
  <c r="L236" i="7"/>
  <c r="K236" i="7"/>
  <c r="J236" i="7"/>
  <c r="I236" i="7"/>
  <c r="H236" i="7"/>
  <c r="G236" i="7"/>
  <c r="F236" i="7"/>
  <c r="E236" i="7"/>
  <c r="D236" i="7"/>
  <c r="C236" i="7"/>
  <c r="B236" i="7"/>
  <c r="Q235" i="7"/>
  <c r="Q234" i="7"/>
  <c r="P231" i="7"/>
  <c r="O231" i="7"/>
  <c r="N231" i="7"/>
  <c r="M231" i="7"/>
  <c r="L231" i="7"/>
  <c r="K231" i="7"/>
  <c r="J231" i="7"/>
  <c r="I231" i="7"/>
  <c r="H231" i="7"/>
  <c r="G231" i="7"/>
  <c r="F231" i="7"/>
  <c r="E231" i="7"/>
  <c r="D231" i="7"/>
  <c r="C231" i="7"/>
  <c r="B231" i="7"/>
  <c r="Q230" i="7"/>
  <c r="M10" i="1" s="1"/>
  <c r="Q229" i="7"/>
  <c r="Q225" i="7"/>
  <c r="Q221" i="7"/>
  <c r="Q397" i="4"/>
  <c r="P397" i="4"/>
  <c r="O397" i="4"/>
  <c r="N397" i="4"/>
  <c r="M397" i="4"/>
  <c r="L397" i="4"/>
  <c r="K397" i="4"/>
  <c r="J397" i="4"/>
  <c r="I397" i="4"/>
  <c r="H397" i="4"/>
  <c r="G397" i="4"/>
  <c r="F397" i="4"/>
  <c r="E397" i="4"/>
  <c r="D397" i="4"/>
  <c r="C397" i="4"/>
  <c r="Q396" i="4"/>
  <c r="P396" i="4"/>
  <c r="O396" i="4"/>
  <c r="N396" i="4"/>
  <c r="M396" i="4"/>
  <c r="L396" i="4"/>
  <c r="K396" i="4"/>
  <c r="J396" i="4"/>
  <c r="I396" i="4"/>
  <c r="H396" i="4"/>
  <c r="G396" i="4"/>
  <c r="F396" i="4"/>
  <c r="E396" i="4"/>
  <c r="D396" i="4"/>
  <c r="C396" i="4"/>
  <c r="Q395" i="4"/>
  <c r="P395" i="4"/>
  <c r="O395" i="4"/>
  <c r="N395" i="4"/>
  <c r="M395" i="4"/>
  <c r="L395" i="4"/>
  <c r="K395" i="4"/>
  <c r="J395" i="4"/>
  <c r="I395" i="4"/>
  <c r="H395" i="4"/>
  <c r="G395" i="4"/>
  <c r="F395" i="4"/>
  <c r="E395" i="4"/>
  <c r="D395" i="4"/>
  <c r="C395" i="4"/>
  <c r="R394" i="4"/>
  <c r="R393" i="4"/>
  <c r="R392" i="4"/>
  <c r="R391" i="4"/>
  <c r="R390" i="4"/>
  <c r="R389" i="4"/>
  <c r="R388" i="4"/>
  <c r="R387" i="4"/>
  <c r="R386" i="4"/>
  <c r="R385" i="4"/>
  <c r="R384" i="4"/>
  <c r="R383" i="4"/>
  <c r="S381" i="4"/>
  <c r="S380" i="4"/>
  <c r="S379" i="4"/>
  <c r="S378" i="4"/>
  <c r="S377" i="4"/>
  <c r="S376" i="4"/>
  <c r="S374" i="4"/>
  <c r="S373" i="4"/>
  <c r="S372" i="4"/>
  <c r="S371" i="4"/>
  <c r="S370" i="4"/>
  <c r="S368" i="4"/>
  <c r="S367" i="4"/>
  <c r="P161" i="5"/>
  <c r="O161" i="5"/>
  <c r="N161" i="5"/>
  <c r="M161" i="5"/>
  <c r="L161" i="5"/>
  <c r="K161" i="5"/>
  <c r="J161" i="5"/>
  <c r="I161" i="5"/>
  <c r="H161" i="5"/>
  <c r="G161" i="5"/>
  <c r="F161" i="5"/>
  <c r="E161" i="5"/>
  <c r="D161" i="5"/>
  <c r="C161" i="5"/>
  <c r="B161" i="5"/>
  <c r="Q160" i="5"/>
  <c r="Q159" i="5"/>
  <c r="Q158" i="5"/>
  <c r="Q157" i="5"/>
  <c r="P154" i="5"/>
  <c r="O154" i="5"/>
  <c r="N154" i="5"/>
  <c r="M154" i="5"/>
  <c r="L154" i="5"/>
  <c r="K154" i="5"/>
  <c r="J154" i="5"/>
  <c r="I154" i="5"/>
  <c r="H154" i="5"/>
  <c r="G154" i="5"/>
  <c r="F154" i="5"/>
  <c r="E154" i="5"/>
  <c r="D154" i="5"/>
  <c r="C154" i="5"/>
  <c r="B154" i="5"/>
  <c r="Q153" i="5"/>
  <c r="Q152" i="5"/>
  <c r="Q151" i="5"/>
  <c r="Q150" i="5"/>
  <c r="P160" i="3"/>
  <c r="O160" i="3"/>
  <c r="N160" i="3"/>
  <c r="M160" i="3"/>
  <c r="L160" i="3"/>
  <c r="K160" i="3"/>
  <c r="J160" i="3"/>
  <c r="I160" i="3"/>
  <c r="H160" i="3"/>
  <c r="G160" i="3"/>
  <c r="F160" i="3"/>
  <c r="E160" i="3"/>
  <c r="D160" i="3"/>
  <c r="C160" i="3"/>
  <c r="B160" i="3"/>
  <c r="Q159" i="3"/>
  <c r="Q158" i="3"/>
  <c r="Q157" i="3"/>
  <c r="Q156" i="3"/>
  <c r="P153" i="3"/>
  <c r="O153" i="3"/>
  <c r="N153" i="3"/>
  <c r="M153" i="3"/>
  <c r="L153" i="3"/>
  <c r="K153" i="3"/>
  <c r="J153" i="3"/>
  <c r="I153" i="3"/>
  <c r="H153" i="3"/>
  <c r="G153" i="3"/>
  <c r="F153" i="3"/>
  <c r="E153" i="3"/>
  <c r="D153" i="3"/>
  <c r="C153" i="3"/>
  <c r="B153" i="3"/>
  <c r="Q152" i="3"/>
  <c r="Q151" i="3"/>
  <c r="Q150" i="3"/>
  <c r="Q149" i="3"/>
  <c r="C479" i="11" l="1"/>
  <c r="E479" i="11"/>
  <c r="G372" i="10"/>
  <c r="L400" i="4"/>
  <c r="M400" i="4"/>
  <c r="C359" i="12"/>
  <c r="S388" i="4"/>
  <c r="S391" i="4"/>
  <c r="E400" i="4"/>
  <c r="K400" i="4"/>
  <c r="C364" i="12"/>
  <c r="S386" i="4"/>
  <c r="O372" i="10"/>
  <c r="S383" i="4"/>
  <c r="P222" i="7"/>
  <c r="E222" i="7"/>
  <c r="E386" i="10"/>
  <c r="E372" i="10"/>
  <c r="C206" i="13"/>
  <c r="M386" i="10"/>
  <c r="O364" i="10"/>
  <c r="C201" i="13"/>
  <c r="C386" i="10"/>
  <c r="O386" i="10"/>
  <c r="O380" i="10"/>
  <c r="S385" i="4"/>
  <c r="S389" i="4"/>
  <c r="S393" i="4"/>
  <c r="O226" i="7"/>
  <c r="M9" i="1"/>
  <c r="F226" i="7"/>
  <c r="Q236" i="7"/>
  <c r="S384" i="4"/>
  <c r="Q386" i="10"/>
  <c r="Q364" i="10"/>
  <c r="G386" i="10"/>
  <c r="K364" i="10"/>
  <c r="E380" i="10"/>
  <c r="S394" i="4"/>
  <c r="S387" i="4"/>
  <c r="N226" i="7"/>
  <c r="H233" i="25"/>
  <c r="L230" i="25"/>
  <c r="L229" i="25"/>
  <c r="L228" i="25"/>
  <c r="I386" i="10"/>
  <c r="E464" i="11"/>
  <c r="K380" i="10"/>
  <c r="K372" i="10"/>
  <c r="C372" i="10"/>
  <c r="M364" i="10"/>
  <c r="G364" i="10"/>
  <c r="C364" i="10"/>
  <c r="D233" i="25"/>
  <c r="B233" i="25"/>
  <c r="E233" i="25"/>
  <c r="F233" i="25"/>
  <c r="G233" i="25"/>
  <c r="K451" i="33"/>
  <c r="K450" i="33" s="1"/>
  <c r="E472" i="11"/>
  <c r="C353" i="12"/>
  <c r="Q380" i="10"/>
  <c r="M380" i="10"/>
  <c r="I380" i="10"/>
  <c r="G380" i="10"/>
  <c r="C380" i="10"/>
  <c r="Q372" i="10"/>
  <c r="M372" i="10"/>
  <c r="I372" i="10"/>
  <c r="I364" i="10"/>
  <c r="E364" i="10"/>
  <c r="L213" i="25"/>
  <c r="L221" i="25"/>
  <c r="L226" i="25"/>
  <c r="Q154" i="5"/>
  <c r="E155" i="5" s="1"/>
  <c r="Q241" i="7"/>
  <c r="Q231" i="7"/>
  <c r="P226" i="7"/>
  <c r="B226" i="7"/>
  <c r="J226" i="7"/>
  <c r="H226" i="7"/>
  <c r="D226" i="7"/>
  <c r="L226" i="7"/>
  <c r="C222" i="7"/>
  <c r="S392" i="4"/>
  <c r="S390" i="4"/>
  <c r="D398" i="4"/>
  <c r="L398" i="4"/>
  <c r="P398" i="4"/>
  <c r="Q400" i="4"/>
  <c r="F398" i="4"/>
  <c r="J398" i="4"/>
  <c r="N398" i="4"/>
  <c r="G400" i="4"/>
  <c r="O400" i="4"/>
  <c r="R396" i="4"/>
  <c r="R397" i="4"/>
  <c r="P400" i="4"/>
  <c r="D399" i="4"/>
  <c r="L399" i="4"/>
  <c r="P399" i="4"/>
  <c r="F400" i="4"/>
  <c r="J400" i="4"/>
  <c r="N400" i="4"/>
  <c r="F399" i="4"/>
  <c r="J399" i="4"/>
  <c r="N399" i="4"/>
  <c r="Q160" i="3"/>
  <c r="L161" i="3" s="1"/>
  <c r="P86" i="28"/>
  <c r="L86" i="28"/>
  <c r="H86" i="28"/>
  <c r="D86" i="28"/>
  <c r="R84" i="28"/>
  <c r="R82" i="28"/>
  <c r="B86" i="28"/>
  <c r="E86" i="28"/>
  <c r="G86" i="28"/>
  <c r="N86" i="28"/>
  <c r="R81" i="28"/>
  <c r="R83" i="28"/>
  <c r="C86" i="28"/>
  <c r="J86" i="28"/>
  <c r="M86" i="28"/>
  <c r="O86" i="28"/>
  <c r="F86" i="28"/>
  <c r="K86" i="28"/>
  <c r="L218" i="25"/>
  <c r="I233" i="25"/>
  <c r="L215" i="25"/>
  <c r="L223" i="25"/>
  <c r="L231" i="25"/>
  <c r="L220" i="25"/>
  <c r="L217" i="25"/>
  <c r="L225" i="25"/>
  <c r="L214" i="25"/>
  <c r="L222" i="25"/>
  <c r="J233" i="25"/>
  <c r="L219" i="25"/>
  <c r="L227" i="25"/>
  <c r="L224" i="25"/>
  <c r="I222" i="7"/>
  <c r="M222" i="7"/>
  <c r="B222" i="7"/>
  <c r="F222" i="7"/>
  <c r="J222" i="7"/>
  <c r="N222" i="7"/>
  <c r="E226" i="7"/>
  <c r="M226" i="7"/>
  <c r="K222" i="7"/>
  <c r="O222" i="7"/>
  <c r="D222" i="7"/>
  <c r="H222" i="7"/>
  <c r="L222" i="7"/>
  <c r="C226" i="7"/>
  <c r="G226" i="7"/>
  <c r="K226" i="7"/>
  <c r="R395" i="4"/>
  <c r="C398" i="4"/>
  <c r="G398" i="4"/>
  <c r="K398" i="4"/>
  <c r="O398" i="4"/>
  <c r="C399" i="4"/>
  <c r="G399" i="4"/>
  <c r="K399" i="4"/>
  <c r="C400" i="4"/>
  <c r="D400" i="4"/>
  <c r="E398" i="4"/>
  <c r="M398" i="4"/>
  <c r="Q398" i="4"/>
  <c r="E399" i="4"/>
  <c r="M399" i="4"/>
  <c r="Q399" i="4"/>
  <c r="Q161" i="5"/>
  <c r="O162" i="5" s="1"/>
  <c r="Q153" i="3"/>
  <c r="B154" i="3" s="1"/>
  <c r="T72" i="8"/>
  <c r="T60" i="8"/>
  <c r="T40" i="8"/>
  <c r="U39" i="8" s="1"/>
  <c r="T33" i="8"/>
  <c r="U31" i="8" s="1"/>
  <c r="T23" i="8"/>
  <c r="U22" i="8" s="1"/>
  <c r="T14" i="8"/>
  <c r="J155" i="5" l="1"/>
  <c r="D161" i="3"/>
  <c r="R156" i="3"/>
  <c r="J161" i="3"/>
  <c r="R153" i="5"/>
  <c r="L155" i="5"/>
  <c r="C155" i="5"/>
  <c r="F162" i="5"/>
  <c r="D162" i="5"/>
  <c r="D155" i="5"/>
  <c r="R152" i="5"/>
  <c r="I155" i="5"/>
  <c r="R151" i="5"/>
  <c r="B155" i="5"/>
  <c r="K155" i="5"/>
  <c r="F155" i="5"/>
  <c r="U70" i="8"/>
  <c r="M12" i="1"/>
  <c r="I154" i="3"/>
  <c r="B161" i="3"/>
  <c r="P155" i="5"/>
  <c r="O155" i="5"/>
  <c r="N155" i="5"/>
  <c r="M155" i="5"/>
  <c r="R400" i="4"/>
  <c r="R150" i="5"/>
  <c r="E161" i="3"/>
  <c r="M8" i="1"/>
  <c r="I161" i="3"/>
  <c r="U13" i="8"/>
  <c r="M11" i="1"/>
  <c r="U59" i="8"/>
  <c r="U54" i="8"/>
  <c r="K161" i="3"/>
  <c r="R157" i="3"/>
  <c r="H155" i="5"/>
  <c r="G155" i="5"/>
  <c r="R85" i="28"/>
  <c r="Q86" i="28"/>
  <c r="K233" i="25"/>
  <c r="L232" i="25"/>
  <c r="U55" i="8"/>
  <c r="U36" i="8"/>
  <c r="U38" i="8"/>
  <c r="U8" i="8"/>
  <c r="U11" i="8"/>
  <c r="U5" i="8"/>
  <c r="K162" i="5"/>
  <c r="G162" i="5"/>
  <c r="J162" i="5"/>
  <c r="M162" i="5"/>
  <c r="R157" i="5"/>
  <c r="N162" i="5"/>
  <c r="R159" i="5"/>
  <c r="E162" i="5"/>
  <c r="Q226" i="7"/>
  <c r="Q222" i="7"/>
  <c r="S397" i="4"/>
  <c r="S396" i="4"/>
  <c r="O161" i="3"/>
  <c r="R158" i="3"/>
  <c r="N161" i="3"/>
  <c r="H161" i="3"/>
  <c r="M161" i="3"/>
  <c r="C161" i="3"/>
  <c r="G161" i="3"/>
  <c r="F161" i="3"/>
  <c r="R159" i="3"/>
  <c r="P161" i="3"/>
  <c r="R398" i="4"/>
  <c r="S395" i="4"/>
  <c r="R399" i="4"/>
  <c r="P162" i="5"/>
  <c r="L162" i="5"/>
  <c r="H162" i="5"/>
  <c r="R160" i="5"/>
  <c r="R158" i="5"/>
  <c r="B162" i="5"/>
  <c r="I162" i="5"/>
  <c r="C162" i="5"/>
  <c r="M154" i="3"/>
  <c r="E154" i="3"/>
  <c r="O154" i="3"/>
  <c r="K154" i="3"/>
  <c r="G154" i="3"/>
  <c r="C154" i="3"/>
  <c r="R152" i="3"/>
  <c r="R150" i="3"/>
  <c r="N154" i="3"/>
  <c r="R149" i="3"/>
  <c r="P154" i="3"/>
  <c r="J154" i="3"/>
  <c r="H154" i="3"/>
  <c r="L154" i="3"/>
  <c r="F154" i="3"/>
  <c r="R151" i="3"/>
  <c r="D154" i="3"/>
  <c r="U57" i="8"/>
  <c r="U67" i="8"/>
  <c r="U10" i="8"/>
  <c r="U17" i="8"/>
  <c r="U37" i="8"/>
  <c r="U68" i="8"/>
  <c r="U7" i="8"/>
  <c r="U12" i="8"/>
  <c r="U56" i="8"/>
  <c r="U64" i="8"/>
  <c r="U19" i="8"/>
  <c r="U20" i="8"/>
  <c r="U71" i="8"/>
  <c r="U21" i="8"/>
  <c r="U28" i="8"/>
  <c r="U26" i="8"/>
  <c r="U9" i="8"/>
  <c r="U18" i="8"/>
  <c r="U32" i="8"/>
  <c r="U30" i="8"/>
  <c r="U53" i="8"/>
  <c r="U65" i="8"/>
  <c r="U69" i="8"/>
  <c r="U29" i="8"/>
  <c r="U27" i="8"/>
  <c r="U66" i="8"/>
  <c r="R154" i="5" l="1"/>
  <c r="Q155" i="5"/>
  <c r="U14" i="8"/>
  <c r="Q161" i="3"/>
  <c r="R160" i="3"/>
  <c r="U72" i="8"/>
  <c r="U60" i="8"/>
  <c r="U40" i="8"/>
  <c r="U33" i="8"/>
  <c r="U23" i="8"/>
  <c r="Q162" i="5"/>
  <c r="R161" i="5"/>
  <c r="R153" i="3"/>
  <c r="Q154" i="3"/>
  <c r="F37" i="30"/>
  <c r="K487" i="33"/>
  <c r="X13" i="26" l="1"/>
  <c r="K22" i="1"/>
  <c r="Y85" i="8"/>
  <c r="W85" i="8"/>
  <c r="K18" i="1"/>
  <c r="K19" i="1" l="1"/>
  <c r="L19" i="1"/>
  <c r="D170" i="5"/>
  <c r="E170" i="5"/>
  <c r="F170" i="5"/>
  <c r="G170" i="5"/>
  <c r="H170" i="5"/>
  <c r="I170" i="5"/>
  <c r="J170" i="5"/>
  <c r="K170" i="5"/>
  <c r="L170" i="5"/>
  <c r="M170" i="5"/>
  <c r="N170" i="5"/>
  <c r="O170" i="5"/>
  <c r="V82" i="8"/>
  <c r="X82" i="8"/>
  <c r="C416" i="4" l="1"/>
  <c r="D416" i="4"/>
  <c r="E416" i="4"/>
  <c r="F416" i="4"/>
  <c r="G416" i="4"/>
  <c r="H416" i="4"/>
  <c r="I416" i="4"/>
  <c r="J416" i="4"/>
  <c r="K416" i="4"/>
  <c r="L416" i="4"/>
  <c r="M416" i="4"/>
  <c r="N416" i="4"/>
  <c r="C417" i="4"/>
  <c r="D417" i="4"/>
  <c r="E417" i="4"/>
  <c r="F417" i="4"/>
  <c r="G417" i="4"/>
  <c r="H417" i="4"/>
  <c r="I417" i="4"/>
  <c r="J417" i="4"/>
  <c r="K417" i="4"/>
  <c r="L417" i="4"/>
  <c r="M417" i="4"/>
  <c r="N417" i="4"/>
  <c r="L18" i="1" l="1"/>
  <c r="K148" i="15"/>
  <c r="K147" i="15" l="1"/>
  <c r="K149" i="15" s="1"/>
  <c r="K143" i="15"/>
  <c r="K157" i="15" l="1"/>
  <c r="F44" i="30" l="1"/>
  <c r="K165" i="15" l="1"/>
  <c r="D257" i="7"/>
  <c r="E257" i="7"/>
  <c r="F257" i="7"/>
  <c r="G257" i="7"/>
  <c r="H257" i="7"/>
  <c r="I257" i="7"/>
  <c r="J257" i="7"/>
  <c r="K257" i="7"/>
  <c r="L257" i="7"/>
  <c r="M257" i="7"/>
  <c r="N257" i="7"/>
  <c r="O257" i="7"/>
  <c r="D262" i="7"/>
  <c r="E262" i="7"/>
  <c r="F262" i="7"/>
  <c r="G262" i="7"/>
  <c r="H262" i="7"/>
  <c r="I262" i="7"/>
  <c r="J262" i="7"/>
  <c r="K262" i="7"/>
  <c r="L262" i="7"/>
  <c r="M262" i="7"/>
  <c r="N262" i="7"/>
  <c r="O262" i="7"/>
  <c r="C262" i="7"/>
  <c r="D267" i="7"/>
  <c r="E267" i="7"/>
  <c r="F267" i="7"/>
  <c r="G267" i="7"/>
  <c r="H267" i="7"/>
  <c r="I267" i="7"/>
  <c r="J267" i="7"/>
  <c r="K267" i="7"/>
  <c r="L267" i="7"/>
  <c r="M267" i="7"/>
  <c r="N267" i="7"/>
  <c r="O267" i="7"/>
  <c r="P267" i="7"/>
  <c r="C267" i="7"/>
  <c r="F504" i="4" l="1"/>
  <c r="N298" i="22" l="1"/>
  <c r="M298" i="22"/>
  <c r="G298" i="22"/>
  <c r="E298" i="22"/>
  <c r="D298" i="22"/>
  <c r="P296" i="22"/>
  <c r="L296" i="22" s="1"/>
  <c r="H296" i="22"/>
  <c r="R295" i="22"/>
  <c r="H295" i="22"/>
  <c r="P294" i="22"/>
  <c r="H294" i="22"/>
  <c r="H293" i="22"/>
  <c r="R293" i="22" s="1"/>
  <c r="P292" i="22"/>
  <c r="H292" i="22"/>
  <c r="B291" i="22"/>
  <c r="H291" i="22" s="1"/>
  <c r="C290" i="22"/>
  <c r="H290" i="22" s="1"/>
  <c r="L290" i="22" s="1"/>
  <c r="H289" i="22"/>
  <c r="L289" i="22" s="1"/>
  <c r="H288" i="22"/>
  <c r="R288" i="22" s="1"/>
  <c r="H287" i="22"/>
  <c r="P287" i="22" s="1"/>
  <c r="C286" i="22"/>
  <c r="H285" i="22"/>
  <c r="L285" i="22" s="1"/>
  <c r="B284" i="22"/>
  <c r="H284" i="22" s="1"/>
  <c r="H283" i="22"/>
  <c r="B282" i="22"/>
  <c r="H282" i="22" s="1"/>
  <c r="R281" i="22"/>
  <c r="L281" i="22" s="1"/>
  <c r="H281" i="22"/>
  <c r="R280" i="22"/>
  <c r="H280" i="22"/>
  <c r="L279" i="22"/>
  <c r="B279" i="22"/>
  <c r="H279" i="22" s="1"/>
  <c r="B278" i="22"/>
  <c r="H278" i="22" s="1"/>
  <c r="H277" i="22"/>
  <c r="R276" i="22"/>
  <c r="H276" i="22"/>
  <c r="H275" i="22"/>
  <c r="L275" i="22" s="1"/>
  <c r="K274" i="22"/>
  <c r="J274" i="22"/>
  <c r="F274" i="22"/>
  <c r="F298" i="22" s="1"/>
  <c r="B274" i="22"/>
  <c r="P273" i="22"/>
  <c r="O273" i="22"/>
  <c r="R273" i="22" s="1"/>
  <c r="K273" i="22"/>
  <c r="J273" i="22"/>
  <c r="H273" i="22"/>
  <c r="C271" i="22"/>
  <c r="H271" i="22" s="1"/>
  <c r="C310" i="22"/>
  <c r="H310" i="22" s="1"/>
  <c r="H312" i="22"/>
  <c r="L312" i="22"/>
  <c r="O312" i="22"/>
  <c r="O336" i="22" s="1"/>
  <c r="P312" i="22"/>
  <c r="F313" i="22"/>
  <c r="H313" i="22" s="1"/>
  <c r="L313" i="22"/>
  <c r="H314" i="22"/>
  <c r="L314" i="22"/>
  <c r="R314" i="22" s="1"/>
  <c r="H315" i="22"/>
  <c r="R315" i="22"/>
  <c r="B316" i="22"/>
  <c r="H316" i="22" s="1"/>
  <c r="H317" i="22"/>
  <c r="L317" i="22"/>
  <c r="H318" i="22"/>
  <c r="R318" i="22"/>
  <c r="H319" i="22"/>
  <c r="L319" i="22"/>
  <c r="B320" i="22"/>
  <c r="H320" i="22" s="1"/>
  <c r="H321" i="22"/>
  <c r="B322" i="22"/>
  <c r="H322" i="22" s="1"/>
  <c r="H323" i="22"/>
  <c r="L323" i="22" s="1"/>
  <c r="C324" i="22"/>
  <c r="H324" i="22" s="1"/>
  <c r="H325" i="22"/>
  <c r="P325" i="22" s="1"/>
  <c r="B326" i="22"/>
  <c r="H326" i="22" s="1"/>
  <c r="H327" i="22"/>
  <c r="L327" i="22" s="1"/>
  <c r="C328" i="22"/>
  <c r="H328" i="22" s="1"/>
  <c r="L328" i="22" s="1"/>
  <c r="B329" i="22"/>
  <c r="H329" i="22" s="1"/>
  <c r="C330" i="22"/>
  <c r="H330" i="22" s="1"/>
  <c r="P330" i="22"/>
  <c r="H331" i="22"/>
  <c r="K331" i="22" s="1"/>
  <c r="K336" i="22" s="1"/>
  <c r="H332" i="22"/>
  <c r="P332" i="22"/>
  <c r="H333" i="22"/>
  <c r="R333" i="22"/>
  <c r="H334" i="22"/>
  <c r="L334" i="22"/>
  <c r="D336" i="22"/>
  <c r="E336" i="22"/>
  <c r="G336" i="22"/>
  <c r="J336" i="22"/>
  <c r="M336" i="22"/>
  <c r="N336" i="22"/>
  <c r="J298" i="22" l="1"/>
  <c r="C298" i="22"/>
  <c r="R294" i="22"/>
  <c r="L292" i="22"/>
  <c r="B298" i="22"/>
  <c r="L273" i="22"/>
  <c r="P298" i="22"/>
  <c r="K298" i="22"/>
  <c r="H286" i="22"/>
  <c r="H274" i="22"/>
  <c r="O298" i="22"/>
  <c r="L330" i="22"/>
  <c r="L336" i="22" s="1"/>
  <c r="P336" i="22"/>
  <c r="C336" i="22"/>
  <c r="R312" i="22"/>
  <c r="R332" i="22"/>
  <c r="R313" i="22"/>
  <c r="R317" i="22"/>
  <c r="H336" i="22"/>
  <c r="F336" i="22"/>
  <c r="B336" i="22"/>
  <c r="J310" i="22" l="1"/>
  <c r="L274" i="22"/>
  <c r="L298" i="22" s="1"/>
  <c r="H298" i="22"/>
  <c r="K310" i="22"/>
  <c r="L310" i="22"/>
  <c r="N310" i="22"/>
  <c r="M310" i="22"/>
  <c r="O310" i="22"/>
  <c r="P310" i="22"/>
  <c r="R336" i="22"/>
  <c r="F338" i="22" s="1"/>
  <c r="O271" i="22" l="1"/>
  <c r="H338" i="22"/>
  <c r="R298" i="22"/>
  <c r="L271" i="22"/>
  <c r="K271" i="22"/>
  <c r="M271" i="22"/>
  <c r="P271" i="22"/>
  <c r="N271" i="22"/>
  <c r="J271" i="22"/>
  <c r="R310" i="22"/>
  <c r="D338" i="22"/>
  <c r="M338" i="22"/>
  <c r="R338" i="22"/>
  <c r="E338" i="22"/>
  <c r="K338" i="22"/>
  <c r="N338" i="22"/>
  <c r="P338" i="22"/>
  <c r="L338" i="22"/>
  <c r="G338" i="22"/>
  <c r="J338" i="22"/>
  <c r="O338" i="22"/>
  <c r="C338" i="22"/>
  <c r="B338" i="22"/>
  <c r="R300" i="22" l="1"/>
  <c r="G300" i="22"/>
  <c r="N300" i="22"/>
  <c r="J300" i="22"/>
  <c r="E300" i="22"/>
  <c r="D300" i="22"/>
  <c r="M300" i="22"/>
  <c r="K300" i="22"/>
  <c r="B300" i="22"/>
  <c r="C300" i="22"/>
  <c r="P300" i="22"/>
  <c r="F300" i="22"/>
  <c r="O300" i="22"/>
  <c r="R271" i="22"/>
  <c r="H300" i="22"/>
  <c r="L300" i="22"/>
  <c r="L24" i="1" l="1"/>
  <c r="L25" i="1" s="1"/>
  <c r="L22" i="1"/>
  <c r="L17" i="1"/>
  <c r="L15" i="1"/>
  <c r="L13" i="1"/>
  <c r="N425" i="10"/>
  <c r="B394" i="12"/>
  <c r="V60" i="8"/>
  <c r="E471" i="33" l="1"/>
  <c r="F471" i="33"/>
  <c r="G471" i="33"/>
  <c r="H471" i="33"/>
  <c r="I471" i="33"/>
  <c r="J471" i="33"/>
  <c r="D471" i="33"/>
  <c r="D472" i="33" s="1"/>
  <c r="D492" i="33" l="1"/>
  <c r="E492" i="33"/>
  <c r="F492" i="33"/>
  <c r="G492" i="33"/>
  <c r="H492" i="33"/>
  <c r="I492" i="33"/>
  <c r="J492" i="33"/>
  <c r="D482" i="33"/>
  <c r="E482" i="33"/>
  <c r="F482" i="33"/>
  <c r="G482" i="33"/>
  <c r="H482" i="33"/>
  <c r="I482" i="33"/>
  <c r="J482" i="33"/>
  <c r="K492" i="33" l="1"/>
  <c r="B514" i="11"/>
  <c r="B522" i="11"/>
  <c r="C506" i="11" l="1"/>
  <c r="X84" i="8"/>
  <c r="Q460" i="4" l="1"/>
  <c r="P460" i="4"/>
  <c r="O460" i="4"/>
  <c r="N460" i="4"/>
  <c r="M460" i="4"/>
  <c r="L460" i="4"/>
  <c r="K460" i="4"/>
  <c r="J460" i="4"/>
  <c r="I460" i="4"/>
  <c r="H460" i="4"/>
  <c r="G460" i="4"/>
  <c r="F460" i="4"/>
  <c r="E460" i="4"/>
  <c r="D460" i="4"/>
  <c r="C460" i="4"/>
  <c r="Q459" i="4"/>
  <c r="P459" i="4"/>
  <c r="O459" i="4"/>
  <c r="N459" i="4"/>
  <c r="M459" i="4"/>
  <c r="L459" i="4"/>
  <c r="K459" i="4"/>
  <c r="J459" i="4"/>
  <c r="I459" i="4"/>
  <c r="H459" i="4"/>
  <c r="G459" i="4"/>
  <c r="F459" i="4"/>
  <c r="E459" i="4"/>
  <c r="D459" i="4"/>
  <c r="C459" i="4"/>
  <c r="Q458" i="4"/>
  <c r="P458" i="4"/>
  <c r="O458" i="4"/>
  <c r="N458" i="4"/>
  <c r="M458" i="4"/>
  <c r="L458" i="4"/>
  <c r="K458" i="4"/>
  <c r="J458" i="4"/>
  <c r="I458" i="4"/>
  <c r="H458" i="4"/>
  <c r="G458" i="4"/>
  <c r="F458" i="4"/>
  <c r="E458" i="4"/>
  <c r="D458" i="4"/>
  <c r="C458" i="4"/>
  <c r="Q418" i="4"/>
  <c r="P418" i="4"/>
  <c r="O418" i="4"/>
  <c r="N418" i="4"/>
  <c r="M418" i="4"/>
  <c r="L418" i="4"/>
  <c r="K418" i="4"/>
  <c r="J418" i="4"/>
  <c r="I418" i="4"/>
  <c r="H418" i="4"/>
  <c r="G418" i="4"/>
  <c r="F418" i="4"/>
  <c r="E418" i="4"/>
  <c r="D418" i="4"/>
  <c r="C418" i="4"/>
  <c r="Q417" i="4"/>
  <c r="P417" i="4"/>
  <c r="O417" i="4"/>
  <c r="Q416" i="4"/>
  <c r="P416" i="4"/>
  <c r="O416" i="4"/>
  <c r="P176" i="3"/>
  <c r="R416" i="4" l="1"/>
  <c r="L5" i="1" s="1"/>
  <c r="R418" i="4"/>
  <c r="R417" i="4"/>
  <c r="R459" i="4"/>
  <c r="R458" i="4"/>
  <c r="R460" i="4"/>
  <c r="K136" i="33"/>
  <c r="K135" i="33"/>
  <c r="J120" i="33"/>
  <c r="J126" i="33" s="1"/>
  <c r="J125" i="33" s="1"/>
  <c r="I120" i="33"/>
  <c r="I126" i="33" s="1"/>
  <c r="I125" i="33" s="1"/>
  <c r="H120" i="33"/>
  <c r="H126" i="33" s="1"/>
  <c r="H125" i="33" s="1"/>
  <c r="G120" i="33"/>
  <c r="G126" i="33" s="1"/>
  <c r="G125" i="33" s="1"/>
  <c r="F120" i="33"/>
  <c r="F126" i="33" s="1"/>
  <c r="F125" i="33" s="1"/>
  <c r="E120" i="33"/>
  <c r="E126" i="33" s="1"/>
  <c r="E125" i="33" s="1"/>
  <c r="D120" i="33"/>
  <c r="D126" i="33" s="1"/>
  <c r="D125" i="33" s="1"/>
  <c r="K119" i="33"/>
  <c r="K118" i="33"/>
  <c r="K117" i="33"/>
  <c r="K116" i="33"/>
  <c r="K115" i="33"/>
  <c r="J110" i="33"/>
  <c r="I110" i="33"/>
  <c r="H110" i="33"/>
  <c r="G110" i="33"/>
  <c r="F110" i="33"/>
  <c r="E110" i="33"/>
  <c r="D110" i="33"/>
  <c r="K109" i="33"/>
  <c r="K108" i="33"/>
  <c r="K107" i="33"/>
  <c r="K106" i="33"/>
  <c r="K105" i="33"/>
  <c r="J100" i="33"/>
  <c r="I100" i="33"/>
  <c r="H100" i="33"/>
  <c r="G100" i="33"/>
  <c r="F100" i="33"/>
  <c r="E100" i="33"/>
  <c r="D100" i="33"/>
  <c r="K98" i="33"/>
  <c r="K97" i="33"/>
  <c r="K96" i="33"/>
  <c r="K508" i="33"/>
  <c r="K507" i="33"/>
  <c r="K491" i="33"/>
  <c r="K490" i="33"/>
  <c r="K489" i="33"/>
  <c r="K488" i="33"/>
  <c r="K481" i="33"/>
  <c r="K480" i="33"/>
  <c r="K479" i="33"/>
  <c r="K478" i="33"/>
  <c r="K477" i="33"/>
  <c r="J472" i="33"/>
  <c r="I472" i="33"/>
  <c r="H472" i="33"/>
  <c r="G472" i="33"/>
  <c r="F472" i="33"/>
  <c r="E472" i="33"/>
  <c r="K470" i="33"/>
  <c r="K469" i="33"/>
  <c r="K468" i="33"/>
  <c r="S418" i="4" l="1"/>
  <c r="K472" i="33"/>
  <c r="K509" i="33"/>
  <c r="K137" i="33"/>
  <c r="S460" i="4"/>
  <c r="K99" i="33"/>
  <c r="K100" i="33" s="1"/>
  <c r="K482" i="33"/>
  <c r="K110" i="33"/>
  <c r="K120" i="33"/>
  <c r="K471" i="33"/>
  <c r="K498" i="33" s="1"/>
  <c r="K126" i="33" l="1"/>
  <c r="K125" i="33" s="1"/>
  <c r="G56" i="15"/>
  <c r="F56" i="15"/>
  <c r="E56" i="15"/>
  <c r="D56" i="15"/>
  <c r="C56" i="15"/>
  <c r="K55" i="15"/>
  <c r="K54" i="15"/>
  <c r="G52" i="15"/>
  <c r="F52" i="15"/>
  <c r="E52" i="15"/>
  <c r="D52" i="15"/>
  <c r="C52" i="15"/>
  <c r="K51" i="15"/>
  <c r="K50" i="15"/>
  <c r="J48" i="15"/>
  <c r="I48" i="15"/>
  <c r="G48" i="15"/>
  <c r="F48" i="15"/>
  <c r="E48" i="15"/>
  <c r="D48" i="15"/>
  <c r="C48" i="15"/>
  <c r="K47" i="15"/>
  <c r="K46" i="15"/>
  <c r="G153" i="15"/>
  <c r="F153" i="15"/>
  <c r="E153" i="15"/>
  <c r="D153" i="15"/>
  <c r="C153" i="15"/>
  <c r="K152" i="15"/>
  <c r="K151" i="15"/>
  <c r="G149" i="15"/>
  <c r="F149" i="15"/>
  <c r="E149" i="15"/>
  <c r="D149" i="15"/>
  <c r="C149" i="15"/>
  <c r="J145" i="15"/>
  <c r="I145" i="15"/>
  <c r="G145" i="15"/>
  <c r="F145" i="15"/>
  <c r="E145" i="15"/>
  <c r="D145" i="15"/>
  <c r="C145" i="15"/>
  <c r="K144" i="15"/>
  <c r="K145" i="15" s="1"/>
  <c r="B250" i="13"/>
  <c r="C247" i="13" s="1"/>
  <c r="B245" i="13"/>
  <c r="C242" i="13" s="1"/>
  <c r="B227" i="13"/>
  <c r="B222" i="13"/>
  <c r="B220" i="12"/>
  <c r="B216" i="12"/>
  <c r="C215" i="12" s="1"/>
  <c r="B211" i="12"/>
  <c r="C210" i="12" s="1"/>
  <c r="B205" i="12"/>
  <c r="C203" i="12" s="1"/>
  <c r="B197" i="12"/>
  <c r="C195" i="12" s="1"/>
  <c r="B406" i="12"/>
  <c r="B399" i="12"/>
  <c r="C397" i="12" s="1"/>
  <c r="C393" i="12"/>
  <c r="B388" i="12"/>
  <c r="C385" i="12" s="1"/>
  <c r="B380" i="12"/>
  <c r="C380" i="12" s="1"/>
  <c r="K52" i="15" l="1"/>
  <c r="K48" i="15"/>
  <c r="K56" i="15"/>
  <c r="C374" i="12"/>
  <c r="C398" i="12"/>
  <c r="C201" i="12"/>
  <c r="K153" i="15"/>
  <c r="C406" i="12"/>
  <c r="C403" i="12"/>
  <c r="C376" i="12"/>
  <c r="C207" i="12"/>
  <c r="C219" i="13"/>
  <c r="L28" i="1"/>
  <c r="C249" i="13"/>
  <c r="C402" i="12"/>
  <c r="C405" i="12"/>
  <c r="C383" i="12"/>
  <c r="C379" i="12"/>
  <c r="C375" i="12"/>
  <c r="C204" i="12"/>
  <c r="C189" i="12"/>
  <c r="C208" i="12"/>
  <c r="C193" i="12"/>
  <c r="C209" i="12"/>
  <c r="C196" i="12"/>
  <c r="C219" i="12"/>
  <c r="C220" i="13"/>
  <c r="C221" i="13"/>
  <c r="C218" i="13"/>
  <c r="C241" i="13"/>
  <c r="C243" i="13"/>
  <c r="C248" i="13"/>
  <c r="C225" i="13"/>
  <c r="C226" i="13"/>
  <c r="C218" i="12"/>
  <c r="C192" i="12"/>
  <c r="C200" i="12"/>
  <c r="C213" i="12"/>
  <c r="C190" i="12"/>
  <c r="C194" i="12"/>
  <c r="C202" i="12"/>
  <c r="C214" i="12"/>
  <c r="C191" i="12"/>
  <c r="C199" i="12"/>
  <c r="C384" i="12"/>
  <c r="C386" i="12"/>
  <c r="C373" i="12"/>
  <c r="C382" i="12"/>
  <c r="C387" i="12"/>
  <c r="C404" i="12"/>
  <c r="C378" i="12"/>
  <c r="C390" i="12"/>
  <c r="C391" i="12"/>
  <c r="C392" i="12"/>
  <c r="C396" i="12"/>
  <c r="C372" i="12"/>
  <c r="C377" i="12"/>
  <c r="C401" i="12"/>
  <c r="P225" i="27"/>
  <c r="O225" i="27"/>
  <c r="N225" i="27"/>
  <c r="M225" i="27"/>
  <c r="L225" i="27"/>
  <c r="K225" i="27"/>
  <c r="J225" i="27"/>
  <c r="I225" i="27"/>
  <c r="H225" i="27"/>
  <c r="G225" i="27"/>
  <c r="F225" i="27"/>
  <c r="E225" i="27"/>
  <c r="D225" i="27"/>
  <c r="C225" i="27"/>
  <c r="B225" i="27"/>
  <c r="Q224" i="27"/>
  <c r="Q223" i="27"/>
  <c r="Q222" i="27"/>
  <c r="Q221" i="27"/>
  <c r="Q220" i="27"/>
  <c r="P74" i="10"/>
  <c r="N74" i="10"/>
  <c r="O73" i="10" s="1"/>
  <c r="L74" i="10"/>
  <c r="J74" i="10"/>
  <c r="K70" i="10" s="1"/>
  <c r="H74" i="10"/>
  <c r="F74" i="10"/>
  <c r="G72" i="10" s="1"/>
  <c r="D74" i="10"/>
  <c r="E73" i="10" s="1"/>
  <c r="B74" i="10"/>
  <c r="R73" i="10"/>
  <c r="R72" i="10"/>
  <c r="E72" i="10"/>
  <c r="R71" i="10"/>
  <c r="R70" i="10"/>
  <c r="P68" i="10"/>
  <c r="Q66" i="10" s="1"/>
  <c r="N68" i="10"/>
  <c r="O63" i="10" s="1"/>
  <c r="L68" i="10"/>
  <c r="M67" i="10" s="1"/>
  <c r="J68" i="10"/>
  <c r="K67" i="10" s="1"/>
  <c r="H68" i="10"/>
  <c r="I64" i="10" s="1"/>
  <c r="F68" i="10"/>
  <c r="G67" i="10" s="1"/>
  <c r="D68" i="10"/>
  <c r="E67" i="10" s="1"/>
  <c r="B68" i="10"/>
  <c r="C62" i="10" s="1"/>
  <c r="R67" i="10"/>
  <c r="O67" i="10"/>
  <c r="R66" i="10"/>
  <c r="R65" i="10"/>
  <c r="R64" i="10"/>
  <c r="R63" i="10"/>
  <c r="R62" i="10"/>
  <c r="P60" i="10"/>
  <c r="Q57" i="10" s="1"/>
  <c r="N60" i="10"/>
  <c r="O58" i="10" s="1"/>
  <c r="L60" i="10"/>
  <c r="M54" i="10" s="1"/>
  <c r="J60" i="10"/>
  <c r="K58" i="10" s="1"/>
  <c r="H60" i="10"/>
  <c r="I59" i="10" s="1"/>
  <c r="F60" i="10"/>
  <c r="G59" i="10" s="1"/>
  <c r="D60" i="10"/>
  <c r="E54" i="10" s="1"/>
  <c r="B60" i="10"/>
  <c r="C57" i="10" s="1"/>
  <c r="R59" i="10"/>
  <c r="R58" i="10"/>
  <c r="R57" i="10"/>
  <c r="R56" i="10"/>
  <c r="R55" i="10"/>
  <c r="R54" i="10"/>
  <c r="P52" i="10"/>
  <c r="Q50" i="10" s="1"/>
  <c r="N52" i="10"/>
  <c r="O45" i="10" s="1"/>
  <c r="L52" i="10"/>
  <c r="J52" i="10"/>
  <c r="K50" i="10" s="1"/>
  <c r="H52" i="10"/>
  <c r="I48" i="10" s="1"/>
  <c r="F52" i="10"/>
  <c r="G47" i="10" s="1"/>
  <c r="D52" i="10"/>
  <c r="E51" i="10" s="1"/>
  <c r="C47" i="10"/>
  <c r="R51" i="10"/>
  <c r="R50" i="10"/>
  <c r="R49" i="10"/>
  <c r="R48" i="10"/>
  <c r="R47" i="10"/>
  <c r="R46" i="10"/>
  <c r="R45" i="10"/>
  <c r="R44" i="10"/>
  <c r="Y14" i="26"/>
  <c r="Y7" i="26"/>
  <c r="Y6" i="26"/>
  <c r="W14" i="26"/>
  <c r="L23" i="1" s="1"/>
  <c r="W7" i="26"/>
  <c r="L16" i="1" s="1"/>
  <c r="W6" i="26"/>
  <c r="L14" i="1" s="1"/>
  <c r="E14" i="26"/>
  <c r="E7" i="26"/>
  <c r="E6" i="26"/>
  <c r="P121" i="7"/>
  <c r="O121" i="7"/>
  <c r="N121" i="7"/>
  <c r="M121" i="7"/>
  <c r="L121" i="7"/>
  <c r="K121" i="7"/>
  <c r="J121" i="7"/>
  <c r="I121" i="7"/>
  <c r="H121" i="7"/>
  <c r="G121" i="7"/>
  <c r="F121" i="7"/>
  <c r="E121" i="7"/>
  <c r="D121" i="7"/>
  <c r="C121" i="7"/>
  <c r="B121" i="7"/>
  <c r="Q120" i="7"/>
  <c r="Q119" i="7"/>
  <c r="P116" i="7"/>
  <c r="O116" i="7"/>
  <c r="N116" i="7"/>
  <c r="M116" i="7"/>
  <c r="L116" i="7"/>
  <c r="K116" i="7"/>
  <c r="J116" i="7"/>
  <c r="I116" i="7"/>
  <c r="H116" i="7"/>
  <c r="G116" i="7"/>
  <c r="F116" i="7"/>
  <c r="E116" i="7"/>
  <c r="D116" i="7"/>
  <c r="C116" i="7"/>
  <c r="B116" i="7"/>
  <c r="Q115" i="7"/>
  <c r="Q114" i="7"/>
  <c r="P111" i="7"/>
  <c r="O111" i="7"/>
  <c r="N111" i="7"/>
  <c r="M111" i="7"/>
  <c r="L111" i="7"/>
  <c r="K111" i="7"/>
  <c r="J111" i="7"/>
  <c r="I111" i="7"/>
  <c r="H111" i="7"/>
  <c r="G111" i="7"/>
  <c r="F111" i="7"/>
  <c r="E111" i="7"/>
  <c r="D111" i="7"/>
  <c r="C111" i="7"/>
  <c r="B111" i="7"/>
  <c r="Q110" i="7"/>
  <c r="Q109" i="7"/>
  <c r="Q105" i="7"/>
  <c r="O106" i="7" s="1"/>
  <c r="Q101" i="7"/>
  <c r="P102" i="7" s="1"/>
  <c r="P293" i="7"/>
  <c r="O293" i="7"/>
  <c r="N293" i="7"/>
  <c r="M293" i="7"/>
  <c r="L293" i="7"/>
  <c r="K293" i="7"/>
  <c r="J293" i="7"/>
  <c r="I293" i="7"/>
  <c r="H293" i="7"/>
  <c r="F293" i="7"/>
  <c r="E293" i="7"/>
  <c r="D293" i="7"/>
  <c r="C293" i="7"/>
  <c r="B293" i="7"/>
  <c r="P288" i="7"/>
  <c r="O288" i="7"/>
  <c r="N288" i="7"/>
  <c r="M288" i="7"/>
  <c r="L288" i="7"/>
  <c r="K288" i="7"/>
  <c r="J288" i="7"/>
  <c r="I288" i="7"/>
  <c r="H288" i="7"/>
  <c r="F288" i="7"/>
  <c r="E288" i="7"/>
  <c r="D288" i="7"/>
  <c r="C288" i="7"/>
  <c r="B288" i="7"/>
  <c r="P283" i="7"/>
  <c r="O283" i="7"/>
  <c r="N283" i="7"/>
  <c r="M283" i="7"/>
  <c r="L283" i="7"/>
  <c r="K283" i="7"/>
  <c r="J283" i="7"/>
  <c r="I283" i="7"/>
  <c r="H283" i="7"/>
  <c r="F283" i="7"/>
  <c r="E283" i="7"/>
  <c r="D283" i="7"/>
  <c r="C283" i="7"/>
  <c r="B283" i="7"/>
  <c r="B267" i="7"/>
  <c r="P262" i="7"/>
  <c r="B262" i="7"/>
  <c r="P257" i="7"/>
  <c r="C257" i="7"/>
  <c r="B257" i="7"/>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R36" i="4"/>
  <c r="R35" i="4"/>
  <c r="R34" i="4"/>
  <c r="R33" i="4"/>
  <c r="R32" i="4"/>
  <c r="R31" i="4"/>
  <c r="R30" i="4"/>
  <c r="R29" i="4"/>
  <c r="R28" i="4"/>
  <c r="R26" i="4"/>
  <c r="R25" i="4"/>
  <c r="R24" i="4"/>
  <c r="R23" i="4"/>
  <c r="R22" i="4"/>
  <c r="R21" i="4"/>
  <c r="R20" i="4"/>
  <c r="R19" i="4"/>
  <c r="R18" i="4"/>
  <c r="R17" i="4"/>
  <c r="R16" i="4"/>
  <c r="R15" i="4"/>
  <c r="R14" i="4"/>
  <c r="R13" i="4"/>
  <c r="R12" i="4"/>
  <c r="Q525" i="4"/>
  <c r="P525" i="4"/>
  <c r="O525" i="4"/>
  <c r="N525" i="4"/>
  <c r="M525" i="4"/>
  <c r="L525" i="4"/>
  <c r="K525" i="4"/>
  <c r="J525" i="4"/>
  <c r="I525" i="4"/>
  <c r="G525" i="4"/>
  <c r="F525" i="4"/>
  <c r="E525" i="4"/>
  <c r="D525" i="4"/>
  <c r="C525" i="4"/>
  <c r="Q524" i="4"/>
  <c r="P524" i="4"/>
  <c r="O524" i="4"/>
  <c r="N524" i="4"/>
  <c r="M524" i="4"/>
  <c r="L524" i="4"/>
  <c r="K524" i="4"/>
  <c r="J524" i="4"/>
  <c r="I524" i="4"/>
  <c r="G524" i="4"/>
  <c r="F524" i="4"/>
  <c r="E524" i="4"/>
  <c r="D524" i="4"/>
  <c r="C524" i="4"/>
  <c r="Q523" i="4"/>
  <c r="P523" i="4"/>
  <c r="O523" i="4"/>
  <c r="N523" i="4"/>
  <c r="M523" i="4"/>
  <c r="L523" i="4"/>
  <c r="K523" i="4"/>
  <c r="J523" i="4"/>
  <c r="I523" i="4"/>
  <c r="G523" i="4"/>
  <c r="F523" i="4"/>
  <c r="E523" i="4"/>
  <c r="D523" i="4"/>
  <c r="C523" i="4"/>
  <c r="P506" i="4"/>
  <c r="O506" i="4"/>
  <c r="M506" i="4"/>
  <c r="L506" i="4"/>
  <c r="K506" i="4"/>
  <c r="J506" i="4"/>
  <c r="G506" i="4"/>
  <c r="F506" i="4"/>
  <c r="D506" i="4"/>
  <c r="Q505" i="4"/>
  <c r="P505" i="4"/>
  <c r="O505" i="4"/>
  <c r="N505" i="4"/>
  <c r="M505" i="4"/>
  <c r="L505" i="4"/>
  <c r="K505" i="4"/>
  <c r="J505" i="4"/>
  <c r="I505" i="4"/>
  <c r="G505" i="4"/>
  <c r="F505" i="4"/>
  <c r="E505" i="4"/>
  <c r="D505" i="4"/>
  <c r="C505" i="4"/>
  <c r="Q504" i="4"/>
  <c r="P504" i="4"/>
  <c r="O504" i="4"/>
  <c r="N504" i="4"/>
  <c r="M504" i="4"/>
  <c r="L504" i="4"/>
  <c r="K504" i="4"/>
  <c r="J504" i="4"/>
  <c r="I504" i="4"/>
  <c r="G504" i="4"/>
  <c r="E504" i="4"/>
  <c r="D504" i="4"/>
  <c r="C504" i="4"/>
  <c r="Q463" i="4"/>
  <c r="P463" i="4"/>
  <c r="O463" i="4"/>
  <c r="N463" i="4"/>
  <c r="M463" i="4"/>
  <c r="L463" i="4"/>
  <c r="K463" i="4"/>
  <c r="J463" i="4"/>
  <c r="I463" i="4"/>
  <c r="G463" i="4"/>
  <c r="F463" i="4"/>
  <c r="E463" i="4"/>
  <c r="D463" i="4"/>
  <c r="C463" i="4"/>
  <c r="Q462" i="4"/>
  <c r="P462" i="4"/>
  <c r="O462" i="4"/>
  <c r="N462" i="4"/>
  <c r="M462" i="4"/>
  <c r="L462" i="4"/>
  <c r="K462" i="4"/>
  <c r="J462" i="4"/>
  <c r="I462" i="4"/>
  <c r="G462" i="4"/>
  <c r="F462" i="4"/>
  <c r="E462" i="4"/>
  <c r="D462" i="4"/>
  <c r="C462" i="4"/>
  <c r="Q461" i="4"/>
  <c r="P461" i="4"/>
  <c r="O461" i="4"/>
  <c r="N461" i="4"/>
  <c r="M461" i="4"/>
  <c r="L461" i="4"/>
  <c r="K461" i="4"/>
  <c r="J461" i="4"/>
  <c r="I461" i="4"/>
  <c r="G461" i="4"/>
  <c r="F461" i="4"/>
  <c r="E461" i="4"/>
  <c r="D461" i="4"/>
  <c r="C461" i="4"/>
  <c r="C211" i="12" l="1"/>
  <c r="C216" i="12"/>
  <c r="C220" i="12"/>
  <c r="C205" i="12"/>
  <c r="C197" i="12"/>
  <c r="E70" i="10"/>
  <c r="E74" i="10" s="1"/>
  <c r="O51" i="10"/>
  <c r="C399" i="12"/>
  <c r="I50" i="10"/>
  <c r="C54" i="10"/>
  <c r="M70" i="10"/>
  <c r="G64" i="10"/>
  <c r="O66" i="10"/>
  <c r="O50" i="10"/>
  <c r="Q62" i="10"/>
  <c r="G58" i="10"/>
  <c r="G65" i="10"/>
  <c r="I44" i="10"/>
  <c r="K47" i="10"/>
  <c r="K64" i="10"/>
  <c r="Q73" i="10"/>
  <c r="G49" i="10"/>
  <c r="G57" i="10"/>
  <c r="K23" i="1"/>
  <c r="C46" i="10"/>
  <c r="G51" i="10"/>
  <c r="K56" i="10"/>
  <c r="C48" i="10"/>
  <c r="K45" i="10"/>
  <c r="K55" i="10"/>
  <c r="M49" i="10"/>
  <c r="M47" i="10"/>
  <c r="E58" i="10"/>
  <c r="E56" i="10"/>
  <c r="M63" i="10"/>
  <c r="M65" i="10"/>
  <c r="M45" i="10"/>
  <c r="Q111" i="7"/>
  <c r="G45" i="10"/>
  <c r="G48" i="10"/>
  <c r="G63" i="10"/>
  <c r="Q121" i="7"/>
  <c r="I46" i="10"/>
  <c r="G50" i="10"/>
  <c r="R52" i="10"/>
  <c r="I55" i="10"/>
  <c r="G62" i="10"/>
  <c r="G66" i="10"/>
  <c r="Q71" i="10"/>
  <c r="I73" i="10"/>
  <c r="G45" i="4"/>
  <c r="C250" i="13"/>
  <c r="S22" i="4"/>
  <c r="H45" i="4"/>
  <c r="L45" i="4"/>
  <c r="P45" i="4"/>
  <c r="S26" i="4"/>
  <c r="S31" i="4"/>
  <c r="S34" i="4"/>
  <c r="S12" i="4"/>
  <c r="S23" i="4"/>
  <c r="C227" i="13"/>
  <c r="C222" i="13"/>
  <c r="C388" i="12"/>
  <c r="Q225" i="27"/>
  <c r="C245" i="13"/>
  <c r="C394" i="12"/>
  <c r="Q44" i="10"/>
  <c r="C49" i="10"/>
  <c r="C50" i="10"/>
  <c r="O54" i="10"/>
  <c r="O60" i="10" s="1"/>
  <c r="I57" i="10"/>
  <c r="G73" i="10"/>
  <c r="C44" i="10"/>
  <c r="K46" i="10"/>
  <c r="O55" i="10"/>
  <c r="O56" i="10"/>
  <c r="K57" i="10"/>
  <c r="K59" i="10"/>
  <c r="G70" i="10"/>
  <c r="G71" i="10"/>
  <c r="G44" i="10"/>
  <c r="C45" i="10"/>
  <c r="K48" i="10"/>
  <c r="C51" i="10"/>
  <c r="K54" i="10"/>
  <c r="C55" i="10"/>
  <c r="O59" i="10"/>
  <c r="K62" i="10"/>
  <c r="K63" i="10"/>
  <c r="K65" i="10"/>
  <c r="K66" i="10"/>
  <c r="C67" i="10"/>
  <c r="I71" i="10"/>
  <c r="M72" i="10"/>
  <c r="R74" i="10"/>
  <c r="E50" i="10"/>
  <c r="E48" i="10"/>
  <c r="E46" i="10"/>
  <c r="E44" i="10"/>
  <c r="Q58" i="10"/>
  <c r="Q56" i="10"/>
  <c r="Q54" i="10"/>
  <c r="I67" i="10"/>
  <c r="I65" i="10"/>
  <c r="I63" i="10"/>
  <c r="R68" i="10"/>
  <c r="C73" i="10"/>
  <c r="C71" i="10"/>
  <c r="O48" i="10"/>
  <c r="E49" i="10"/>
  <c r="O49" i="10"/>
  <c r="Q51" i="10"/>
  <c r="Q49" i="10"/>
  <c r="Q47" i="10"/>
  <c r="Q45" i="10"/>
  <c r="G55" i="10"/>
  <c r="Q55" i="10"/>
  <c r="G56" i="10"/>
  <c r="M59" i="10"/>
  <c r="M57" i="10"/>
  <c r="M55" i="10"/>
  <c r="M60" i="10" s="1"/>
  <c r="R60" i="10"/>
  <c r="I62" i="10"/>
  <c r="C65" i="10"/>
  <c r="C66" i="10"/>
  <c r="E66" i="10"/>
  <c r="E64" i="10"/>
  <c r="E62" i="10"/>
  <c r="C70" i="10"/>
  <c r="C72" i="10"/>
  <c r="C74" i="10"/>
  <c r="O72" i="10"/>
  <c r="O70" i="10"/>
  <c r="K44" i="10"/>
  <c r="K52" i="10" s="1"/>
  <c r="O46" i="10"/>
  <c r="E47" i="10"/>
  <c r="O47" i="10"/>
  <c r="Q48" i="10"/>
  <c r="K51" i="10"/>
  <c r="M50" i="10"/>
  <c r="M48" i="10"/>
  <c r="M46" i="10"/>
  <c r="M44" i="10"/>
  <c r="G54" i="10"/>
  <c r="C58" i="10"/>
  <c r="M58" i="10"/>
  <c r="C59" i="10"/>
  <c r="I58" i="10"/>
  <c r="I56" i="10"/>
  <c r="I54" i="10"/>
  <c r="I60" i="10" s="1"/>
  <c r="C63" i="10"/>
  <c r="C68" i="10" s="1"/>
  <c r="C64" i="10"/>
  <c r="O64" i="10"/>
  <c r="E65" i="10"/>
  <c r="O65" i="10"/>
  <c r="Q67" i="10"/>
  <c r="Q65" i="10"/>
  <c r="Q63" i="10"/>
  <c r="O71" i="10"/>
  <c r="K73" i="10"/>
  <c r="K71" i="10"/>
  <c r="O44" i="10"/>
  <c r="E45" i="10"/>
  <c r="G46" i="10"/>
  <c r="Q46" i="10"/>
  <c r="K49" i="10"/>
  <c r="M51" i="10"/>
  <c r="I51" i="10"/>
  <c r="I49" i="10"/>
  <c r="I47" i="10"/>
  <c r="I45" i="10"/>
  <c r="C56" i="10"/>
  <c r="M56" i="10"/>
  <c r="O57" i="10"/>
  <c r="Q59" i="10"/>
  <c r="E59" i="10"/>
  <c r="E57" i="10"/>
  <c r="E55" i="10"/>
  <c r="E60" i="10" s="1"/>
  <c r="O62" i="10"/>
  <c r="O68" i="10" s="1"/>
  <c r="E63" i="10"/>
  <c r="Q64" i="10"/>
  <c r="I66" i="10"/>
  <c r="M66" i="10"/>
  <c r="M64" i="10"/>
  <c r="M62" i="10"/>
  <c r="M68" i="10" s="1"/>
  <c r="K72" i="10"/>
  <c r="I70" i="10"/>
  <c r="Q70" i="10"/>
  <c r="E71" i="10"/>
  <c r="M71" i="10"/>
  <c r="I72" i="10"/>
  <c r="Q72" i="10"/>
  <c r="M73" i="10"/>
  <c r="P106" i="7"/>
  <c r="D106" i="7"/>
  <c r="H106" i="7"/>
  <c r="L106" i="7"/>
  <c r="Q116" i="7"/>
  <c r="E102" i="7"/>
  <c r="I102" i="7"/>
  <c r="M102" i="7"/>
  <c r="B102" i="7"/>
  <c r="F102" i="7"/>
  <c r="J102" i="7"/>
  <c r="N102" i="7"/>
  <c r="E106" i="7"/>
  <c r="I106" i="7"/>
  <c r="M106" i="7"/>
  <c r="C102" i="7"/>
  <c r="G102" i="7"/>
  <c r="K102" i="7"/>
  <c r="O102" i="7"/>
  <c r="B106" i="7"/>
  <c r="F106" i="7"/>
  <c r="J106" i="7"/>
  <c r="N106" i="7"/>
  <c r="D102" i="7"/>
  <c r="H102" i="7"/>
  <c r="L102" i="7"/>
  <c r="C106" i="7"/>
  <c r="G106" i="7"/>
  <c r="K106" i="7"/>
  <c r="S20" i="4"/>
  <c r="J43" i="4"/>
  <c r="C44" i="4"/>
  <c r="K45" i="4"/>
  <c r="R42" i="4"/>
  <c r="S18" i="4"/>
  <c r="S25" i="4"/>
  <c r="S33" i="4"/>
  <c r="S37" i="4"/>
  <c r="S16" i="4"/>
  <c r="S35" i="4"/>
  <c r="F43" i="4"/>
  <c r="N43" i="4"/>
  <c r="G44" i="4"/>
  <c r="O44" i="4"/>
  <c r="S17" i="4"/>
  <c r="S24" i="4"/>
  <c r="S29" i="4"/>
  <c r="S32" i="4"/>
  <c r="C45" i="4"/>
  <c r="G43" i="4"/>
  <c r="O45" i="4"/>
  <c r="E45" i="4"/>
  <c r="I45" i="4"/>
  <c r="M45" i="4"/>
  <c r="Q45" i="4"/>
  <c r="S14" i="4"/>
  <c r="S39" i="4"/>
  <c r="K43" i="4"/>
  <c r="K44" i="4"/>
  <c r="S15" i="4"/>
  <c r="O43" i="4"/>
  <c r="S13" i="4"/>
  <c r="S21" i="4"/>
  <c r="S30" i="4"/>
  <c r="S38" i="4"/>
  <c r="E44" i="4"/>
  <c r="I44" i="4"/>
  <c r="M44" i="4"/>
  <c r="Q44" i="4"/>
  <c r="F45" i="4"/>
  <c r="J45" i="4"/>
  <c r="N45" i="4"/>
  <c r="C43" i="4"/>
  <c r="S19" i="4"/>
  <c r="S28" i="4"/>
  <c r="S36" i="4"/>
  <c r="F44" i="4"/>
  <c r="J44" i="4"/>
  <c r="N44" i="4"/>
  <c r="R40" i="4"/>
  <c r="R41" i="4"/>
  <c r="D43" i="4"/>
  <c r="H43" i="4"/>
  <c r="L43" i="4"/>
  <c r="P43" i="4"/>
  <c r="D44" i="4"/>
  <c r="H44" i="4"/>
  <c r="L44" i="4"/>
  <c r="P44" i="4"/>
  <c r="D45" i="4"/>
  <c r="E43" i="4"/>
  <c r="I43" i="4"/>
  <c r="M43" i="4"/>
  <c r="Q43"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101" i="3"/>
  <c r="Q102" i="3"/>
  <c r="Q103" i="3"/>
  <c r="Q104" i="3"/>
  <c r="B105" i="3"/>
  <c r="C105" i="3"/>
  <c r="D105" i="3"/>
  <c r="E105" i="3"/>
  <c r="F105" i="3"/>
  <c r="G105" i="3"/>
  <c r="H105" i="3"/>
  <c r="I105" i="3"/>
  <c r="J105" i="3"/>
  <c r="K105" i="3"/>
  <c r="L105" i="3"/>
  <c r="M105" i="3"/>
  <c r="N105" i="3"/>
  <c r="O105" i="3"/>
  <c r="P105" i="3"/>
  <c r="Q108" i="3"/>
  <c r="Q109" i="3"/>
  <c r="Q110" i="3"/>
  <c r="Q111" i="3"/>
  <c r="B112" i="3"/>
  <c r="C112" i="3"/>
  <c r="D112" i="3"/>
  <c r="E112" i="3"/>
  <c r="F112" i="3"/>
  <c r="G112" i="3"/>
  <c r="H112" i="3"/>
  <c r="I112" i="3"/>
  <c r="J112" i="3"/>
  <c r="K112" i="3"/>
  <c r="L112" i="3"/>
  <c r="M112" i="3"/>
  <c r="N112" i="3"/>
  <c r="O112" i="3"/>
  <c r="P112" i="3"/>
  <c r="D72" i="8"/>
  <c r="E71" i="8" s="1"/>
  <c r="E58" i="8"/>
  <c r="D40" i="8"/>
  <c r="E39" i="8" s="1"/>
  <c r="D33" i="8"/>
  <c r="E29" i="8" s="1"/>
  <c r="D23" i="8"/>
  <c r="E21" i="8" s="1"/>
  <c r="D14" i="8"/>
  <c r="V84" i="8"/>
  <c r="V72" i="8"/>
  <c r="L12" i="1" s="1"/>
  <c r="W58" i="8"/>
  <c r="W57" i="8"/>
  <c r="W56" i="8"/>
  <c r="W53" i="8"/>
  <c r="W54" i="8"/>
  <c r="V40" i="8"/>
  <c r="W37" i="8" s="1"/>
  <c r="V33" i="8"/>
  <c r="W31" i="8" s="1"/>
  <c r="V23" i="8"/>
  <c r="W20" i="8" s="1"/>
  <c r="V14" i="8"/>
  <c r="Z72" i="8"/>
  <c r="AA72" i="8" s="1"/>
  <c r="Z60" i="8"/>
  <c r="AA57" i="8" s="1"/>
  <c r="Z40" i="8"/>
  <c r="AA37" i="8" s="1"/>
  <c r="Z33" i="8"/>
  <c r="AA31" i="8" s="1"/>
  <c r="Z23" i="8"/>
  <c r="AA22" i="8" s="1"/>
  <c r="Z14" i="8"/>
  <c r="AA9" i="8" s="1"/>
  <c r="B199" i="11"/>
  <c r="B193" i="11"/>
  <c r="C190" i="11" s="1"/>
  <c r="B186" i="11"/>
  <c r="D177" i="11"/>
  <c r="E176" i="11" s="1"/>
  <c r="B177" i="11"/>
  <c r="C176" i="11" s="1"/>
  <c r="D170" i="11"/>
  <c r="B170" i="11"/>
  <c r="D162" i="11"/>
  <c r="B162" i="11"/>
  <c r="S27" i="1" s="1"/>
  <c r="B549" i="11"/>
  <c r="C549" i="11" s="1"/>
  <c r="B544" i="11"/>
  <c r="C544" i="11" s="1"/>
  <c r="B538" i="11"/>
  <c r="C536" i="11" s="1"/>
  <c r="D529" i="11"/>
  <c r="E527" i="11" s="1"/>
  <c r="B529" i="11"/>
  <c r="C526" i="11" s="1"/>
  <c r="D522" i="11"/>
  <c r="E521" i="11" s="1"/>
  <c r="C519" i="11"/>
  <c r="D514" i="11"/>
  <c r="C513" i="11"/>
  <c r="P25" i="28"/>
  <c r="O25" i="28"/>
  <c r="N25" i="28"/>
  <c r="M25" i="28"/>
  <c r="L25" i="28"/>
  <c r="K25" i="28"/>
  <c r="J25" i="28"/>
  <c r="I25" i="28"/>
  <c r="H25" i="28"/>
  <c r="G25" i="28"/>
  <c r="F25" i="28"/>
  <c r="E25" i="28"/>
  <c r="D25" i="28"/>
  <c r="C25" i="28"/>
  <c r="B25" i="28"/>
  <c r="Q24" i="28"/>
  <c r="Q23" i="28"/>
  <c r="Q22" i="28"/>
  <c r="Q21" i="28"/>
  <c r="Q93" i="28"/>
  <c r="Q92" i="28"/>
  <c r="Q91" i="28"/>
  <c r="Q90" i="28"/>
  <c r="P103" i="28"/>
  <c r="O103" i="28"/>
  <c r="N103" i="28"/>
  <c r="M103" i="28"/>
  <c r="L103" i="28"/>
  <c r="K103" i="28"/>
  <c r="J103" i="28"/>
  <c r="I103" i="28"/>
  <c r="H103" i="28"/>
  <c r="G103" i="28"/>
  <c r="F103" i="28"/>
  <c r="E103" i="28"/>
  <c r="D103" i="28"/>
  <c r="C103" i="28"/>
  <c r="B103" i="28"/>
  <c r="Q280" i="27"/>
  <c r="P276" i="27"/>
  <c r="O276" i="27"/>
  <c r="N276" i="27"/>
  <c r="M276" i="27"/>
  <c r="L276" i="27"/>
  <c r="K276" i="27"/>
  <c r="J276" i="27"/>
  <c r="I276" i="27"/>
  <c r="H276" i="27"/>
  <c r="G276" i="27"/>
  <c r="F276" i="27"/>
  <c r="E276" i="27"/>
  <c r="D276" i="27"/>
  <c r="C276" i="27"/>
  <c r="B276" i="27"/>
  <c r="Q275" i="27"/>
  <c r="Q274" i="27"/>
  <c r="Q273" i="27"/>
  <c r="Q272" i="27"/>
  <c r="Q271" i="27"/>
  <c r="P425" i="10"/>
  <c r="O422" i="10"/>
  <c r="L425" i="10"/>
  <c r="J425" i="10"/>
  <c r="H425" i="10"/>
  <c r="I424" i="10" s="1"/>
  <c r="F425" i="10"/>
  <c r="G422" i="10" s="1"/>
  <c r="D425" i="10"/>
  <c r="E423" i="10" s="1"/>
  <c r="B425" i="10"/>
  <c r="C424" i="10" s="1"/>
  <c r="R424" i="10"/>
  <c r="R423" i="10"/>
  <c r="R422" i="10"/>
  <c r="R421" i="10"/>
  <c r="P419" i="10"/>
  <c r="Q413" i="10" s="1"/>
  <c r="N419" i="10"/>
  <c r="O416" i="10" s="1"/>
  <c r="L419" i="10"/>
  <c r="M415" i="10" s="1"/>
  <c r="J419" i="10"/>
  <c r="K414" i="10" s="1"/>
  <c r="H419" i="10"/>
  <c r="I413" i="10" s="1"/>
  <c r="F419" i="10"/>
  <c r="G416" i="10" s="1"/>
  <c r="D419" i="10"/>
  <c r="E415" i="10" s="1"/>
  <c r="B419" i="10"/>
  <c r="C417" i="10" s="1"/>
  <c r="R418" i="10"/>
  <c r="R417" i="10"/>
  <c r="R416" i="10"/>
  <c r="R415" i="10"/>
  <c r="R414" i="10"/>
  <c r="R413" i="10"/>
  <c r="P411" i="10"/>
  <c r="Q407" i="10" s="1"/>
  <c r="N411" i="10"/>
  <c r="O406" i="10" s="1"/>
  <c r="L411" i="10"/>
  <c r="M405" i="10" s="1"/>
  <c r="J411" i="10"/>
  <c r="K408" i="10" s="1"/>
  <c r="H411" i="10"/>
  <c r="I407" i="10" s="1"/>
  <c r="F411" i="10"/>
  <c r="G406" i="10" s="1"/>
  <c r="D411" i="10"/>
  <c r="E405" i="10" s="1"/>
  <c r="B411" i="10"/>
  <c r="C410" i="10" s="1"/>
  <c r="R410" i="10"/>
  <c r="R409" i="10"/>
  <c r="R408" i="10"/>
  <c r="R407" i="10"/>
  <c r="R406" i="10"/>
  <c r="R405" i="10"/>
  <c r="P403" i="10"/>
  <c r="Q397" i="10" s="1"/>
  <c r="N403" i="10"/>
  <c r="O396" i="10" s="1"/>
  <c r="L403" i="10"/>
  <c r="M395" i="10" s="1"/>
  <c r="J403" i="10"/>
  <c r="K398" i="10" s="1"/>
  <c r="H403" i="10"/>
  <c r="I397" i="10" s="1"/>
  <c r="F403" i="10"/>
  <c r="G396" i="10" s="1"/>
  <c r="D403" i="10"/>
  <c r="E395" i="10" s="1"/>
  <c r="B403" i="10"/>
  <c r="C402" i="10" s="1"/>
  <c r="R402" i="10"/>
  <c r="R401" i="10"/>
  <c r="R400" i="10"/>
  <c r="R399" i="10"/>
  <c r="R398" i="10"/>
  <c r="R397" i="10"/>
  <c r="R396" i="10"/>
  <c r="R395" i="10"/>
  <c r="I256" i="25"/>
  <c r="H256" i="25"/>
  <c r="G256" i="25"/>
  <c r="F256" i="25"/>
  <c r="E256" i="25"/>
  <c r="D256" i="25"/>
  <c r="C256" i="25"/>
  <c r="B256" i="25"/>
  <c r="J255" i="25"/>
  <c r="J254" i="25"/>
  <c r="J253" i="25"/>
  <c r="J252" i="25"/>
  <c r="J251" i="25"/>
  <c r="J250" i="25"/>
  <c r="J249" i="25"/>
  <c r="J248" i="25"/>
  <c r="J247" i="25"/>
  <c r="J246" i="25"/>
  <c r="J245" i="25"/>
  <c r="J244" i="25"/>
  <c r="J243" i="25"/>
  <c r="J242" i="25"/>
  <c r="J241" i="25"/>
  <c r="J240" i="25"/>
  <c r="J239" i="25"/>
  <c r="J238" i="25"/>
  <c r="J237" i="25"/>
  <c r="AA14" i="26"/>
  <c r="AA7" i="26"/>
  <c r="AA6" i="26"/>
  <c r="Q266" i="7"/>
  <c r="Q265" i="7"/>
  <c r="Q261" i="7"/>
  <c r="Q260" i="7"/>
  <c r="Q256" i="7"/>
  <c r="L10" i="1" s="1"/>
  <c r="Q255" i="7"/>
  <c r="Q251" i="7"/>
  <c r="Q247" i="7"/>
  <c r="Q68" i="10" l="1"/>
  <c r="K68" i="10"/>
  <c r="I68" i="10"/>
  <c r="G68" i="10"/>
  <c r="E68" i="10"/>
  <c r="Q60" i="10"/>
  <c r="K60" i="10"/>
  <c r="G60" i="10"/>
  <c r="C60" i="10"/>
  <c r="Q52" i="10"/>
  <c r="O52" i="10"/>
  <c r="M52" i="10"/>
  <c r="I52" i="10"/>
  <c r="G52" i="10"/>
  <c r="E52" i="10"/>
  <c r="C52" i="10"/>
  <c r="E12" i="8"/>
  <c r="E6" i="8"/>
  <c r="C198" i="11"/>
  <c r="C197" i="11"/>
  <c r="C196" i="11"/>
  <c r="E155" i="11"/>
  <c r="E157" i="11"/>
  <c r="E168" i="11"/>
  <c r="E167" i="11"/>
  <c r="Q106" i="7"/>
  <c r="Q102" i="7"/>
  <c r="C192" i="11"/>
  <c r="C188" i="11"/>
  <c r="C189" i="11"/>
  <c r="C416" i="10"/>
  <c r="G252" i="7"/>
  <c r="L9" i="1"/>
  <c r="E19" i="8"/>
  <c r="C407" i="10"/>
  <c r="C423" i="10"/>
  <c r="E417" i="10"/>
  <c r="Q94" i="28"/>
  <c r="Q16" i="5"/>
  <c r="J17" i="5" s="1"/>
  <c r="E5" i="8"/>
  <c r="E506" i="11"/>
  <c r="L27" i="1"/>
  <c r="G407" i="10"/>
  <c r="W11" i="8"/>
  <c r="L11" i="1"/>
  <c r="M248" i="7"/>
  <c r="G248" i="7"/>
  <c r="C248" i="7"/>
  <c r="E248" i="7"/>
  <c r="N248" i="7"/>
  <c r="H248" i="7"/>
  <c r="P248" i="7"/>
  <c r="K248" i="7"/>
  <c r="F248" i="7"/>
  <c r="B248" i="7"/>
  <c r="O248" i="7"/>
  <c r="J248" i="7"/>
  <c r="D248" i="7"/>
  <c r="C421" i="10"/>
  <c r="W70" i="8"/>
  <c r="W69" i="8"/>
  <c r="L252" i="7"/>
  <c r="M252" i="7"/>
  <c r="F252" i="7"/>
  <c r="B252" i="7"/>
  <c r="O252" i="7"/>
  <c r="D252" i="7"/>
  <c r="H252" i="7"/>
  <c r="P252" i="7"/>
  <c r="K252" i="7"/>
  <c r="E252" i="7"/>
  <c r="J252" i="7"/>
  <c r="N252" i="7"/>
  <c r="C252" i="7"/>
  <c r="I422" i="10"/>
  <c r="AA64" i="8"/>
  <c r="Q267" i="7"/>
  <c r="Q262" i="7"/>
  <c r="E67" i="8"/>
  <c r="E66" i="8"/>
  <c r="E70" i="8"/>
  <c r="W55" i="8"/>
  <c r="W59" i="8"/>
  <c r="K415" i="10"/>
  <c r="C414" i="10"/>
  <c r="C406" i="10"/>
  <c r="R403" i="10"/>
  <c r="E517" i="11"/>
  <c r="E516" i="11"/>
  <c r="AA7" i="8"/>
  <c r="E65" i="8"/>
  <c r="E69" i="8"/>
  <c r="AA71" i="8"/>
  <c r="E10" i="8"/>
  <c r="E27" i="8"/>
  <c r="E64" i="8"/>
  <c r="E72" i="8" s="1"/>
  <c r="E68" i="8"/>
  <c r="K396" i="10"/>
  <c r="W36" i="8"/>
  <c r="W38" i="8"/>
  <c r="W5" i="8"/>
  <c r="C548" i="11"/>
  <c r="C510" i="11"/>
  <c r="C534" i="11"/>
  <c r="E511" i="11"/>
  <c r="C528" i="11"/>
  <c r="C537" i="11"/>
  <c r="R44" i="4"/>
  <c r="S41" i="4"/>
  <c r="R43" i="4"/>
  <c r="S40" i="4"/>
  <c r="S42" i="4"/>
  <c r="R45" i="4"/>
  <c r="Q105" i="3"/>
  <c r="L106" i="3" s="1"/>
  <c r="Q112" i="3"/>
  <c r="P8" i="1" s="1"/>
  <c r="Q9" i="5"/>
  <c r="H10" i="5" s="1"/>
  <c r="AA11" i="8"/>
  <c r="AA19" i="8"/>
  <c r="AA5" i="8"/>
  <c r="AA13" i="8"/>
  <c r="AA21" i="8"/>
  <c r="W19" i="8"/>
  <c r="AA17" i="8"/>
  <c r="AA65" i="8"/>
  <c r="W10" i="8"/>
  <c r="W28" i="8"/>
  <c r="W39" i="8"/>
  <c r="E56" i="8"/>
  <c r="W64" i="8"/>
  <c r="AA38" i="8"/>
  <c r="AA55" i="8"/>
  <c r="AA58" i="8"/>
  <c r="W8" i="8"/>
  <c r="W12" i="8"/>
  <c r="W17" i="8"/>
  <c r="W21" i="8"/>
  <c r="E30" i="8"/>
  <c r="AA20" i="8"/>
  <c r="AA28" i="8"/>
  <c r="AA39" i="8"/>
  <c r="AA53" i="8"/>
  <c r="AA59" i="8"/>
  <c r="AA69" i="8"/>
  <c r="W9" i="8"/>
  <c r="W13" i="8"/>
  <c r="W18" i="8"/>
  <c r="W22" i="8"/>
  <c r="W71" i="8"/>
  <c r="E9" i="8"/>
  <c r="E18" i="8"/>
  <c r="E32" i="8"/>
  <c r="E31" i="8"/>
  <c r="E53" i="8"/>
  <c r="AA56" i="8"/>
  <c r="AA18" i="8"/>
  <c r="AA36" i="8"/>
  <c r="AA54" i="8"/>
  <c r="W7" i="8"/>
  <c r="W67" i="8"/>
  <c r="E13" i="8"/>
  <c r="E22" i="8"/>
  <c r="E28" i="8"/>
  <c r="E36" i="8"/>
  <c r="E59" i="8"/>
  <c r="E37" i="8"/>
  <c r="E7" i="8"/>
  <c r="E11" i="8"/>
  <c r="E20" i="8"/>
  <c r="E38" i="8"/>
  <c r="E54" i="8"/>
  <c r="E57" i="8"/>
  <c r="E8" i="8"/>
  <c r="E17" i="8"/>
  <c r="E26" i="8"/>
  <c r="E55" i="8"/>
  <c r="W29" i="8"/>
  <c r="W32" i="8"/>
  <c r="W30" i="8"/>
  <c r="W65" i="8"/>
  <c r="W27" i="8"/>
  <c r="W66" i="8"/>
  <c r="AA26" i="8"/>
  <c r="AA29" i="8"/>
  <c r="AA32" i="8"/>
  <c r="AA30" i="8"/>
  <c r="AA27" i="8"/>
  <c r="AA67" i="8"/>
  <c r="C155" i="11"/>
  <c r="C158" i="11"/>
  <c r="C165" i="11"/>
  <c r="C161" i="11"/>
  <c r="E166" i="11"/>
  <c r="C540" i="11"/>
  <c r="E507" i="11"/>
  <c r="E512" i="11"/>
  <c r="C547" i="11"/>
  <c r="E509" i="11"/>
  <c r="E508" i="11"/>
  <c r="E513" i="11"/>
  <c r="C181" i="11"/>
  <c r="C541" i="11"/>
  <c r="E510" i="11"/>
  <c r="E518" i="11"/>
  <c r="C527" i="11"/>
  <c r="C533" i="11"/>
  <c r="C543" i="11"/>
  <c r="C156" i="11"/>
  <c r="C184" i="11"/>
  <c r="C542" i="11"/>
  <c r="E519" i="11"/>
  <c r="C546" i="11"/>
  <c r="C509" i="11"/>
  <c r="C512" i="11"/>
  <c r="C168" i="11"/>
  <c r="E175" i="11"/>
  <c r="C154" i="11"/>
  <c r="C159" i="11"/>
  <c r="E164" i="11"/>
  <c r="C169" i="11"/>
  <c r="C182" i="11"/>
  <c r="C180" i="11"/>
  <c r="C185" i="11"/>
  <c r="C179" i="11"/>
  <c r="C183" i="11"/>
  <c r="C175" i="11"/>
  <c r="C167" i="11"/>
  <c r="E156" i="11"/>
  <c r="E160" i="11"/>
  <c r="E154" i="11"/>
  <c r="E158" i="11"/>
  <c r="C157" i="11"/>
  <c r="C160" i="11"/>
  <c r="E169" i="11"/>
  <c r="E159" i="11"/>
  <c r="E161" i="11"/>
  <c r="E165" i="11"/>
  <c r="C174" i="11"/>
  <c r="C177" i="11" s="1"/>
  <c r="C191" i="11"/>
  <c r="C195" i="11"/>
  <c r="C164" i="11"/>
  <c r="C166" i="11"/>
  <c r="E174" i="11"/>
  <c r="C516" i="11"/>
  <c r="C518" i="11"/>
  <c r="C522" i="11"/>
  <c r="E526" i="11"/>
  <c r="E528" i="11"/>
  <c r="C508" i="11"/>
  <c r="C514" i="11"/>
  <c r="C521" i="11"/>
  <c r="C531" i="11"/>
  <c r="C535" i="11"/>
  <c r="C538" i="11"/>
  <c r="C511" i="11"/>
  <c r="C517" i="11"/>
  <c r="C532" i="11"/>
  <c r="Q25" i="28"/>
  <c r="R24" i="28" s="1"/>
  <c r="Q103" i="28"/>
  <c r="D104" i="28" s="1"/>
  <c r="Q276" i="27"/>
  <c r="H277" i="27" s="1"/>
  <c r="E424" i="10"/>
  <c r="G421" i="10"/>
  <c r="I423" i="10"/>
  <c r="R425" i="10"/>
  <c r="M424" i="10"/>
  <c r="O421" i="10"/>
  <c r="Q422" i="10"/>
  <c r="Q423" i="10"/>
  <c r="O415" i="10"/>
  <c r="O418" i="10"/>
  <c r="O417" i="10"/>
  <c r="O414" i="10"/>
  <c r="O413" i="10"/>
  <c r="M417" i="10"/>
  <c r="M416" i="10"/>
  <c r="M413" i="10"/>
  <c r="G414" i="10"/>
  <c r="G417" i="10"/>
  <c r="G418" i="10"/>
  <c r="G415" i="10"/>
  <c r="G413" i="10"/>
  <c r="E416" i="10"/>
  <c r="C415" i="10"/>
  <c r="C418" i="10"/>
  <c r="Q395" i="10"/>
  <c r="C395" i="10"/>
  <c r="Q405" i="10"/>
  <c r="Q409" i="10"/>
  <c r="O407" i="10"/>
  <c r="K406" i="10"/>
  <c r="K410" i="10"/>
  <c r="K407" i="10"/>
  <c r="K405" i="10"/>
  <c r="K409" i="10"/>
  <c r="I405" i="10"/>
  <c r="Q399" i="10"/>
  <c r="K401" i="10"/>
  <c r="I399" i="10"/>
  <c r="C399" i="10"/>
  <c r="M402" i="10"/>
  <c r="M401" i="10"/>
  <c r="M398" i="10"/>
  <c r="M397" i="10"/>
  <c r="K400" i="10"/>
  <c r="K397" i="10"/>
  <c r="I395" i="10"/>
  <c r="E401" i="10"/>
  <c r="E397" i="10"/>
  <c r="E402" i="10"/>
  <c r="E398" i="10"/>
  <c r="C400" i="10"/>
  <c r="C401" i="10"/>
  <c r="C398" i="10"/>
  <c r="K423" i="10"/>
  <c r="K424" i="10"/>
  <c r="M421" i="10"/>
  <c r="E421" i="10"/>
  <c r="O423" i="10"/>
  <c r="G423" i="10"/>
  <c r="M422" i="10"/>
  <c r="E422" i="10"/>
  <c r="K421" i="10"/>
  <c r="O424" i="10"/>
  <c r="M423" i="10"/>
  <c r="K422" i="10"/>
  <c r="Q421" i="10"/>
  <c r="I421" i="10"/>
  <c r="Q418" i="10"/>
  <c r="I418" i="10"/>
  <c r="Q414" i="10"/>
  <c r="I414" i="10"/>
  <c r="K416" i="10"/>
  <c r="Q415" i="10"/>
  <c r="I415" i="10"/>
  <c r="R419" i="10"/>
  <c r="M418" i="10"/>
  <c r="E418" i="10"/>
  <c r="K417" i="10"/>
  <c r="Q416" i="10"/>
  <c r="I416" i="10"/>
  <c r="M414" i="10"/>
  <c r="E414" i="10"/>
  <c r="K413" i="10"/>
  <c r="K418" i="10"/>
  <c r="Q417" i="10"/>
  <c r="I417" i="10"/>
  <c r="M410" i="10"/>
  <c r="E410" i="10"/>
  <c r="E406" i="10"/>
  <c r="O408" i="10"/>
  <c r="G408" i="10"/>
  <c r="M407" i="10"/>
  <c r="E407" i="10"/>
  <c r="Q410" i="10"/>
  <c r="I410" i="10"/>
  <c r="O409" i="10"/>
  <c r="G409" i="10"/>
  <c r="M408" i="10"/>
  <c r="E408" i="10"/>
  <c r="Q406" i="10"/>
  <c r="I406" i="10"/>
  <c r="O405" i="10"/>
  <c r="G405" i="10"/>
  <c r="O410" i="10"/>
  <c r="G410" i="10"/>
  <c r="M409" i="10"/>
  <c r="E409" i="10"/>
  <c r="O402" i="10"/>
  <c r="G398" i="10"/>
  <c r="Q400" i="10"/>
  <c r="O399" i="10"/>
  <c r="G399" i="10"/>
  <c r="Q396" i="10"/>
  <c r="G395" i="10"/>
  <c r="Q402" i="10"/>
  <c r="I402" i="10"/>
  <c r="O401" i="10"/>
  <c r="G401" i="10"/>
  <c r="M400" i="10"/>
  <c r="E400" i="10"/>
  <c r="K399" i="10"/>
  <c r="Q398" i="10"/>
  <c r="I398" i="10"/>
  <c r="O397" i="10"/>
  <c r="G397" i="10"/>
  <c r="E396" i="10"/>
  <c r="K395" i="10"/>
  <c r="O398" i="10"/>
  <c r="I396" i="10"/>
  <c r="O395" i="10"/>
  <c r="K402" i="10"/>
  <c r="Q401" i="10"/>
  <c r="I401" i="10"/>
  <c r="O400" i="10"/>
  <c r="G400" i="10"/>
  <c r="M399" i="10"/>
  <c r="E399" i="10"/>
  <c r="R411" i="10"/>
  <c r="C405" i="10"/>
  <c r="C408" i="10"/>
  <c r="C409" i="10"/>
  <c r="C413" i="10"/>
  <c r="J256" i="25"/>
  <c r="K237" i="25" s="1"/>
  <c r="Q257" i="7"/>
  <c r="Q434" i="4"/>
  <c r="P434" i="4"/>
  <c r="O434" i="4"/>
  <c r="N434" i="4"/>
  <c r="M434" i="4"/>
  <c r="L434" i="4"/>
  <c r="K434" i="4"/>
  <c r="J434" i="4"/>
  <c r="I434" i="4"/>
  <c r="H434" i="4"/>
  <c r="G434" i="4"/>
  <c r="F434" i="4"/>
  <c r="E434" i="4"/>
  <c r="D434" i="4"/>
  <c r="C434" i="4"/>
  <c r="Q433" i="4"/>
  <c r="P433" i="4"/>
  <c r="O433" i="4"/>
  <c r="N433" i="4"/>
  <c r="M433" i="4"/>
  <c r="L433" i="4"/>
  <c r="K433" i="4"/>
  <c r="J433" i="4"/>
  <c r="I433" i="4"/>
  <c r="H433" i="4"/>
  <c r="G433" i="4"/>
  <c r="F433" i="4"/>
  <c r="E433" i="4"/>
  <c r="D433" i="4"/>
  <c r="C433" i="4"/>
  <c r="Q432" i="4"/>
  <c r="P432" i="4"/>
  <c r="O432" i="4"/>
  <c r="N432" i="4"/>
  <c r="M432" i="4"/>
  <c r="L432" i="4"/>
  <c r="K432" i="4"/>
  <c r="J432" i="4"/>
  <c r="I432" i="4"/>
  <c r="H432" i="4"/>
  <c r="G432" i="4"/>
  <c r="F432" i="4"/>
  <c r="E432" i="4"/>
  <c r="D432" i="4"/>
  <c r="C432" i="4"/>
  <c r="R431" i="4"/>
  <c r="R430" i="4"/>
  <c r="R429" i="4"/>
  <c r="R428" i="4"/>
  <c r="R427" i="4"/>
  <c r="R426" i="4"/>
  <c r="R425" i="4"/>
  <c r="R424" i="4"/>
  <c r="R423" i="4"/>
  <c r="R422" i="4"/>
  <c r="R421" i="4"/>
  <c r="R420" i="4"/>
  <c r="R415" i="4"/>
  <c r="R414" i="4"/>
  <c r="R413" i="4"/>
  <c r="R412" i="4"/>
  <c r="R411" i="4"/>
  <c r="R410" i="4"/>
  <c r="R409" i="4"/>
  <c r="R408" i="4"/>
  <c r="R407" i="4"/>
  <c r="R406" i="4"/>
  <c r="R405" i="4"/>
  <c r="R404" i="4"/>
  <c r="P177" i="5"/>
  <c r="O177" i="5"/>
  <c r="N177" i="5"/>
  <c r="M177" i="5"/>
  <c r="L177" i="5"/>
  <c r="K177" i="5"/>
  <c r="J177" i="5"/>
  <c r="I177" i="5"/>
  <c r="H177" i="5"/>
  <c r="G177" i="5"/>
  <c r="F177" i="5"/>
  <c r="E177" i="5"/>
  <c r="D177" i="5"/>
  <c r="C177" i="5"/>
  <c r="B177" i="5"/>
  <c r="Q176" i="5"/>
  <c r="Q175" i="5"/>
  <c r="Q174" i="5"/>
  <c r="Q173" i="5"/>
  <c r="P170" i="5"/>
  <c r="C170" i="5"/>
  <c r="B170" i="5"/>
  <c r="Q169" i="5"/>
  <c r="Q168" i="5"/>
  <c r="Q167" i="5"/>
  <c r="Q166" i="5"/>
  <c r="E14" i="8" l="1"/>
  <c r="E33" i="8"/>
  <c r="E40" i="8"/>
  <c r="E23" i="8"/>
  <c r="E162" i="11"/>
  <c r="C199" i="11"/>
  <c r="C186" i="11"/>
  <c r="C193" i="11"/>
  <c r="C162" i="11"/>
  <c r="E170" i="11"/>
  <c r="C170" i="11"/>
  <c r="E177" i="11"/>
  <c r="R109" i="3"/>
  <c r="I425" i="10"/>
  <c r="N17" i="5"/>
  <c r="P17" i="5"/>
  <c r="R14" i="5"/>
  <c r="I17" i="5"/>
  <c r="S425" i="4"/>
  <c r="C425" i="10"/>
  <c r="S422" i="4"/>
  <c r="S412" i="4"/>
  <c r="C529" i="11"/>
  <c r="O17" i="5"/>
  <c r="L17" i="5"/>
  <c r="K17" i="5"/>
  <c r="B17" i="5"/>
  <c r="Q17" i="5" s="1"/>
  <c r="M17" i="5"/>
  <c r="E17" i="5"/>
  <c r="R13" i="5"/>
  <c r="C17" i="5"/>
  <c r="H17" i="5"/>
  <c r="G17" i="5"/>
  <c r="F17" i="5"/>
  <c r="R15" i="5"/>
  <c r="D17" i="5"/>
  <c r="R12" i="5"/>
  <c r="R16" i="5" s="1"/>
  <c r="E10" i="5"/>
  <c r="W60" i="8"/>
  <c r="K249" i="25"/>
  <c r="K255" i="25"/>
  <c r="D437" i="4"/>
  <c r="S431" i="4"/>
  <c r="S404" i="4"/>
  <c r="S424" i="4"/>
  <c r="P436" i="4"/>
  <c r="K411" i="10"/>
  <c r="K239" i="25"/>
  <c r="J437" i="4"/>
  <c r="N437" i="4"/>
  <c r="G257" i="25"/>
  <c r="I113" i="3"/>
  <c r="B10" i="5"/>
  <c r="Q10" i="5" s="1"/>
  <c r="I106" i="3"/>
  <c r="K246" i="25"/>
  <c r="B257" i="25"/>
  <c r="M436" i="4"/>
  <c r="F436" i="4"/>
  <c r="S423" i="4"/>
  <c r="G436" i="4"/>
  <c r="S406" i="4"/>
  <c r="S407" i="4"/>
  <c r="E514" i="11"/>
  <c r="E522" i="11"/>
  <c r="C411" i="10"/>
  <c r="M425" i="10"/>
  <c r="G419" i="10"/>
  <c r="D113" i="3"/>
  <c r="F257" i="25"/>
  <c r="K251" i="25"/>
  <c r="K242" i="25"/>
  <c r="K245" i="25"/>
  <c r="K252" i="25"/>
  <c r="C419" i="10"/>
  <c r="B113" i="3"/>
  <c r="I257" i="25"/>
  <c r="L26" i="1"/>
  <c r="K247" i="25"/>
  <c r="K238" i="25"/>
  <c r="K241" i="25"/>
  <c r="K240" i="25"/>
  <c r="Q425" i="10"/>
  <c r="K425" i="10"/>
  <c r="O425" i="10"/>
  <c r="G425" i="10"/>
  <c r="O113" i="3"/>
  <c r="K243" i="25"/>
  <c r="K254" i="25"/>
  <c r="K253" i="25"/>
  <c r="Q248" i="7"/>
  <c r="S413" i="4"/>
  <c r="Q419" i="10"/>
  <c r="O419" i="10"/>
  <c r="I419" i="10"/>
  <c r="O411" i="10"/>
  <c r="M411" i="10"/>
  <c r="E411" i="10"/>
  <c r="AA14" i="8"/>
  <c r="M403" i="10"/>
  <c r="D257" i="25"/>
  <c r="C257" i="25"/>
  <c r="E257" i="25"/>
  <c r="H257" i="25"/>
  <c r="W72" i="8"/>
  <c r="W40" i="8"/>
  <c r="W33" i="8"/>
  <c r="W23" i="8"/>
  <c r="W14" i="8"/>
  <c r="Q252" i="7"/>
  <c r="S426" i="4"/>
  <c r="S430" i="4"/>
  <c r="E435" i="4"/>
  <c r="I435" i="4"/>
  <c r="M435" i="4"/>
  <c r="Q435" i="4"/>
  <c r="J436" i="4"/>
  <c r="N436" i="4"/>
  <c r="C437" i="4"/>
  <c r="K437" i="4"/>
  <c r="O437" i="4"/>
  <c r="L437" i="4"/>
  <c r="S409" i="4"/>
  <c r="S405" i="4"/>
  <c r="S410" i="4"/>
  <c r="I26" i="28"/>
  <c r="P26" i="28"/>
  <c r="J26" i="28"/>
  <c r="D26" i="28"/>
  <c r="K26" i="28"/>
  <c r="R23" i="28"/>
  <c r="C26" i="28"/>
  <c r="O26" i="28"/>
  <c r="B26" i="28"/>
  <c r="M26" i="28"/>
  <c r="L26" i="28"/>
  <c r="R21" i="28"/>
  <c r="N26" i="28"/>
  <c r="M277" i="27"/>
  <c r="J277" i="27"/>
  <c r="S414" i="4"/>
  <c r="J435" i="4"/>
  <c r="C436" i="4"/>
  <c r="K436" i="4"/>
  <c r="S411" i="4"/>
  <c r="S415" i="4"/>
  <c r="S420" i="4"/>
  <c r="S428" i="4"/>
  <c r="C435" i="4"/>
  <c r="G435" i="4"/>
  <c r="K435" i="4"/>
  <c r="O435" i="4"/>
  <c r="D436" i="4"/>
  <c r="L436" i="4"/>
  <c r="E437" i="4"/>
  <c r="I437" i="4"/>
  <c r="M437" i="4"/>
  <c r="Q437" i="4"/>
  <c r="S427" i="4"/>
  <c r="F435" i="4"/>
  <c r="N435" i="4"/>
  <c r="O436" i="4"/>
  <c r="S408" i="4"/>
  <c r="S416" i="4"/>
  <c r="S421" i="4"/>
  <c r="S429" i="4"/>
  <c r="D435" i="4"/>
  <c r="L435" i="4"/>
  <c r="P435" i="4"/>
  <c r="E436" i="4"/>
  <c r="I436" i="4"/>
  <c r="Q436" i="4"/>
  <c r="F437" i="4"/>
  <c r="K113" i="3"/>
  <c r="H113" i="3"/>
  <c r="M113" i="3"/>
  <c r="R104" i="3"/>
  <c r="G113" i="3"/>
  <c r="E113" i="3"/>
  <c r="L113" i="3"/>
  <c r="F113" i="3"/>
  <c r="R108" i="3"/>
  <c r="C113" i="3"/>
  <c r="R110" i="3"/>
  <c r="N113" i="3"/>
  <c r="K106" i="3"/>
  <c r="C106" i="3"/>
  <c r="P113" i="3"/>
  <c r="R101" i="3"/>
  <c r="B106" i="3"/>
  <c r="J106" i="3"/>
  <c r="F106" i="3"/>
  <c r="N106" i="3"/>
  <c r="D106" i="3"/>
  <c r="R102" i="3"/>
  <c r="G106" i="3"/>
  <c r="E106" i="3"/>
  <c r="R111" i="3"/>
  <c r="H106" i="3"/>
  <c r="R103" i="3"/>
  <c r="J113" i="3"/>
  <c r="M106" i="3"/>
  <c r="O106" i="3"/>
  <c r="P106" i="3"/>
  <c r="L10" i="5"/>
  <c r="N10" i="5"/>
  <c r="R5" i="5"/>
  <c r="R9" i="5" s="1"/>
  <c r="R8" i="5"/>
  <c r="O10" i="5"/>
  <c r="K10" i="5"/>
  <c r="G10" i="5"/>
  <c r="C10" i="5"/>
  <c r="J10" i="5"/>
  <c r="M10" i="5"/>
  <c r="D10" i="5"/>
  <c r="R6" i="5"/>
  <c r="F10" i="5"/>
  <c r="I10" i="5"/>
  <c r="P10" i="5"/>
  <c r="R7" i="5"/>
  <c r="AA60" i="8"/>
  <c r="AA40" i="8"/>
  <c r="AA23" i="8"/>
  <c r="AA33" i="8"/>
  <c r="E529" i="11"/>
  <c r="H104" i="28"/>
  <c r="M104" i="28"/>
  <c r="R103" i="28"/>
  <c r="R99" i="28"/>
  <c r="O104" i="28"/>
  <c r="G104" i="28"/>
  <c r="Q104" i="28"/>
  <c r="N104" i="28"/>
  <c r="B104" i="28"/>
  <c r="R102" i="28"/>
  <c r="R101" i="28"/>
  <c r="K104" i="28"/>
  <c r="C104" i="28"/>
  <c r="R100" i="28"/>
  <c r="J104" i="28"/>
  <c r="F104" i="28"/>
  <c r="P104" i="28"/>
  <c r="I104" i="28"/>
  <c r="L104" i="28"/>
  <c r="E104" i="28"/>
  <c r="E26" i="28"/>
  <c r="H26" i="28"/>
  <c r="G26" i="28"/>
  <c r="F26" i="28"/>
  <c r="R22" i="28"/>
  <c r="C277" i="27"/>
  <c r="R276" i="27"/>
  <c r="D277" i="27"/>
  <c r="I277" i="27"/>
  <c r="G277" i="27"/>
  <c r="Q277" i="27"/>
  <c r="F277" i="27"/>
  <c r="P277" i="27"/>
  <c r="R274" i="27"/>
  <c r="E277" i="27"/>
  <c r="K277" i="27"/>
  <c r="R273" i="27"/>
  <c r="B277" i="27"/>
  <c r="L277" i="27"/>
  <c r="R271" i="27"/>
  <c r="R275" i="27"/>
  <c r="O277" i="27"/>
  <c r="N277" i="27"/>
  <c r="R272" i="27"/>
  <c r="E419" i="10"/>
  <c r="I411" i="10"/>
  <c r="E403" i="10"/>
  <c r="I403" i="10"/>
  <c r="E425" i="10"/>
  <c r="K419" i="10"/>
  <c r="M419" i="10"/>
  <c r="Q411" i="10"/>
  <c r="G411" i="10"/>
  <c r="G403" i="10"/>
  <c r="K403" i="10"/>
  <c r="O403" i="10"/>
  <c r="Q403" i="10"/>
  <c r="C403" i="10"/>
  <c r="R433" i="4"/>
  <c r="R432" i="4"/>
  <c r="R434" i="4"/>
  <c r="Q177" i="5"/>
  <c r="B178" i="5" s="1"/>
  <c r="Q170" i="5"/>
  <c r="O176" i="3"/>
  <c r="N176" i="3"/>
  <c r="M176" i="3"/>
  <c r="L176" i="3"/>
  <c r="K176" i="3"/>
  <c r="J176" i="3"/>
  <c r="I176" i="3"/>
  <c r="H176" i="3"/>
  <c r="G176" i="3"/>
  <c r="F176" i="3"/>
  <c r="E176" i="3"/>
  <c r="D176" i="3"/>
  <c r="C176" i="3"/>
  <c r="B176" i="3"/>
  <c r="Q175" i="3"/>
  <c r="Q174" i="3"/>
  <c r="Q173" i="3"/>
  <c r="Q172" i="3"/>
  <c r="P169" i="3"/>
  <c r="O169" i="3"/>
  <c r="N169" i="3"/>
  <c r="M169" i="3"/>
  <c r="L169" i="3"/>
  <c r="K169" i="3"/>
  <c r="J169" i="3"/>
  <c r="I169" i="3"/>
  <c r="H169" i="3"/>
  <c r="G169" i="3"/>
  <c r="F169" i="3"/>
  <c r="E169" i="3"/>
  <c r="D169" i="3"/>
  <c r="C169" i="3"/>
  <c r="B169" i="3"/>
  <c r="Q168" i="3"/>
  <c r="Q167" i="3"/>
  <c r="Q166" i="3"/>
  <c r="Q165" i="3"/>
  <c r="Q6" i="2"/>
  <c r="Q26" i="28" l="1"/>
  <c r="R25" i="28"/>
  <c r="R105" i="3"/>
  <c r="R112" i="3"/>
  <c r="Q113" i="3"/>
  <c r="Q106" i="3"/>
  <c r="R174" i="5"/>
  <c r="F171" i="5"/>
  <c r="D171" i="5"/>
  <c r="I171" i="5"/>
  <c r="E171" i="5"/>
  <c r="G171" i="5"/>
  <c r="H171" i="5"/>
  <c r="I178" i="5"/>
  <c r="C171" i="5"/>
  <c r="R4" i="2"/>
  <c r="R5" i="2"/>
  <c r="M4" i="1"/>
  <c r="R176" i="5"/>
  <c r="H178" i="5"/>
  <c r="N171" i="5"/>
  <c r="J171" i="5"/>
  <c r="O171" i="5"/>
  <c r="M171" i="5"/>
  <c r="K171" i="5"/>
  <c r="R173" i="5"/>
  <c r="L7" i="1"/>
  <c r="S432" i="4"/>
  <c r="R167" i="5"/>
  <c r="R168" i="5"/>
  <c r="D178" i="5"/>
  <c r="L6" i="1"/>
  <c r="P171" i="5"/>
  <c r="C178" i="5"/>
  <c r="B171" i="5"/>
  <c r="P178" i="5"/>
  <c r="O178" i="5"/>
  <c r="N178" i="5"/>
  <c r="M178" i="5"/>
  <c r="K178" i="5"/>
  <c r="J178" i="5"/>
  <c r="G178" i="5"/>
  <c r="F178" i="5"/>
  <c r="E178" i="5"/>
  <c r="S434" i="4"/>
  <c r="R435" i="4"/>
  <c r="R436" i="4"/>
  <c r="R169" i="5"/>
  <c r="Q176" i="3"/>
  <c r="I177" i="3" s="1"/>
  <c r="Q169" i="3"/>
  <c r="R167" i="3" s="1"/>
  <c r="R511" i="4"/>
  <c r="R455" i="4"/>
  <c r="R6" i="2" l="1"/>
  <c r="C177" i="3"/>
  <c r="I170" i="3"/>
  <c r="L8" i="1"/>
  <c r="M6" i="1"/>
  <c r="Q178" i="5"/>
  <c r="R170" i="5"/>
  <c r="Q171" i="5" s="1"/>
  <c r="R177" i="5"/>
  <c r="N170" i="3"/>
  <c r="J170" i="3"/>
  <c r="F170" i="3"/>
  <c r="B170" i="3"/>
  <c r="M170" i="3"/>
  <c r="E170" i="3"/>
  <c r="L170" i="3"/>
  <c r="H170" i="3"/>
  <c r="O170" i="3"/>
  <c r="K170" i="3"/>
  <c r="G170" i="3"/>
  <c r="C170" i="3"/>
  <c r="D170" i="3"/>
  <c r="O177" i="3"/>
  <c r="K177" i="3"/>
  <c r="G177" i="3"/>
  <c r="N177" i="3"/>
  <c r="J177" i="3"/>
  <c r="F177" i="3"/>
  <c r="B177" i="3"/>
  <c r="M177" i="3"/>
  <c r="E177" i="3"/>
  <c r="R173" i="3"/>
  <c r="L177" i="3"/>
  <c r="H177" i="3"/>
  <c r="D177" i="3"/>
  <c r="R175" i="3"/>
  <c r="R172" i="3"/>
  <c r="R174" i="3"/>
  <c r="R168" i="3"/>
  <c r="R166" i="3"/>
  <c r="R165" i="3"/>
  <c r="D465" i="10"/>
  <c r="E461" i="10" l="1"/>
  <c r="E464" i="10"/>
  <c r="E463" i="10"/>
  <c r="Q177" i="3"/>
  <c r="R176" i="3"/>
  <c r="Q170" i="3"/>
  <c r="R169" i="3"/>
  <c r="E465" i="10" l="1"/>
  <c r="C477" i="4"/>
  <c r="D477" i="4"/>
  <c r="E477" i="4"/>
  <c r="F477" i="4"/>
  <c r="G477" i="4"/>
  <c r="H477" i="4"/>
  <c r="I477" i="4"/>
  <c r="J477" i="4"/>
  <c r="K477" i="4"/>
  <c r="L477" i="4"/>
  <c r="M477" i="4"/>
  <c r="N477" i="4"/>
  <c r="O477" i="4"/>
  <c r="P477" i="4"/>
  <c r="Q477" i="4"/>
  <c r="C478" i="4"/>
  <c r="D478" i="4"/>
  <c r="E478" i="4"/>
  <c r="F478" i="4"/>
  <c r="G478" i="4"/>
  <c r="H478" i="4"/>
  <c r="I478" i="4"/>
  <c r="J478" i="4"/>
  <c r="K478" i="4"/>
  <c r="L478" i="4"/>
  <c r="M478" i="4"/>
  <c r="N478" i="4"/>
  <c r="O478" i="4"/>
  <c r="P478" i="4"/>
  <c r="Q478" i="4"/>
  <c r="C479" i="4"/>
  <c r="D479" i="4"/>
  <c r="E479" i="4"/>
  <c r="F479" i="4"/>
  <c r="G479" i="4"/>
  <c r="H479" i="4"/>
  <c r="I479" i="4"/>
  <c r="J479" i="4"/>
  <c r="K479" i="4"/>
  <c r="L479" i="4"/>
  <c r="M479" i="4"/>
  <c r="N479" i="4"/>
  <c r="O479" i="4"/>
  <c r="P479" i="4"/>
  <c r="Q479" i="4"/>
  <c r="D482" i="4" l="1"/>
  <c r="O482" i="4"/>
  <c r="K482" i="4"/>
  <c r="G482" i="4"/>
  <c r="C482" i="4"/>
  <c r="N481" i="4"/>
  <c r="J481" i="4"/>
  <c r="F481" i="4"/>
  <c r="Q480" i="4"/>
  <c r="M480" i="4"/>
  <c r="I480" i="4"/>
  <c r="E480" i="4"/>
  <c r="P480" i="4"/>
  <c r="L480" i="4"/>
  <c r="D480" i="4"/>
  <c r="Q481" i="4"/>
  <c r="I481" i="4"/>
  <c r="I482" i="4"/>
  <c r="E482" i="4"/>
  <c r="P481" i="4"/>
  <c r="L481" i="4"/>
  <c r="D481" i="4"/>
  <c r="O480" i="4"/>
  <c r="K480" i="4"/>
  <c r="G480" i="4"/>
  <c r="C480" i="4"/>
  <c r="F482" i="4"/>
  <c r="M481" i="4"/>
  <c r="E481" i="4"/>
  <c r="P482" i="4"/>
  <c r="O481" i="4"/>
  <c r="K481" i="4"/>
  <c r="G481" i="4"/>
  <c r="C481" i="4"/>
  <c r="N480" i="4"/>
  <c r="J480" i="4"/>
  <c r="F480" i="4"/>
  <c r="Q317" i="7" l="1"/>
  <c r="K515" i="33"/>
  <c r="K516" i="33"/>
  <c r="K517" i="33"/>
  <c r="D518" i="33"/>
  <c r="D519" i="33" s="1"/>
  <c r="E518" i="33"/>
  <c r="E519" i="33" s="1"/>
  <c r="F518" i="33"/>
  <c r="F519" i="33" s="1"/>
  <c r="G518" i="33"/>
  <c r="G519" i="33" s="1"/>
  <c r="H518" i="33"/>
  <c r="H519" i="33" s="1"/>
  <c r="I518" i="33"/>
  <c r="I519" i="33" s="1"/>
  <c r="J518" i="33"/>
  <c r="J519" i="33" s="1"/>
  <c r="K524" i="33"/>
  <c r="K525" i="33"/>
  <c r="K526" i="33"/>
  <c r="K527" i="33"/>
  <c r="K528" i="33"/>
  <c r="D529" i="33"/>
  <c r="E529" i="33"/>
  <c r="F529" i="33"/>
  <c r="G529" i="33"/>
  <c r="H529" i="33"/>
  <c r="I529" i="33"/>
  <c r="J529" i="33"/>
  <c r="K534" i="33"/>
  <c r="K535" i="33"/>
  <c r="K536" i="33"/>
  <c r="K537" i="33"/>
  <c r="K538" i="33"/>
  <c r="D539" i="33"/>
  <c r="E539" i="33"/>
  <c r="F539" i="33"/>
  <c r="G539" i="33"/>
  <c r="H539" i="33"/>
  <c r="I539" i="33"/>
  <c r="J539" i="33"/>
  <c r="K554" i="33"/>
  <c r="K555" i="33"/>
  <c r="K518" i="33" l="1"/>
  <c r="K519" i="33" s="1"/>
  <c r="K556" i="33"/>
  <c r="I545" i="33"/>
  <c r="I544" i="33" s="1"/>
  <c r="E545" i="33"/>
  <c r="E544" i="33" s="1"/>
  <c r="H545" i="33"/>
  <c r="H544" i="33" s="1"/>
  <c r="D545" i="33"/>
  <c r="D544" i="33" s="1"/>
  <c r="K539" i="33"/>
  <c r="J545" i="33"/>
  <c r="J544" i="33" s="1"/>
  <c r="F545" i="33"/>
  <c r="F544" i="33" s="1"/>
  <c r="K529" i="33"/>
  <c r="G545" i="33"/>
  <c r="G544" i="33" s="1"/>
  <c r="Q312" i="7"/>
  <c r="K545" i="33" l="1"/>
  <c r="K544" i="33" s="1"/>
  <c r="Q306" i="7"/>
  <c r="Q318" i="7" s="1"/>
  <c r="Q313" i="7" l="1"/>
  <c r="J6" i="1" l="1"/>
  <c r="Q189" i="3"/>
  <c r="R435" i="10" l="1"/>
  <c r="N451" i="10"/>
  <c r="L451" i="10"/>
  <c r="J451" i="10"/>
  <c r="H451" i="10"/>
  <c r="F451" i="10"/>
  <c r="D451" i="10"/>
  <c r="B451" i="10"/>
  <c r="X60" i="8"/>
  <c r="K161" i="15"/>
  <c r="D579" i="11"/>
  <c r="K180" i="15"/>
  <c r="K176" i="15"/>
  <c r="K172" i="15"/>
  <c r="K166" i="15"/>
  <c r="K167" i="15" s="1"/>
  <c r="K158" i="15"/>
  <c r="K159" i="15" s="1"/>
  <c r="G446" i="10" l="1"/>
  <c r="G445" i="10"/>
  <c r="G450" i="10"/>
  <c r="G447" i="10"/>
  <c r="G448" i="10"/>
  <c r="O445" i="10"/>
  <c r="O446" i="10"/>
  <c r="O447" i="10"/>
  <c r="O450" i="10"/>
  <c r="O449" i="10"/>
  <c r="C449" i="10"/>
  <c r="C448" i="10"/>
  <c r="C447" i="10"/>
  <c r="C446" i="10"/>
  <c r="C450" i="10"/>
  <c r="C445" i="10"/>
  <c r="K450" i="10"/>
  <c r="K449" i="10"/>
  <c r="K447" i="10"/>
  <c r="K446" i="10"/>
  <c r="K445" i="10"/>
  <c r="E448" i="10"/>
  <c r="E449" i="10"/>
  <c r="E450" i="10"/>
  <c r="E446" i="10"/>
  <c r="E445" i="10"/>
  <c r="E447" i="10"/>
  <c r="M447" i="10"/>
  <c r="M448" i="10"/>
  <c r="M445" i="10"/>
  <c r="M449" i="10"/>
  <c r="M450" i="10"/>
  <c r="I446" i="10"/>
  <c r="I445" i="10"/>
  <c r="I450" i="10"/>
  <c r="I449" i="10"/>
  <c r="I448" i="10"/>
  <c r="Y56" i="8"/>
  <c r="Y58" i="8"/>
  <c r="Y55" i="8"/>
  <c r="Y59" i="8"/>
  <c r="Y57" i="8"/>
  <c r="Y53" i="8"/>
  <c r="Y54" i="8"/>
  <c r="E576" i="11"/>
  <c r="E577" i="11"/>
  <c r="R446" i="4"/>
  <c r="R447" i="4"/>
  <c r="R448" i="4"/>
  <c r="R449" i="4"/>
  <c r="R450" i="4"/>
  <c r="R451" i="4"/>
  <c r="R452" i="4"/>
  <c r="R453" i="4"/>
  <c r="R454" i="4"/>
  <c r="R456" i="4"/>
  <c r="R457" i="4"/>
  <c r="S457" i="4" l="1"/>
  <c r="S452" i="4"/>
  <c r="S448" i="4"/>
  <c r="S451" i="4"/>
  <c r="S454" i="4"/>
  <c r="S453" i="4"/>
  <c r="S449" i="4"/>
  <c r="S456" i="4"/>
  <c r="S455" i="4"/>
  <c r="S447" i="4"/>
  <c r="S450" i="4"/>
  <c r="S446" i="4"/>
  <c r="E579" i="11"/>
  <c r="R508" i="4"/>
  <c r="R509" i="4"/>
  <c r="R510" i="4"/>
  <c r="R512" i="4"/>
  <c r="R513" i="4"/>
  <c r="R514" i="4"/>
  <c r="R515" i="4"/>
  <c r="R516" i="4"/>
  <c r="R517" i="4"/>
  <c r="R518" i="4"/>
  <c r="R519" i="4"/>
  <c r="S519" i="4" l="1"/>
  <c r="S510" i="4"/>
  <c r="S515" i="4"/>
  <c r="S518" i="4"/>
  <c r="S509" i="4"/>
  <c r="S517" i="4"/>
  <c r="S513" i="4"/>
  <c r="S508" i="4"/>
  <c r="S514" i="4"/>
  <c r="S516" i="4"/>
  <c r="S512" i="4"/>
  <c r="S511" i="4"/>
  <c r="B426" i="12"/>
  <c r="B418" i="12"/>
  <c r="C318" i="7"/>
  <c r="D318" i="7"/>
  <c r="E318" i="7"/>
  <c r="F318" i="7"/>
  <c r="H318" i="7"/>
  <c r="I318" i="7"/>
  <c r="J318" i="7"/>
  <c r="K318" i="7"/>
  <c r="L318" i="7"/>
  <c r="M318" i="7"/>
  <c r="N318" i="7"/>
  <c r="O318" i="7"/>
  <c r="P318" i="7"/>
  <c r="B318" i="7"/>
  <c r="C313" i="7"/>
  <c r="D313" i="7"/>
  <c r="E313" i="7"/>
  <c r="F313" i="7"/>
  <c r="H313" i="7"/>
  <c r="I313" i="7"/>
  <c r="J313" i="7"/>
  <c r="K313" i="7"/>
  <c r="L313" i="7"/>
  <c r="M313" i="7"/>
  <c r="N313" i="7"/>
  <c r="O313" i="7"/>
  <c r="P313" i="7"/>
  <c r="B313" i="7"/>
  <c r="C417" i="12" l="1"/>
  <c r="C412" i="12"/>
  <c r="C416" i="12"/>
  <c r="C411" i="12"/>
  <c r="C415" i="12"/>
  <c r="C410" i="12"/>
  <c r="C418" i="12"/>
  <c r="C413" i="12"/>
  <c r="C422" i="12"/>
  <c r="C425" i="12"/>
  <c r="C421" i="12"/>
  <c r="C424" i="12"/>
  <c r="C420" i="12"/>
  <c r="C423" i="12"/>
  <c r="Q298" i="7"/>
  <c r="M299" i="7" l="1"/>
  <c r="H299" i="7"/>
  <c r="D299" i="7"/>
  <c r="P299" i="7"/>
  <c r="L299" i="7"/>
  <c r="G299" i="7"/>
  <c r="C299" i="7"/>
  <c r="O299" i="7"/>
  <c r="K299" i="7"/>
  <c r="F299" i="7"/>
  <c r="B299" i="7"/>
  <c r="N299" i="7"/>
  <c r="J299" i="7"/>
  <c r="E299" i="7"/>
  <c r="D308" i="7"/>
  <c r="E308" i="7"/>
  <c r="F308" i="7"/>
  <c r="H308" i="7"/>
  <c r="I308" i="7"/>
  <c r="J308" i="7"/>
  <c r="K308" i="7"/>
  <c r="L308" i="7"/>
  <c r="M308" i="7"/>
  <c r="N308" i="7"/>
  <c r="O308" i="7"/>
  <c r="P308" i="7"/>
  <c r="C308" i="7"/>
  <c r="B308" i="7"/>
  <c r="Q307" i="7"/>
  <c r="Q308" i="7" s="1"/>
  <c r="Q302" i="7"/>
  <c r="N303" i="7" l="1"/>
  <c r="J303" i="7"/>
  <c r="F303" i="7"/>
  <c r="B303" i="7"/>
  <c r="M303" i="7"/>
  <c r="I303" i="7"/>
  <c r="E303" i="7"/>
  <c r="P303" i="7"/>
  <c r="L303" i="7"/>
  <c r="H303" i="7"/>
  <c r="D303" i="7"/>
  <c r="O303" i="7"/>
  <c r="K303" i="7"/>
  <c r="G303" i="7"/>
  <c r="C303" i="7"/>
  <c r="F167" i="15"/>
  <c r="F159" i="15"/>
  <c r="E163" i="15"/>
  <c r="F163" i="15"/>
  <c r="G163" i="15"/>
  <c r="D163" i="15"/>
  <c r="C163" i="15"/>
  <c r="E167" i="15"/>
  <c r="G167" i="15"/>
  <c r="D167" i="15"/>
  <c r="C167" i="15"/>
  <c r="J159" i="15"/>
  <c r="I159" i="15"/>
  <c r="J181" i="15" l="1"/>
  <c r="H181" i="15"/>
  <c r="E177" i="15"/>
  <c r="F177" i="15"/>
  <c r="G177" i="15"/>
  <c r="D177" i="15"/>
  <c r="G181" i="15" l="1"/>
  <c r="F181" i="15"/>
  <c r="E181" i="15"/>
  <c r="D181" i="15"/>
  <c r="C181" i="15"/>
  <c r="K179" i="15"/>
  <c r="K181" i="15" s="1"/>
  <c r="C177" i="15"/>
  <c r="K175" i="15"/>
  <c r="K177" i="15" s="1"/>
  <c r="G173" i="15"/>
  <c r="F173" i="15"/>
  <c r="E173" i="15"/>
  <c r="D173" i="15"/>
  <c r="C173" i="15"/>
  <c r="K171" i="15"/>
  <c r="K173" i="15" s="1"/>
  <c r="K162" i="15"/>
  <c r="K163" i="15" s="1"/>
  <c r="G159" i="15"/>
  <c r="E159" i="15"/>
  <c r="D159" i="15"/>
  <c r="C159" i="15"/>
  <c r="B80" i="13"/>
  <c r="S28" i="1" s="1"/>
  <c r="B75" i="13"/>
  <c r="C72" i="13" s="1"/>
  <c r="B443" i="12"/>
  <c r="B437" i="12"/>
  <c r="B432" i="12"/>
  <c r="B651" i="11"/>
  <c r="C649" i="11" s="1"/>
  <c r="B646" i="11"/>
  <c r="C643" i="11" s="1"/>
  <c r="B640" i="11"/>
  <c r="C635" i="11" s="1"/>
  <c r="D631" i="11"/>
  <c r="E628" i="11" s="1"/>
  <c r="B631" i="11"/>
  <c r="C630" i="11" s="1"/>
  <c r="D622" i="11"/>
  <c r="E621" i="11" s="1"/>
  <c r="B622" i="11"/>
  <c r="C621" i="11" s="1"/>
  <c r="D614" i="11"/>
  <c r="E613" i="11" s="1"/>
  <c r="B614" i="11"/>
  <c r="B599" i="11"/>
  <c r="B594" i="11"/>
  <c r="B588" i="11"/>
  <c r="B579" i="11"/>
  <c r="D572" i="11"/>
  <c r="B572" i="11"/>
  <c r="D564" i="11"/>
  <c r="B564" i="11"/>
  <c r="P94" i="28"/>
  <c r="O94" i="28"/>
  <c r="N94" i="28"/>
  <c r="M94" i="28"/>
  <c r="L94" i="28"/>
  <c r="K94" i="28"/>
  <c r="J94" i="28"/>
  <c r="I94" i="28"/>
  <c r="H94" i="28"/>
  <c r="G94" i="28"/>
  <c r="F94" i="28"/>
  <c r="E94" i="28"/>
  <c r="D94" i="28"/>
  <c r="C94" i="28"/>
  <c r="B94" i="28"/>
  <c r="P251" i="27"/>
  <c r="O251" i="27"/>
  <c r="N251" i="27"/>
  <c r="M251" i="27"/>
  <c r="L251" i="27"/>
  <c r="K251" i="27"/>
  <c r="J251" i="27"/>
  <c r="I251" i="27"/>
  <c r="H251" i="27"/>
  <c r="G251" i="27"/>
  <c r="F251" i="27"/>
  <c r="E251" i="27"/>
  <c r="D251" i="27"/>
  <c r="C251" i="27"/>
  <c r="B251" i="27"/>
  <c r="Q250" i="27"/>
  <c r="Q249" i="27"/>
  <c r="Q248" i="27"/>
  <c r="Q247" i="27"/>
  <c r="Q246" i="27"/>
  <c r="P465" i="10"/>
  <c r="N465" i="10"/>
  <c r="L465" i="10"/>
  <c r="J465" i="10"/>
  <c r="H465" i="10"/>
  <c r="F465" i="10"/>
  <c r="B465" i="10"/>
  <c r="R464" i="10"/>
  <c r="R463" i="10"/>
  <c r="R462" i="10"/>
  <c r="R461" i="10"/>
  <c r="P459" i="10"/>
  <c r="N459" i="10"/>
  <c r="L459" i="10"/>
  <c r="J459" i="10"/>
  <c r="H459" i="10"/>
  <c r="F459" i="10"/>
  <c r="D459" i="10"/>
  <c r="B459" i="10"/>
  <c r="R458" i="10"/>
  <c r="R457" i="10"/>
  <c r="R456" i="10"/>
  <c r="R455" i="10"/>
  <c r="R454" i="10"/>
  <c r="R453" i="10"/>
  <c r="P451" i="10"/>
  <c r="E451" i="10"/>
  <c r="R450" i="10"/>
  <c r="R449" i="10"/>
  <c r="R448" i="10"/>
  <c r="R447" i="10"/>
  <c r="R446" i="10"/>
  <c r="R445" i="10"/>
  <c r="P443" i="10"/>
  <c r="N443" i="10"/>
  <c r="L443" i="10"/>
  <c r="J443" i="10"/>
  <c r="H443" i="10"/>
  <c r="F443" i="10"/>
  <c r="D443" i="10"/>
  <c r="B443" i="10"/>
  <c r="R442" i="10"/>
  <c r="R441" i="10"/>
  <c r="R440" i="10"/>
  <c r="R439" i="10"/>
  <c r="R438" i="10"/>
  <c r="R437" i="10"/>
  <c r="R436" i="10"/>
  <c r="I306" i="25"/>
  <c r="H306" i="25"/>
  <c r="G306" i="25"/>
  <c r="F306" i="25"/>
  <c r="E306" i="25"/>
  <c r="D306" i="25"/>
  <c r="C306" i="25"/>
  <c r="B306" i="25"/>
  <c r="J305" i="25"/>
  <c r="J304" i="25"/>
  <c r="J303" i="25"/>
  <c r="J302" i="25"/>
  <c r="J301" i="25"/>
  <c r="J300" i="25"/>
  <c r="J299" i="25"/>
  <c r="J298" i="25"/>
  <c r="J297" i="25"/>
  <c r="J296" i="25"/>
  <c r="J295" i="25"/>
  <c r="J294" i="25"/>
  <c r="J293" i="25"/>
  <c r="J292" i="25"/>
  <c r="J291" i="25"/>
  <c r="J290" i="25"/>
  <c r="J289" i="25"/>
  <c r="J288" i="25"/>
  <c r="J287" i="25"/>
  <c r="I281" i="25"/>
  <c r="H281" i="25"/>
  <c r="G281" i="25"/>
  <c r="F281" i="25"/>
  <c r="E281" i="25"/>
  <c r="D281" i="25"/>
  <c r="C281" i="25"/>
  <c r="B281" i="25"/>
  <c r="J280" i="25"/>
  <c r="J279" i="25"/>
  <c r="J278" i="25"/>
  <c r="J277" i="25"/>
  <c r="J276" i="25"/>
  <c r="J275" i="25"/>
  <c r="J274" i="25"/>
  <c r="J273" i="25"/>
  <c r="J272" i="25"/>
  <c r="J271" i="25"/>
  <c r="J270" i="25"/>
  <c r="J269" i="25"/>
  <c r="J268" i="25"/>
  <c r="J267" i="25"/>
  <c r="J266" i="25"/>
  <c r="J265" i="25"/>
  <c r="J264" i="25"/>
  <c r="J263" i="25"/>
  <c r="J262" i="25"/>
  <c r="X72" i="8"/>
  <c r="X40" i="8"/>
  <c r="X33" i="8"/>
  <c r="X23" i="8"/>
  <c r="X14" i="8"/>
  <c r="Q292" i="7"/>
  <c r="Q291" i="7"/>
  <c r="Q287" i="7"/>
  <c r="Q286" i="7"/>
  <c r="Q282" i="7"/>
  <c r="Q281" i="7"/>
  <c r="Q277" i="7"/>
  <c r="Q273" i="7"/>
  <c r="R500" i="4"/>
  <c r="R499" i="4"/>
  <c r="R498" i="4"/>
  <c r="R497" i="4"/>
  <c r="R496" i="4"/>
  <c r="R495" i="4"/>
  <c r="R494" i="4"/>
  <c r="R493" i="4"/>
  <c r="R492" i="4"/>
  <c r="R491" i="4"/>
  <c r="R490" i="4"/>
  <c r="R489" i="4"/>
  <c r="R476" i="4"/>
  <c r="R475" i="4"/>
  <c r="R474" i="4"/>
  <c r="R473" i="4"/>
  <c r="R472" i="4"/>
  <c r="R471" i="4"/>
  <c r="R470" i="4"/>
  <c r="R469" i="4"/>
  <c r="R468" i="4"/>
  <c r="R467" i="4"/>
  <c r="R466" i="4"/>
  <c r="R465" i="4"/>
  <c r="P208" i="5"/>
  <c r="O208" i="5"/>
  <c r="N208" i="5"/>
  <c r="M208" i="5"/>
  <c r="L208" i="5"/>
  <c r="K208" i="5"/>
  <c r="J208" i="5"/>
  <c r="I208" i="5"/>
  <c r="H208" i="5"/>
  <c r="G208" i="5"/>
  <c r="F208" i="5"/>
  <c r="E208" i="5"/>
  <c r="D208" i="5"/>
  <c r="C208" i="5"/>
  <c r="B208" i="5"/>
  <c r="Q207" i="5"/>
  <c r="Q206" i="5"/>
  <c r="Q205" i="5"/>
  <c r="Q204" i="5"/>
  <c r="P201" i="5"/>
  <c r="O201" i="5"/>
  <c r="N201" i="5"/>
  <c r="M201" i="5"/>
  <c r="L201" i="5"/>
  <c r="K201" i="5"/>
  <c r="J201" i="5"/>
  <c r="I201" i="5"/>
  <c r="H201" i="5"/>
  <c r="G201" i="5"/>
  <c r="F201" i="5"/>
  <c r="E201" i="5"/>
  <c r="D201" i="5"/>
  <c r="C201" i="5"/>
  <c r="B201" i="5"/>
  <c r="Q200" i="5"/>
  <c r="Q199" i="5"/>
  <c r="Q198" i="5"/>
  <c r="Q197" i="5"/>
  <c r="P193" i="5"/>
  <c r="O193" i="5"/>
  <c r="N193" i="5"/>
  <c r="M193" i="5"/>
  <c r="L193" i="5"/>
  <c r="K193" i="5"/>
  <c r="J193" i="5"/>
  <c r="I193" i="5"/>
  <c r="H193" i="5"/>
  <c r="G193" i="5"/>
  <c r="F193" i="5"/>
  <c r="E193" i="5"/>
  <c r="D193" i="5"/>
  <c r="C193" i="5"/>
  <c r="B193" i="5"/>
  <c r="Q192" i="5"/>
  <c r="Q191" i="5"/>
  <c r="Q190" i="5"/>
  <c r="Q189" i="5"/>
  <c r="P186" i="5"/>
  <c r="O186" i="5"/>
  <c r="N186" i="5"/>
  <c r="M186" i="5"/>
  <c r="L186" i="5"/>
  <c r="K186" i="5"/>
  <c r="J186" i="5"/>
  <c r="I186" i="5"/>
  <c r="H186" i="5"/>
  <c r="G186" i="5"/>
  <c r="F186" i="5"/>
  <c r="E186" i="5"/>
  <c r="D186" i="5"/>
  <c r="C186" i="5"/>
  <c r="B186" i="5"/>
  <c r="Q185" i="5"/>
  <c r="Q184" i="5"/>
  <c r="Q183" i="5"/>
  <c r="Q182" i="5"/>
  <c r="P208" i="3"/>
  <c r="O208" i="3"/>
  <c r="N208" i="3"/>
  <c r="M208" i="3"/>
  <c r="L208" i="3"/>
  <c r="K208" i="3"/>
  <c r="J208" i="3"/>
  <c r="I208" i="3"/>
  <c r="H208" i="3"/>
  <c r="G208" i="3"/>
  <c r="F208" i="3"/>
  <c r="E208" i="3"/>
  <c r="D208" i="3"/>
  <c r="C208" i="3"/>
  <c r="B208" i="3"/>
  <c r="Q207" i="3"/>
  <c r="Q206" i="3"/>
  <c r="Q205" i="3"/>
  <c r="Q204" i="3"/>
  <c r="P201" i="3"/>
  <c r="O201" i="3"/>
  <c r="N201" i="3"/>
  <c r="M201" i="3"/>
  <c r="L201" i="3"/>
  <c r="K201" i="3"/>
  <c r="J201" i="3"/>
  <c r="I201" i="3"/>
  <c r="H201" i="3"/>
  <c r="G201" i="3"/>
  <c r="F201" i="3"/>
  <c r="E201" i="3"/>
  <c r="D201" i="3"/>
  <c r="C201" i="3"/>
  <c r="B201" i="3"/>
  <c r="Q200" i="3"/>
  <c r="Q199" i="3"/>
  <c r="Q198" i="3"/>
  <c r="Q197" i="3"/>
  <c r="P192" i="3"/>
  <c r="O192" i="3"/>
  <c r="N192" i="3"/>
  <c r="M192" i="3"/>
  <c r="L192" i="3"/>
  <c r="K192" i="3"/>
  <c r="J192" i="3"/>
  <c r="I192" i="3"/>
  <c r="H192" i="3"/>
  <c r="G192" i="3"/>
  <c r="F192" i="3"/>
  <c r="E192" i="3"/>
  <c r="D192" i="3"/>
  <c r="C192" i="3"/>
  <c r="B192" i="3"/>
  <c r="Q191" i="3"/>
  <c r="Q190" i="3"/>
  <c r="Q188" i="3"/>
  <c r="P185" i="3"/>
  <c r="O185" i="3"/>
  <c r="N185" i="3"/>
  <c r="M185" i="3"/>
  <c r="L185" i="3"/>
  <c r="K185" i="3"/>
  <c r="J185" i="3"/>
  <c r="I185" i="3"/>
  <c r="H185" i="3"/>
  <c r="G185" i="3"/>
  <c r="F185" i="3"/>
  <c r="E185" i="3"/>
  <c r="D185" i="3"/>
  <c r="C185" i="3"/>
  <c r="B185" i="3"/>
  <c r="Q184" i="3"/>
  <c r="Q183" i="3"/>
  <c r="Q182" i="3"/>
  <c r="Q181" i="3"/>
  <c r="Q18" i="2"/>
  <c r="O18" i="2"/>
  <c r="M18" i="2"/>
  <c r="K18" i="2"/>
  <c r="I18" i="2"/>
  <c r="G18" i="2"/>
  <c r="E18" i="2"/>
  <c r="C18" i="2"/>
  <c r="Q12" i="2"/>
  <c r="K152" i="10" l="1"/>
  <c r="M152" i="10"/>
  <c r="G152" i="10"/>
  <c r="O152" i="10"/>
  <c r="I152" i="10"/>
  <c r="Q152" i="10"/>
  <c r="M308" i="10"/>
  <c r="K308" i="10"/>
  <c r="G308" i="10"/>
  <c r="O308" i="10"/>
  <c r="I308" i="10"/>
  <c r="Q308" i="10"/>
  <c r="R10" i="2"/>
  <c r="R11" i="2"/>
  <c r="R8" i="2"/>
  <c r="R9" i="2"/>
  <c r="S471" i="4"/>
  <c r="H18" i="2"/>
  <c r="P18" i="2"/>
  <c r="J18" i="2"/>
  <c r="P274" i="7"/>
  <c r="L274" i="7"/>
  <c r="G274" i="7"/>
  <c r="C274" i="7"/>
  <c r="O274" i="7"/>
  <c r="K274" i="7"/>
  <c r="F274" i="7"/>
  <c r="B274" i="7"/>
  <c r="N274" i="7"/>
  <c r="J274" i="7"/>
  <c r="D274" i="7"/>
  <c r="M274" i="7"/>
  <c r="H274" i="7"/>
  <c r="E274" i="7"/>
  <c r="D18" i="2"/>
  <c r="L18" i="2"/>
  <c r="M278" i="7"/>
  <c r="I278" i="7"/>
  <c r="E278" i="7"/>
  <c r="P278" i="7"/>
  <c r="L278" i="7"/>
  <c r="H278" i="7"/>
  <c r="D278" i="7"/>
  <c r="O278" i="7"/>
  <c r="K278" i="7"/>
  <c r="G278" i="7"/>
  <c r="C278" i="7"/>
  <c r="B278" i="7"/>
  <c r="N278" i="7"/>
  <c r="J278" i="7"/>
  <c r="F278" i="7"/>
  <c r="F18" i="2"/>
  <c r="N18" i="2"/>
  <c r="S489" i="4"/>
  <c r="S474" i="4"/>
  <c r="S465" i="4"/>
  <c r="S469" i="4"/>
  <c r="S473" i="4"/>
  <c r="R14" i="2"/>
  <c r="R17" i="2"/>
  <c r="R16" i="2"/>
  <c r="C74" i="13"/>
  <c r="C73" i="13"/>
  <c r="C78" i="13"/>
  <c r="C77" i="13"/>
  <c r="C79" i="13"/>
  <c r="C71" i="13"/>
  <c r="C440" i="12"/>
  <c r="C439" i="12"/>
  <c r="C443" i="12"/>
  <c r="C442" i="12"/>
  <c r="C434" i="12"/>
  <c r="C436" i="12"/>
  <c r="C435" i="12"/>
  <c r="C428" i="12"/>
  <c r="C431" i="12"/>
  <c r="C430" i="12"/>
  <c r="C429" i="12"/>
  <c r="G438" i="10"/>
  <c r="G442" i="10"/>
  <c r="G441" i="10"/>
  <c r="G440" i="10"/>
  <c r="G436" i="10"/>
  <c r="G439" i="10"/>
  <c r="G435" i="10"/>
  <c r="O438" i="10"/>
  <c r="O437" i="10"/>
  <c r="O442" i="10"/>
  <c r="O439" i="10"/>
  <c r="O435" i="10"/>
  <c r="O440" i="10"/>
  <c r="O436" i="10"/>
  <c r="C455" i="10"/>
  <c r="C458" i="10"/>
  <c r="C454" i="10"/>
  <c r="C457" i="10"/>
  <c r="C453" i="10"/>
  <c r="C456" i="10"/>
  <c r="K458" i="10"/>
  <c r="K457" i="10"/>
  <c r="K453" i="10"/>
  <c r="K455" i="10"/>
  <c r="K454" i="10"/>
  <c r="C465" i="10"/>
  <c r="C461" i="10"/>
  <c r="C464" i="10"/>
  <c r="C463" i="10"/>
  <c r="C462" i="10"/>
  <c r="M461" i="10"/>
  <c r="M464" i="10"/>
  <c r="M463" i="10"/>
  <c r="M465" i="10"/>
  <c r="I442" i="10"/>
  <c r="I441" i="10"/>
  <c r="I438" i="10"/>
  <c r="I439" i="10"/>
  <c r="I437" i="10"/>
  <c r="I435" i="10"/>
  <c r="I436" i="10"/>
  <c r="I440" i="10"/>
  <c r="Q442" i="10"/>
  <c r="Q441" i="10"/>
  <c r="Q440" i="10"/>
  <c r="Q437" i="10"/>
  <c r="Q436" i="10"/>
  <c r="Q438" i="10"/>
  <c r="Q439" i="10"/>
  <c r="Q435" i="10"/>
  <c r="Q448" i="10"/>
  <c r="Q445" i="10"/>
  <c r="Q450" i="10"/>
  <c r="Q449" i="10"/>
  <c r="Q446" i="10"/>
  <c r="Q447" i="10"/>
  <c r="E456" i="10"/>
  <c r="E455" i="10"/>
  <c r="E454" i="10"/>
  <c r="E458" i="10"/>
  <c r="E457" i="10"/>
  <c r="M455" i="10"/>
  <c r="M454" i="10"/>
  <c r="M458" i="10"/>
  <c r="M457" i="10"/>
  <c r="M456" i="10"/>
  <c r="G462" i="10"/>
  <c r="G464" i="10"/>
  <c r="G463" i="10"/>
  <c r="G465" i="10"/>
  <c r="G461" i="10"/>
  <c r="O464" i="10"/>
  <c r="O463" i="10"/>
  <c r="O462" i="10"/>
  <c r="O461" i="10"/>
  <c r="O465" i="10"/>
  <c r="C440" i="10"/>
  <c r="C436" i="10"/>
  <c r="C439" i="10"/>
  <c r="C435" i="10"/>
  <c r="C437" i="10"/>
  <c r="C442" i="10"/>
  <c r="C441" i="10"/>
  <c r="C438" i="10"/>
  <c r="K440" i="10"/>
  <c r="K436" i="10"/>
  <c r="K438" i="10"/>
  <c r="K442" i="10"/>
  <c r="K441" i="10"/>
  <c r="K439" i="10"/>
  <c r="K437" i="10"/>
  <c r="K435" i="10"/>
  <c r="G456" i="10"/>
  <c r="G455" i="10"/>
  <c r="G454" i="10"/>
  <c r="G453" i="10"/>
  <c r="G458" i="10"/>
  <c r="G457" i="10"/>
  <c r="O455" i="10"/>
  <c r="O454" i="10"/>
  <c r="O453" i="10"/>
  <c r="O458" i="10"/>
  <c r="O457" i="10"/>
  <c r="O456" i="10"/>
  <c r="I464" i="10"/>
  <c r="I463" i="10"/>
  <c r="I465" i="10"/>
  <c r="I461" i="10"/>
  <c r="I462" i="10"/>
  <c r="Q464" i="10"/>
  <c r="Q463" i="10"/>
  <c r="Q462" i="10"/>
  <c r="Q465" i="10"/>
  <c r="Q461" i="10"/>
  <c r="E439" i="10"/>
  <c r="E435" i="10"/>
  <c r="E440" i="10"/>
  <c r="E436" i="10"/>
  <c r="E442" i="10"/>
  <c r="E441" i="10"/>
  <c r="E438" i="10"/>
  <c r="M439" i="10"/>
  <c r="M435" i="10"/>
  <c r="M442" i="10"/>
  <c r="M441" i="10"/>
  <c r="M440" i="10"/>
  <c r="M436" i="10"/>
  <c r="M438" i="10"/>
  <c r="I456" i="10"/>
  <c r="I455" i="10"/>
  <c r="I454" i="10"/>
  <c r="I458" i="10"/>
  <c r="I457" i="10"/>
  <c r="Q455" i="10"/>
  <c r="Q454" i="10"/>
  <c r="Q453" i="10"/>
  <c r="Q458" i="10"/>
  <c r="Q457" i="10"/>
  <c r="Q456" i="10"/>
  <c r="K465" i="10"/>
  <c r="K461" i="10"/>
  <c r="K462" i="10"/>
  <c r="K464" i="10"/>
  <c r="K463" i="10"/>
  <c r="S493" i="4"/>
  <c r="S497" i="4"/>
  <c r="S498" i="4"/>
  <c r="S466" i="4"/>
  <c r="S494" i="4"/>
  <c r="S467" i="4"/>
  <c r="S475" i="4"/>
  <c r="S491" i="4"/>
  <c r="S495" i="4"/>
  <c r="S499" i="4"/>
  <c r="S470" i="4"/>
  <c r="S490" i="4"/>
  <c r="S468" i="4"/>
  <c r="S472" i="4"/>
  <c r="S476" i="4"/>
  <c r="S492" i="4"/>
  <c r="S496" i="4"/>
  <c r="S500" i="4"/>
  <c r="Y37" i="8"/>
  <c r="Y38" i="8"/>
  <c r="Y36" i="8"/>
  <c r="Y20" i="8"/>
  <c r="Y22" i="8"/>
  <c r="Y18" i="8"/>
  <c r="Y21" i="8"/>
  <c r="Y19" i="8"/>
  <c r="Y17" i="8"/>
  <c r="Y13" i="8"/>
  <c r="Y7" i="8"/>
  <c r="Y9" i="8"/>
  <c r="Y12" i="8"/>
  <c r="Y10" i="8"/>
  <c r="Y8" i="8"/>
  <c r="Y5" i="8"/>
  <c r="Y11" i="8"/>
  <c r="Y70" i="8"/>
  <c r="Y66" i="8"/>
  <c r="Y68" i="8"/>
  <c r="Y71" i="8"/>
  <c r="Y69" i="8"/>
  <c r="Y67" i="8"/>
  <c r="Y65" i="8"/>
  <c r="Y64" i="8"/>
  <c r="Y30" i="8"/>
  <c r="Y29" i="8"/>
  <c r="Y27" i="8"/>
  <c r="Y32" i="8"/>
  <c r="C568" i="11"/>
  <c r="C566" i="11"/>
  <c r="C572" i="11"/>
  <c r="C570" i="11"/>
  <c r="C571" i="11"/>
  <c r="C569" i="11"/>
  <c r="C567" i="11"/>
  <c r="C593" i="11"/>
  <c r="C592" i="11"/>
  <c r="C591" i="11"/>
  <c r="C594" i="11"/>
  <c r="E570" i="11"/>
  <c r="E571" i="11"/>
  <c r="E568" i="11"/>
  <c r="E566" i="11"/>
  <c r="E567" i="11"/>
  <c r="C599" i="11"/>
  <c r="C598" i="11"/>
  <c r="C596" i="11"/>
  <c r="C558" i="11"/>
  <c r="C556" i="11"/>
  <c r="C564" i="11"/>
  <c r="C559" i="11"/>
  <c r="C563" i="11"/>
  <c r="C561" i="11"/>
  <c r="C562" i="11"/>
  <c r="C560" i="11"/>
  <c r="C557" i="11"/>
  <c r="C578" i="11"/>
  <c r="C576" i="11"/>
  <c r="C577" i="11"/>
  <c r="E562" i="11"/>
  <c r="E560" i="11"/>
  <c r="E557" i="11"/>
  <c r="E563" i="11"/>
  <c r="E558" i="11"/>
  <c r="E556" i="11"/>
  <c r="E561" i="11"/>
  <c r="C587" i="11"/>
  <c r="C583" i="11"/>
  <c r="C582" i="11"/>
  <c r="C585" i="11"/>
  <c r="C588" i="11"/>
  <c r="C584" i="11"/>
  <c r="C586" i="11"/>
  <c r="C581" i="11"/>
  <c r="K451" i="10"/>
  <c r="C616" i="11"/>
  <c r="C618" i="11"/>
  <c r="C628" i="11"/>
  <c r="R459" i="10"/>
  <c r="E606" i="11"/>
  <c r="Q251" i="27"/>
  <c r="R248" i="27" s="1"/>
  <c r="E617" i="11"/>
  <c r="O451" i="10"/>
  <c r="E609" i="11"/>
  <c r="E618" i="11"/>
  <c r="E611" i="11"/>
  <c r="E616" i="11"/>
  <c r="C620" i="11"/>
  <c r="C629" i="11"/>
  <c r="I451" i="10"/>
  <c r="C645" i="11"/>
  <c r="C644" i="11"/>
  <c r="J281" i="25"/>
  <c r="K264" i="25" s="1"/>
  <c r="J306" i="25"/>
  <c r="K293" i="25" s="1"/>
  <c r="C613" i="11"/>
  <c r="C606" i="11"/>
  <c r="C637" i="11"/>
  <c r="C636" i="11"/>
  <c r="G451" i="10"/>
  <c r="R451" i="10"/>
  <c r="R465" i="10"/>
  <c r="Q283" i="7"/>
  <c r="Q293" i="7"/>
  <c r="E610" i="11"/>
  <c r="R443" i="10"/>
  <c r="M451" i="10"/>
  <c r="Q288" i="7"/>
  <c r="R503" i="4"/>
  <c r="C70" i="13"/>
  <c r="Q201" i="5"/>
  <c r="H202" i="5" s="1"/>
  <c r="R501" i="4"/>
  <c r="R502" i="4"/>
  <c r="R477" i="4"/>
  <c r="C451" i="10"/>
  <c r="E619" i="11"/>
  <c r="E629" i="11"/>
  <c r="C634" i="11"/>
  <c r="C638" i="11"/>
  <c r="C650" i="11"/>
  <c r="C611" i="11"/>
  <c r="C648" i="11"/>
  <c r="C609" i="11"/>
  <c r="C607" i="11"/>
  <c r="C610" i="11"/>
  <c r="C617" i="11"/>
  <c r="C619" i="11"/>
  <c r="R478" i="4"/>
  <c r="R522" i="4"/>
  <c r="R520" i="4"/>
  <c r="R521" i="4"/>
  <c r="Q299" i="7"/>
  <c r="R479" i="4"/>
  <c r="Q193" i="5"/>
  <c r="H194" i="5" s="1"/>
  <c r="Q186" i="5"/>
  <c r="E187" i="5" s="1"/>
  <c r="Q208" i="3"/>
  <c r="K209" i="3" s="1"/>
  <c r="Q208" i="5"/>
  <c r="R205" i="5" s="1"/>
  <c r="Q192" i="3"/>
  <c r="B193" i="3" s="1"/>
  <c r="Q201" i="3"/>
  <c r="J202" i="3" s="1"/>
  <c r="Q185" i="3"/>
  <c r="D186" i="3" s="1"/>
  <c r="Q303" i="7"/>
  <c r="C75" i="13" l="1"/>
  <c r="C80" i="13"/>
  <c r="R18" i="2"/>
  <c r="R12" i="2"/>
  <c r="O186" i="3"/>
  <c r="C282" i="25"/>
  <c r="J193" i="3"/>
  <c r="R480" i="4"/>
  <c r="K7" i="1"/>
  <c r="K5" i="1"/>
  <c r="K6" i="1" s="1"/>
  <c r="S477" i="4"/>
  <c r="D282" i="25"/>
  <c r="K266" i="25"/>
  <c r="H193" i="3"/>
  <c r="F282" i="25"/>
  <c r="O193" i="3"/>
  <c r="I459" i="10"/>
  <c r="K263" i="25"/>
  <c r="F186" i="3"/>
  <c r="K269" i="25"/>
  <c r="N194" i="5"/>
  <c r="L194" i="5"/>
  <c r="R481" i="4"/>
  <c r="H202" i="3"/>
  <c r="K202" i="5"/>
  <c r="F202" i="5"/>
  <c r="P202" i="5"/>
  <c r="G194" i="5"/>
  <c r="H282" i="25"/>
  <c r="K267" i="25"/>
  <c r="E193" i="3"/>
  <c r="G282" i="25"/>
  <c r="K270" i="25"/>
  <c r="L193" i="3"/>
  <c r="J186" i="3"/>
  <c r="K273" i="25"/>
  <c r="C193" i="3"/>
  <c r="K276" i="25"/>
  <c r="N193" i="3"/>
  <c r="P186" i="3"/>
  <c r="G202" i="3"/>
  <c r="G202" i="5"/>
  <c r="M202" i="5"/>
  <c r="D202" i="5"/>
  <c r="M186" i="3"/>
  <c r="K272" i="25"/>
  <c r="L186" i="3"/>
  <c r="F202" i="3"/>
  <c r="N202" i="5"/>
  <c r="I202" i="5"/>
  <c r="F194" i="5"/>
  <c r="K275" i="25"/>
  <c r="M193" i="3"/>
  <c r="K186" i="3"/>
  <c r="K278" i="25"/>
  <c r="K262" i="25"/>
  <c r="P194" i="5"/>
  <c r="D193" i="3"/>
  <c r="B186" i="3"/>
  <c r="B282" i="25"/>
  <c r="K265" i="25"/>
  <c r="K193" i="3"/>
  <c r="I186" i="3"/>
  <c r="I282" i="25"/>
  <c r="K268" i="25"/>
  <c r="F193" i="3"/>
  <c r="H186" i="3"/>
  <c r="O202" i="5"/>
  <c r="J202" i="5"/>
  <c r="E202" i="5"/>
  <c r="K271" i="25"/>
  <c r="I193" i="3"/>
  <c r="C186" i="3"/>
  <c r="K274" i="25"/>
  <c r="P193" i="3"/>
  <c r="N186" i="3"/>
  <c r="K277" i="25"/>
  <c r="G193" i="3"/>
  <c r="E186" i="3"/>
  <c r="E282" i="25"/>
  <c r="D194" i="5"/>
  <c r="O194" i="5"/>
  <c r="M194" i="5"/>
  <c r="I194" i="5"/>
  <c r="C194" i="5"/>
  <c r="B194" i="5"/>
  <c r="K194" i="5"/>
  <c r="E194" i="5"/>
  <c r="J194" i="5"/>
  <c r="H187" i="5"/>
  <c r="G187" i="5"/>
  <c r="F187" i="5"/>
  <c r="B187" i="5"/>
  <c r="D187" i="5"/>
  <c r="C187" i="5"/>
  <c r="M187" i="5"/>
  <c r="P187" i="5"/>
  <c r="O187" i="5"/>
  <c r="N187" i="5"/>
  <c r="I187" i="5"/>
  <c r="L187" i="5"/>
  <c r="K187" i="5"/>
  <c r="J187" i="5"/>
  <c r="R247" i="27"/>
  <c r="R246" i="27"/>
  <c r="O252" i="27"/>
  <c r="N252" i="27"/>
  <c r="M252" i="27"/>
  <c r="L252" i="27"/>
  <c r="K252" i="27"/>
  <c r="J252" i="27"/>
  <c r="E252" i="27"/>
  <c r="H252" i="27"/>
  <c r="G252" i="27"/>
  <c r="B252" i="27"/>
  <c r="R250" i="27"/>
  <c r="D252" i="27"/>
  <c r="C432" i="12"/>
  <c r="K289" i="25"/>
  <c r="D307" i="25"/>
  <c r="K299" i="25"/>
  <c r="K305" i="25"/>
  <c r="K292" i="25"/>
  <c r="K291" i="25"/>
  <c r="F307" i="25"/>
  <c r="B307" i="25"/>
  <c r="K290" i="25"/>
  <c r="C307" i="25"/>
  <c r="K294" i="25"/>
  <c r="K300" i="25"/>
  <c r="K301" i="25"/>
  <c r="G307" i="25"/>
  <c r="K295" i="25"/>
  <c r="K302" i="25"/>
  <c r="K297" i="25"/>
  <c r="K304" i="25"/>
  <c r="K288" i="25"/>
  <c r="I307" i="25"/>
  <c r="K303" i="25"/>
  <c r="K287" i="25"/>
  <c r="E307" i="25"/>
  <c r="H307" i="25"/>
  <c r="K296" i="25"/>
  <c r="K298" i="25"/>
  <c r="S479" i="4"/>
  <c r="R482" i="4"/>
  <c r="R463" i="4"/>
  <c r="R523" i="4"/>
  <c r="S520" i="4"/>
  <c r="S478" i="4"/>
  <c r="R504" i="4"/>
  <c r="S501" i="4"/>
  <c r="S459" i="4"/>
  <c r="R462" i="4"/>
  <c r="S521" i="4"/>
  <c r="R524" i="4"/>
  <c r="S502" i="4"/>
  <c r="R505" i="4"/>
  <c r="S522" i="4"/>
  <c r="R525" i="4"/>
  <c r="R461" i="4"/>
  <c r="S458" i="4"/>
  <c r="S503" i="4"/>
  <c r="R506" i="4"/>
  <c r="P209" i="5"/>
  <c r="O209" i="5"/>
  <c r="N209" i="5"/>
  <c r="I209" i="5"/>
  <c r="L209" i="5"/>
  <c r="K209" i="5"/>
  <c r="J209" i="5"/>
  <c r="E209" i="5"/>
  <c r="H209" i="5"/>
  <c r="G209" i="5"/>
  <c r="F209" i="5"/>
  <c r="D209" i="5"/>
  <c r="C202" i="5"/>
  <c r="C209" i="5"/>
  <c r="B202" i="5"/>
  <c r="B209" i="5"/>
  <c r="M209" i="5"/>
  <c r="B209" i="3"/>
  <c r="M209" i="3"/>
  <c r="H209" i="3"/>
  <c r="G209" i="3"/>
  <c r="N209" i="3"/>
  <c r="M202" i="3"/>
  <c r="E209" i="3"/>
  <c r="D202" i="3"/>
  <c r="D209" i="3"/>
  <c r="C202" i="3"/>
  <c r="C209" i="3"/>
  <c r="B202" i="3"/>
  <c r="J209" i="3"/>
  <c r="I202" i="3"/>
  <c r="P202" i="3"/>
  <c r="P209" i="3"/>
  <c r="O202" i="3"/>
  <c r="O209" i="3"/>
  <c r="N202" i="3"/>
  <c r="F209" i="3"/>
  <c r="E202" i="3"/>
  <c r="L202" i="3"/>
  <c r="L209" i="3"/>
  <c r="K202" i="3"/>
  <c r="R92" i="28"/>
  <c r="R93" i="28"/>
  <c r="R90" i="28"/>
  <c r="R91" i="28"/>
  <c r="B95" i="28"/>
  <c r="P95" i="28"/>
  <c r="O95" i="28"/>
  <c r="N95" i="28"/>
  <c r="M95" i="28"/>
  <c r="L95" i="28"/>
  <c r="K95" i="28"/>
  <c r="J95" i="28"/>
  <c r="H95" i="28"/>
  <c r="G95" i="28"/>
  <c r="F95" i="28"/>
  <c r="E95" i="28"/>
  <c r="D95" i="28"/>
  <c r="C95" i="28"/>
  <c r="Q252" i="27"/>
  <c r="R251" i="27"/>
  <c r="F252" i="27"/>
  <c r="I252" i="27"/>
  <c r="P252" i="27"/>
  <c r="R249" i="27"/>
  <c r="C252" i="27"/>
  <c r="O443" i="10"/>
  <c r="K443" i="10"/>
  <c r="C443" i="10"/>
  <c r="M459" i="10"/>
  <c r="G459" i="10"/>
  <c r="G443" i="10"/>
  <c r="K256" i="25"/>
  <c r="C631" i="11"/>
  <c r="C646" i="11"/>
  <c r="R206" i="5"/>
  <c r="R204" i="5"/>
  <c r="R199" i="3"/>
  <c r="R183" i="5"/>
  <c r="C651" i="11"/>
  <c r="E459" i="10"/>
  <c r="O459" i="10"/>
  <c r="M443" i="10"/>
  <c r="C622" i="11"/>
  <c r="R191" i="3"/>
  <c r="Q451" i="10"/>
  <c r="E443" i="10"/>
  <c r="I443" i="10"/>
  <c r="E572" i="11"/>
  <c r="E614" i="11"/>
  <c r="R190" i="5"/>
  <c r="E622" i="11"/>
  <c r="Q459" i="10"/>
  <c r="R198" i="5"/>
  <c r="C579" i="11"/>
  <c r="C640" i="11"/>
  <c r="C614" i="11"/>
  <c r="E631" i="11"/>
  <c r="K459" i="10"/>
  <c r="Q443" i="10"/>
  <c r="Y33" i="8"/>
  <c r="R182" i="5"/>
  <c r="C426" i="12"/>
  <c r="Y72" i="8"/>
  <c r="Y40" i="8"/>
  <c r="C459" i="10"/>
  <c r="C437" i="12"/>
  <c r="E564" i="11"/>
  <c r="Q274" i="7"/>
  <c r="Y23" i="8"/>
  <c r="R197" i="5"/>
  <c r="R199" i="5"/>
  <c r="R200" i="5"/>
  <c r="Y14" i="8"/>
  <c r="Y60" i="8"/>
  <c r="Q278" i="7"/>
  <c r="R206" i="3"/>
  <c r="R204" i="3"/>
  <c r="R191" i="5"/>
  <c r="R207" i="5"/>
  <c r="R192" i="5"/>
  <c r="R189" i="5"/>
  <c r="R185" i="5"/>
  <c r="R184" i="5"/>
  <c r="R197" i="3"/>
  <c r="R198" i="3"/>
  <c r="R190" i="3"/>
  <c r="R200" i="3"/>
  <c r="R205" i="3"/>
  <c r="R207" i="3"/>
  <c r="R184" i="3"/>
  <c r="R182" i="3"/>
  <c r="R181" i="3"/>
  <c r="R183" i="3"/>
  <c r="R94" i="28" l="1"/>
  <c r="Q95" i="28"/>
  <c r="J257" i="25"/>
  <c r="J282" i="25"/>
  <c r="Q194" i="5"/>
  <c r="K306" i="25"/>
  <c r="K281" i="25"/>
  <c r="J307" i="25"/>
  <c r="R201" i="5"/>
  <c r="R208" i="5"/>
  <c r="Q202" i="5"/>
  <c r="R193" i="5"/>
  <c r="R208" i="3"/>
  <c r="Q209" i="3"/>
  <c r="R186" i="5"/>
  <c r="Q187" i="5"/>
  <c r="Q209" i="5"/>
  <c r="Q202" i="3"/>
  <c r="R192" i="3"/>
  <c r="R201" i="3"/>
  <c r="Q193" i="3"/>
  <c r="R185" i="3"/>
  <c r="Q186" i="3"/>
  <c r="M18" i="1"/>
  <c r="T84" i="8"/>
</calcChain>
</file>

<file path=xl/sharedStrings.xml><?xml version="1.0" encoding="utf-8"?>
<sst xmlns="http://schemas.openxmlformats.org/spreadsheetml/2006/main" count="8274" uniqueCount="1105">
  <si>
    <r>
      <rPr>
        <b/>
        <sz val="18"/>
        <color theme="1"/>
        <rFont val="Calibri"/>
        <family val="2"/>
        <scheme val="minor"/>
      </rPr>
      <t>ARIZONA DEPARTMENT of CHILD SAFETY</t>
    </r>
    <r>
      <rPr>
        <sz val="11"/>
        <color theme="1"/>
        <rFont val="Calibri"/>
        <family val="2"/>
        <scheme val="minor"/>
      </rPr>
      <t xml:space="preserve">
</t>
    </r>
  </si>
  <si>
    <t>SEMI-ANNUAL CHILD WELFARE REPORT</t>
  </si>
  <si>
    <t>Table of Contents</t>
  </si>
  <si>
    <t>Title</t>
  </si>
  <si>
    <t>Page</t>
  </si>
  <si>
    <t>Executive Summary</t>
  </si>
  <si>
    <t>1-5</t>
  </si>
  <si>
    <t>Semi-Annual Comparisons</t>
  </si>
  <si>
    <t>Reports of Child Abuse and Neglect</t>
  </si>
  <si>
    <t>Assignment of Investigations</t>
  </si>
  <si>
    <t>Investigations of Child Abuse and Neglect</t>
  </si>
  <si>
    <t>Completed Investigations</t>
  </si>
  <si>
    <t>10-11</t>
  </si>
  <si>
    <t>Safe Haven Infants</t>
  </si>
  <si>
    <t>Children Entering Out-of-Home Care</t>
  </si>
  <si>
    <t>13-14</t>
  </si>
  <si>
    <t>Children in Out-of-Home Care</t>
  </si>
  <si>
    <t>15-16</t>
  </si>
  <si>
    <t>Child, Parent and Foster Home Visitation</t>
  </si>
  <si>
    <t>Placement Demographics</t>
  </si>
  <si>
    <t>18-19</t>
  </si>
  <si>
    <t>Children Exiting Out-of-Home Care</t>
  </si>
  <si>
    <t>Fatalities</t>
  </si>
  <si>
    <t>Termination of Parental Rights</t>
  </si>
  <si>
    <t>Children with Case Plan Goals of Adoption</t>
  </si>
  <si>
    <t>23</t>
  </si>
  <si>
    <t>Adoptive Placement Disruptions</t>
  </si>
  <si>
    <t>Adoptions-Finalized</t>
  </si>
  <si>
    <t>Caseloads</t>
  </si>
  <si>
    <t>DCS Specialists and Supervisor Retention</t>
  </si>
  <si>
    <t>Expenditures</t>
  </si>
  <si>
    <t>Training &amp; Dependencies</t>
  </si>
  <si>
    <t>29-30</t>
  </si>
  <si>
    <t>Title IV-E Waiver</t>
  </si>
  <si>
    <t>Faith-Based Activities</t>
  </si>
  <si>
    <t>32-33</t>
  </si>
  <si>
    <t>Metric Definition'!A1</t>
  </si>
  <si>
    <t>Initiatives</t>
  </si>
  <si>
    <t>Accomplishments</t>
  </si>
  <si>
    <t>The Department has actively engaged data governance activities to develop consistencies in data definitions, procedures and methodologies.  This will be a continuous improvement effort.</t>
  </si>
  <si>
    <t>Licensed Foster Care, Adoption and Kinship Homes</t>
  </si>
  <si>
    <t>SEMI-ANNUAL COMPARISONS</t>
  </si>
  <si>
    <t>Due Jun 2018</t>
  </si>
  <si>
    <t>Apr 2013 through Sep 2013</t>
  </si>
  <si>
    <t>Oct 2013 through Mar 2014</t>
  </si>
  <si>
    <t>October 2014 - 
March 2015</t>
  </si>
  <si>
    <t>April 2015 -September 2015</t>
  </si>
  <si>
    <t>October 2015- 
March 2016</t>
  </si>
  <si>
    <t>April 2016 - 
September 2016</t>
  </si>
  <si>
    <t>October 2016 - March 2017</t>
  </si>
  <si>
    <t>April 2017 - 
September 2017</t>
  </si>
  <si>
    <t>October 2017 - March 2018</t>
  </si>
  <si>
    <r>
      <t xml:space="preserve">January 2018 - 
June 2018 </t>
    </r>
    <r>
      <rPr>
        <b/>
        <vertAlign val="superscript"/>
        <sz val="10"/>
        <rFont val="Calibri"/>
        <family val="2"/>
        <scheme val="minor"/>
      </rPr>
      <t>5</t>
    </r>
  </si>
  <si>
    <t>July 2018 - 
December 2018</t>
  </si>
  <si>
    <t>January 2019 - 
June 2019</t>
  </si>
  <si>
    <r>
      <t xml:space="preserve">July 2019 - 
December 2019 </t>
    </r>
    <r>
      <rPr>
        <b/>
        <vertAlign val="superscript"/>
        <sz val="10"/>
        <rFont val="Calibri"/>
        <family val="2"/>
        <scheme val="minor"/>
      </rPr>
      <t>3</t>
    </r>
  </si>
  <si>
    <t>January 2020 - 
June 2020</t>
  </si>
  <si>
    <t>July 2020 - 
December 2020</t>
  </si>
  <si>
    <t>January 2021 - 
June 2021</t>
  </si>
  <si>
    <t>July 2021 - 
December 2021</t>
  </si>
  <si>
    <t>January 2022 - 
June 2022</t>
  </si>
  <si>
    <t>July 2022 - 
December 2022</t>
  </si>
  <si>
    <t>Number of Reports Received</t>
  </si>
  <si>
    <r>
      <t>Number of Reports Substantiated</t>
    </r>
    <r>
      <rPr>
        <vertAlign val="superscript"/>
        <sz val="11"/>
        <color theme="1"/>
        <rFont val="Calibri"/>
        <family val="2"/>
        <scheme val="minor"/>
      </rPr>
      <t xml:space="preserve"> 1</t>
    </r>
  </si>
  <si>
    <t>Substantiation Rate</t>
  </si>
  <si>
    <r>
      <t xml:space="preserve">Number of Reports Investigated &amp; Closed </t>
    </r>
    <r>
      <rPr>
        <b/>
        <vertAlign val="superscript"/>
        <sz val="10"/>
        <color theme="1"/>
        <rFont val="Calibri"/>
        <family val="2"/>
        <scheme val="minor"/>
      </rPr>
      <t>6</t>
    </r>
  </si>
  <si>
    <t>Number of Reports Responded to</t>
  </si>
  <si>
    <t>Number of New Removals</t>
  </si>
  <si>
    <t>Number of New Removals with Voluntary under 18</t>
  </si>
  <si>
    <t>Number of Children in Out-of-Home Care on the Last Day of Reporting Period</t>
  </si>
  <si>
    <t>Number of Children in Shelter for More than 21 Days</t>
  </si>
  <si>
    <t xml:space="preserve">Number and Percentage of Children Receiving Visitation In the Last Month of Reporting Period </t>
  </si>
  <si>
    <t xml:space="preserve">Percentage of Parents Receiving Visitation </t>
  </si>
  <si>
    <r>
      <t xml:space="preserve">Number of Licensed Foster Homes </t>
    </r>
    <r>
      <rPr>
        <b/>
        <vertAlign val="superscript"/>
        <sz val="10"/>
        <color theme="1"/>
        <rFont val="Calibri"/>
        <family val="2"/>
        <scheme val="minor"/>
      </rPr>
      <t>2</t>
    </r>
  </si>
  <si>
    <t>Number of Foster Home Spaces Available to DCS</t>
  </si>
  <si>
    <t xml:space="preserve">Number of New Foster Homes </t>
  </si>
  <si>
    <t>Number of Foster Homes Closed</t>
  </si>
  <si>
    <r>
      <t>Number and Percentage of Foster Homes not Receiving Visitation</t>
    </r>
    <r>
      <rPr>
        <b/>
        <vertAlign val="superscript"/>
        <sz val="10"/>
        <color rgb="FF000000"/>
        <rFont val="Calibri"/>
        <family val="2"/>
        <scheme val="minor"/>
      </rPr>
      <t>4</t>
    </r>
  </si>
  <si>
    <t>Number of Children Leaving DCS Custody</t>
  </si>
  <si>
    <t>Number of Children With a Case Plan Goal of Adoption</t>
  </si>
  <si>
    <t>Number of Children With a Finalized Adoption</t>
  </si>
  <si>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</si>
  <si>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January 29, 2021.</t>
    </r>
  </si>
  <si>
    <r>
      <t xml:space="preserve">4  </t>
    </r>
    <r>
      <rPr>
        <sz val="10"/>
        <color theme="1"/>
        <rFont val="Calibri"/>
        <family val="2"/>
        <scheme val="minor"/>
      </rPr>
      <t>Data is provided by HRSS provider agencies. During the July to December 2020 reporting period, agencies conducted home visits virtually due to COVID-19 restrictions, which attributes to a higher incidence of completed visitation.</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</si>
  <si>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</si>
  <si>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10"/>
        <color theme="1"/>
        <rFont val="Calibri"/>
        <family val="2"/>
        <scheme val="minor"/>
      </rPr>
      <t>6</t>
    </r>
    <r>
      <rPr>
        <sz val="10"/>
        <color theme="1"/>
        <rFont val="Calibri"/>
        <family val="2"/>
        <scheme val="minor"/>
      </rPr>
      <t xml:space="preserve"> The Department continues to diligently address data quality issues and will continue to update data as issues are identified and resolved. This data element will be updated and resubmitted in future iterations of this report.</t>
    </r>
  </si>
  <si>
    <r>
      <t xml:space="preserve">Total Reports Received </t>
    </r>
    <r>
      <rPr>
        <sz val="10"/>
        <color theme="0"/>
        <rFont val="Calibri"/>
        <family val="2"/>
        <scheme val="minor"/>
      </rPr>
      <t>(7)</t>
    </r>
  </si>
  <si>
    <t>October 2015 – March 2016</t>
  </si>
  <si>
    <t>April 2016 – September 2016</t>
  </si>
  <si>
    <t>October 2016 – March 2017</t>
  </si>
  <si>
    <t>April 2017 – September 2017</t>
  </si>
  <si>
    <t>October 2017 – March 2018</t>
  </si>
  <si>
    <t>January 2018 – 
June 2018</t>
  </si>
  <si>
    <t>July 2018 – 
December 2018</t>
  </si>
  <si>
    <t>January 2019 – 
June 2019</t>
  </si>
  <si>
    <t>July 2019 – 
December 2019</t>
  </si>
  <si>
    <t>January 2020 – June 2020</t>
  </si>
  <si>
    <t>July 2020 – December 2020</t>
  </si>
  <si>
    <t>January 2021 – June 2021</t>
  </si>
  <si>
    <t>July 2021 – December 2021</t>
  </si>
  <si>
    <t>January 2022 – June 2022</t>
  </si>
  <si>
    <t>July 2022 – December 2022</t>
  </si>
  <si>
    <t>Reports Assigned to DCS</t>
  </si>
  <si>
    <t>Reports -No Jurisdiction (military/tribal)</t>
  </si>
  <si>
    <t>Total Reports</t>
  </si>
  <si>
    <r>
      <t>Total Reports Received by Maltreatment Category</t>
    </r>
    <r>
      <rPr>
        <sz val="12"/>
        <color theme="0"/>
        <rFont val="Calibri"/>
        <family val="2"/>
        <scheme val="minor"/>
      </rPr>
      <t xml:space="preserve"> </t>
    </r>
    <r>
      <rPr>
        <sz val="10"/>
        <color theme="0"/>
        <rFont val="Calibri"/>
        <family val="2"/>
        <scheme val="minor"/>
      </rPr>
      <t>(7)</t>
    </r>
  </si>
  <si>
    <t>Neglect</t>
  </si>
  <si>
    <t>Physical Abuse</t>
  </si>
  <si>
    <t>Sexual Abuse</t>
  </si>
  <si>
    <t>Emotional Abuse</t>
  </si>
  <si>
    <t>Total</t>
  </si>
  <si>
    <r>
      <t xml:space="preserve">Total Reports Received by Priority </t>
    </r>
    <r>
      <rPr>
        <sz val="10"/>
        <color theme="0"/>
        <rFont val="Calibri"/>
        <family val="2"/>
        <scheme val="minor"/>
      </rPr>
      <t>(7)</t>
    </r>
  </si>
  <si>
    <t>PRIORITY 1</t>
  </si>
  <si>
    <t>PRIORITY 2</t>
  </si>
  <si>
    <t>PRIORITY 3</t>
  </si>
  <si>
    <t>PRIORITY 4</t>
  </si>
  <si>
    <r>
      <t>Total Reports Not Responded to</t>
    </r>
    <r>
      <rPr>
        <b/>
        <sz val="12"/>
        <color theme="0"/>
        <rFont val="Calibri"/>
        <family val="2"/>
        <scheme val="minor"/>
      </rPr>
      <t xml:space="preserve"> </t>
    </r>
    <r>
      <rPr>
        <sz val="10"/>
        <color theme="0"/>
        <rFont val="Calibri"/>
        <family val="2"/>
        <scheme val="minor"/>
      </rPr>
      <t xml:space="preserve">(8) </t>
    </r>
    <r>
      <rPr>
        <vertAlign val="superscript"/>
        <sz val="10"/>
        <color theme="0"/>
        <rFont val="Calibri"/>
        <family val="2"/>
        <scheme val="minor"/>
      </rPr>
      <t>1</t>
    </r>
  </si>
  <si>
    <t>07/01/2022 through 12/31/2022</t>
  </si>
  <si>
    <t>APACHE</t>
  </si>
  <si>
    <t>COCHISE</t>
  </si>
  <si>
    <t>COCONINO</t>
  </si>
  <si>
    <t>GILA</t>
  </si>
  <si>
    <t>GRAHAM</t>
  </si>
  <si>
    <t>GREENLEE</t>
  </si>
  <si>
    <t>LA PAZ</t>
  </si>
  <si>
    <t>MARICOPA</t>
  </si>
  <si>
    <t>MOHAVE</t>
  </si>
  <si>
    <t>NAVAJO</t>
  </si>
  <si>
    <t>PIMA</t>
  </si>
  <si>
    <t>PINAL</t>
  </si>
  <si>
    <t>SANTA CRUZ</t>
  </si>
  <si>
    <t>YAVAPAI</t>
  </si>
  <si>
    <t>YUMA</t>
  </si>
  <si>
    <t>STATEWIDE</t>
  </si>
  <si>
    <t>% OF TOTAL</t>
  </si>
  <si>
    <t>TOTAL</t>
  </si>
  <si>
    <t>% of TOTAL</t>
  </si>
  <si>
    <t>01/01/2022 through 06/30/2022</t>
  </si>
  <si>
    <t>07/01/2021 through 12/31/2021</t>
  </si>
  <si>
    <r>
      <t>Total Reports Not Responded to</t>
    </r>
    <r>
      <rPr>
        <b/>
        <sz val="12"/>
        <color theme="0"/>
        <rFont val="Calibri"/>
        <family val="2"/>
        <scheme val="minor"/>
      </rPr>
      <t xml:space="preserve"> </t>
    </r>
    <r>
      <rPr>
        <sz val="10"/>
        <color theme="0"/>
        <rFont val="Calibri"/>
        <family val="2"/>
        <scheme val="minor"/>
      </rPr>
      <t>(8)</t>
    </r>
  </si>
  <si>
    <t>07/01/2020 through 12/31/2020</t>
  </si>
  <si>
    <t>COCONIO</t>
  </si>
  <si>
    <t>01/01/2020 through 06/30/2020</t>
  </si>
  <si>
    <t>07/01/2019 through 12/31/2019</t>
  </si>
  <si>
    <t>01/01/2019 through 06/30/2019</t>
  </si>
  <si>
    <t xml:space="preserve"> 07/01/2018 through 12/31/2018</t>
  </si>
  <si>
    <r>
      <t xml:space="preserve">Reports Assigned for Investigation by Priority and Maltreatment Type and County </t>
    </r>
    <r>
      <rPr>
        <sz val="10"/>
        <color theme="0"/>
        <rFont val="Calibri"/>
        <family val="2"/>
        <scheme val="minor"/>
      </rPr>
      <t xml:space="preserve">(9)  </t>
    </r>
  </si>
  <si>
    <t xml:space="preserve"> 0#/01/20## through ##/3#/20##</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</si>
  <si>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</si>
  <si>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</si>
  <si>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</si>
  <si>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</si>
  <si>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</si>
  <si>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</si>
  <si>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</si>
  <si>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</si>
  <si>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</si>
  <si>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</si>
  <si>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</si>
  <si>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</si>
  <si>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</si>
  <si>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</si>
  <si>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</si>
  <si>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</si>
  <si>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</si>
  <si>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Priority</t>
  </si>
  <si>
    <t>Maltreatment Type</t>
  </si>
  <si>
    <t>EMOT ABUSE</t>
  </si>
  <si>
    <t>NEGLECT</t>
  </si>
  <si>
    <t>PHYSICAL</t>
  </si>
  <si>
    <t>SEX ABUSE</t>
  </si>
  <si>
    <t xml:space="preserve"> 07/01/2022 through 12/31/2022</t>
  </si>
  <si>
    <t xml:space="preserve"> 01/01/2022 through 06/30/2022</t>
  </si>
  <si>
    <t xml:space="preserve"> 07/01/2021 through 12/31/2021</t>
  </si>
  <si>
    <t xml:space="preserve"> 01/01/2021 through 06/30/2021</t>
  </si>
  <si>
    <t xml:space="preserve"> 07/01/2020 through 12/31/2020</t>
  </si>
  <si>
    <t xml:space="preserve"> 01/01/2020 through 06/30/2020</t>
  </si>
  <si>
    <t xml:space="preserve"> 07/01/2019 through 12/31/2019</t>
  </si>
  <si>
    <t xml:space="preserve"> 01/01/2018 through 06/30/2018</t>
  </si>
  <si>
    <t xml:space="preserve"> 10/1/2017 through 3/31/2018</t>
  </si>
  <si>
    <r>
      <t xml:space="preserve">Reports Assigned for Investigation that Remain Open by Priority and Maltreatment Type and County </t>
    </r>
    <r>
      <rPr>
        <sz val="10"/>
        <color theme="0"/>
        <rFont val="Calibri"/>
        <family val="2"/>
        <scheme val="minor"/>
      </rPr>
      <t>(11) *</t>
    </r>
  </si>
  <si>
    <t>As of 06/30/2022</t>
  </si>
  <si>
    <t>As of 12/31/2021</t>
  </si>
  <si>
    <t>As of 06/30/2021</t>
  </si>
  <si>
    <t>As of 12/31/2020</t>
  </si>
  <si>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</si>
  <si>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t>As of 06/30/2020</t>
  </si>
  <si>
    <t>as of 12/31/2019</t>
  </si>
  <si>
    <t>as of 06/30/2019</t>
  </si>
  <si>
    <t>as of 12/31/2018</t>
  </si>
  <si>
    <t>As of 06/30/2018</t>
  </si>
  <si>
    <t>As of 3/31/2018</t>
  </si>
  <si>
    <t>COMPLETED INVESTIGATIONS OF CHILD ABUSE &amp; NEGLECT</t>
  </si>
  <si>
    <r>
      <t xml:space="preserve">Percent of Office of Administrative Hearings decisions where case findings are affirmed. (updated annually) </t>
    </r>
    <r>
      <rPr>
        <b/>
        <sz val="12"/>
        <color theme="0"/>
        <rFont val="Calibri"/>
        <family val="2"/>
        <scheme val="minor"/>
      </rPr>
      <t>(E1)</t>
    </r>
  </si>
  <si>
    <t>SFY 2018</t>
  </si>
  <si>
    <t>SFY 2019</t>
  </si>
  <si>
    <t>SFY 2020</t>
  </si>
  <si>
    <t>SFY 2021</t>
  </si>
  <si>
    <t>SFY 2022</t>
  </si>
  <si>
    <t>SFY 2023</t>
  </si>
  <si>
    <r>
      <t xml:space="preserve">Percent Upheld </t>
    </r>
    <r>
      <rPr>
        <b/>
        <vertAlign val="superscript"/>
        <sz val="12"/>
        <color theme="1"/>
        <rFont val="Calibri"/>
        <family val="2"/>
        <scheme val="minor"/>
      </rPr>
      <t>7</t>
    </r>
  </si>
  <si>
    <r>
      <t>Reports Completed</t>
    </r>
    <r>
      <rPr>
        <sz val="10"/>
        <color theme="0"/>
        <rFont val="Calibri"/>
        <family val="2"/>
        <scheme val="minor"/>
      </rPr>
      <t xml:space="preserve"> (10a -10c)</t>
    </r>
  </si>
  <si>
    <t xml:space="preserve"> TEMPLATE ##/01/20## through ##/3#/20##</t>
  </si>
  <si>
    <t xml:space="preserve"> FINDING</t>
  </si>
  <si>
    <t xml:space="preserve">  % OF TOTAL</t>
  </si>
  <si>
    <t>Substantiated</t>
  </si>
  <si>
    <t>Prop Sub</t>
  </si>
  <si>
    <t>Unsubstantiated</t>
  </si>
  <si>
    <t>01/01/2021 through 06/30/2021</t>
  </si>
  <si>
    <t>Finding Pending 1</t>
  </si>
  <si>
    <t xml:space="preserve"> 01/01/2019 through 06/30/2019</t>
  </si>
  <si>
    <r>
      <rPr>
        <vertAlign val="superscript"/>
        <sz val="10"/>
        <color theme="1"/>
        <rFont val="Calibri"/>
        <family val="2"/>
        <scheme val="minor"/>
      </rPr>
      <t xml:space="preserve">7 </t>
    </r>
    <r>
      <rPr>
        <sz val="10"/>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</si>
  <si>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t xml:space="preserve">1 The Department continues to diligently address data quality issues and will continue to update data as issues are identified and resolved. This data element will be updated and resubmitted in future iterations of this report. Review of cases indicate a finding was made but the system did not indicate. These will be updated for future iterations of the report. </t>
  </si>
  <si>
    <r>
      <t>Reports Completed</t>
    </r>
    <r>
      <rPr>
        <b/>
        <sz val="12"/>
        <color theme="0"/>
        <rFont val="Calibri"/>
        <family val="2"/>
        <scheme val="minor"/>
      </rPr>
      <t xml:space="preserve"> (10a -10c)</t>
    </r>
  </si>
  <si>
    <r>
      <t>Reports Completed Resulting in Substantiation</t>
    </r>
    <r>
      <rPr>
        <b/>
        <sz val="12"/>
        <color theme="0"/>
        <rFont val="Calibri"/>
        <family val="2"/>
        <scheme val="minor"/>
      </rPr>
      <t xml:space="preserve"> (10a -10c)</t>
    </r>
  </si>
  <si>
    <t xml:space="preserve"> 10/01/2017 through 03/31/2018</t>
  </si>
  <si>
    <r>
      <t xml:space="preserve">SAFE HAVEN </t>
    </r>
    <r>
      <rPr>
        <vertAlign val="superscript"/>
        <sz val="16"/>
        <color theme="0"/>
        <rFont val="Calibri"/>
        <family val="2"/>
      </rPr>
      <t>*</t>
    </r>
  </si>
  <si>
    <t>Oct 2014 - Mar 2015</t>
  </si>
  <si>
    <t>Oct 2015 - Mar 2016</t>
  </si>
  <si>
    <t>Apr 2016 - Sep 2016</t>
  </si>
  <si>
    <t>Oct 2016 - Mar 2017</t>
  </si>
  <si>
    <t>Apr 2017 - Sep 2017</t>
  </si>
  <si>
    <t>Oct 2017 - Mar 2018</t>
  </si>
  <si>
    <t>Jan 2018 - Jun 2018</t>
  </si>
  <si>
    <t>Jul 2018 - Dec 2018</t>
  </si>
  <si>
    <t>Jan 2019 - Jun 2019</t>
  </si>
  <si>
    <t>Jul 2019 - Dec 2019</t>
  </si>
  <si>
    <t>Jan 2020 - Jun 2020</t>
  </si>
  <si>
    <t>Jul 2020 - Dec 2020</t>
  </si>
  <si>
    <t>Jan 2021 - Jun 2021</t>
  </si>
  <si>
    <t>Jun 2021 - Dec 2021</t>
  </si>
  <si>
    <t>Jan 2022 - Jun 2022</t>
  </si>
  <si>
    <t>Jun 2022 - Dec 2022</t>
  </si>
  <si>
    <t>Unharmed Infants Delivered to Safe Haven</t>
  </si>
  <si>
    <t>* These counts are for newborn infants less than 72 hours old, who qualify pursuant to A.R.S. § 13-3623.01.</t>
  </si>
  <si>
    <r>
      <t xml:space="preserve">CHILDREN ENTERING OUT-OF-HOME CARE </t>
    </r>
    <r>
      <rPr>
        <sz val="10"/>
        <color theme="0"/>
        <rFont val="Calibri"/>
        <family val="2"/>
      </rPr>
      <t xml:space="preserve">(12, 14 &amp; 15) </t>
    </r>
    <r>
      <rPr>
        <b/>
        <sz val="12"/>
        <color theme="0"/>
        <rFont val="Calibri"/>
        <family val="2"/>
      </rPr>
      <t xml:space="preserve"> </t>
    </r>
    <r>
      <rPr>
        <b/>
        <sz val="16"/>
        <color theme="0"/>
        <rFont val="Calibri"/>
        <family val="2"/>
      </rPr>
      <t xml:space="preserve">
</t>
    </r>
  </si>
  <si>
    <t>template ##/01/20## through ##/3#/20##</t>
  </si>
  <si>
    <t>Reported Children</t>
  </si>
  <si>
    <t>Children reported during period</t>
  </si>
  <si>
    <t>% Reported Statewide</t>
  </si>
  <si>
    <t>Removed Children</t>
  </si>
  <si>
    <t>Children removed during period*</t>
  </si>
  <si>
    <t>% Removed Statewide</t>
  </si>
  <si>
    <t>Voluntary Placements (0-17 years)</t>
  </si>
  <si>
    <t>Voluntary Placements</t>
  </si>
  <si>
    <t>% of Voluntary Placements 
per removal</t>
  </si>
  <si>
    <t>Prior Removal Within Previous 12 Months</t>
  </si>
  <si>
    <t>Children with prior removal in previous 12 months</t>
  </si>
  <si>
    <t>% of children with prior removal within 12 months per removal</t>
  </si>
  <si>
    <t>Prior Removal Within Previous 13-24 Months</t>
  </si>
  <si>
    <t>Children with prior removal in previous 13 to 24 months</t>
  </si>
  <si>
    <t>% of children with prior removal within 13 to 24 months per removal</t>
  </si>
  <si>
    <t xml:space="preserve">  </t>
  </si>
  <si>
    <t>Children removed</t>
  </si>
  <si>
    <t>*  Children removed during the period may be part of reports received during the prior reporting period.  Thus, children removed during the period may not be part of the total count of children reported during the period.</t>
  </si>
  <si>
    <r>
      <t xml:space="preserve">CHILDREN ENTERING OUT-OF-HOME CARE </t>
    </r>
    <r>
      <rPr>
        <b/>
        <sz val="12"/>
        <color theme="0"/>
        <rFont val="Calibri"/>
        <family val="2"/>
      </rPr>
      <t xml:space="preserve">(12, 14 &amp; 15)  </t>
    </r>
    <r>
      <rPr>
        <b/>
        <sz val="16"/>
        <color theme="0"/>
        <rFont val="Calibri"/>
        <family val="2"/>
      </rPr>
      <t xml:space="preserve">
</t>
    </r>
  </si>
  <si>
    <t>07/01/2018 through 12/31/2018</t>
  </si>
  <si>
    <t>% Reported of Statewide</t>
  </si>
  <si>
    <t>% Removed of Statewide</t>
  </si>
  <si>
    <t>01/01/2018 through 06/30/2018</t>
  </si>
  <si>
    <t>10/1/2017 through 3/31/2018</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</si>
  <si>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</si>
  <si>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</si>
  <si>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</si>
  <si>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</si>
  <si>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</si>
  <si>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</si>
  <si>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and Percentage of Children in Out-of-Home Care</t>
  </si>
  <si>
    <t>as of ##/3#/20##</t>
  </si>
  <si>
    <t>as of 12/31/2022</t>
  </si>
  <si>
    <t>as of 06/30/2022</t>
  </si>
  <si>
    <t>as of 12/31/2021</t>
  </si>
  <si>
    <t>as of 06/30/2021</t>
  </si>
  <si>
    <t>as of 12/31/2020</t>
  </si>
  <si>
    <t>as of 06/30/2020</t>
  </si>
  <si>
    <t>as of 06/30/2018</t>
  </si>
  <si>
    <t>as of 03/31/2017</t>
  </si>
  <si>
    <t># of Children</t>
  </si>
  <si>
    <t>% of Total</t>
  </si>
  <si>
    <r>
      <t xml:space="preserve"># of Children </t>
    </r>
    <r>
      <rPr>
        <b/>
        <vertAlign val="superscript"/>
        <sz val="10"/>
        <rFont val="Calibri"/>
        <family val="2"/>
      </rPr>
      <t>8</t>
    </r>
  </si>
  <si>
    <r>
      <rPr>
        <b/>
        <sz val="12"/>
        <color theme="0"/>
        <rFont val="Calibri"/>
        <family val="2"/>
      </rPr>
      <t>AGE</t>
    </r>
    <r>
      <rPr>
        <b/>
        <sz val="11"/>
        <color theme="0"/>
        <rFont val="Calibri"/>
        <family val="2"/>
      </rPr>
      <t xml:space="preserve"> </t>
    </r>
    <r>
      <rPr>
        <sz val="10"/>
        <color theme="0"/>
        <rFont val="Calibri"/>
        <family val="2"/>
      </rPr>
      <t>(20A)</t>
    </r>
  </si>
  <si>
    <t>Pending Data Correction *</t>
  </si>
  <si>
    <t>0 to 12 Months</t>
  </si>
  <si>
    <t>12 to 36 Months</t>
  </si>
  <si>
    <t>3 to 5</t>
  </si>
  <si>
    <t>6 to 9</t>
  </si>
  <si>
    <t>10 to 12</t>
  </si>
  <si>
    <t>13 to 15</t>
  </si>
  <si>
    <t>16 to 17</t>
  </si>
  <si>
    <t>18 and Over</t>
  </si>
  <si>
    <t>TOTAL OOH</t>
  </si>
  <si>
    <r>
      <t xml:space="preserve">ETHNICITY </t>
    </r>
    <r>
      <rPr>
        <sz val="10"/>
        <color theme="0"/>
        <rFont val="Calibri"/>
        <family val="2"/>
      </rPr>
      <t>(20B)</t>
    </r>
  </si>
  <si>
    <t>African American</t>
  </si>
  <si>
    <t>American Indian</t>
  </si>
  <si>
    <t>Asian</t>
  </si>
  <si>
    <t>Hispanic</t>
  </si>
  <si>
    <t>Caucasian</t>
  </si>
  <si>
    <t>Other</t>
  </si>
  <si>
    <r>
      <t xml:space="preserve">CASE PLAN GOAL (PERMANENCY GOAL) </t>
    </r>
    <r>
      <rPr>
        <sz val="10"/>
        <color theme="0"/>
        <rFont val="Calibri"/>
        <family val="2"/>
      </rPr>
      <t>(20C)</t>
    </r>
    <r>
      <rPr>
        <b/>
        <sz val="11"/>
        <color theme="0"/>
        <rFont val="Calibri"/>
        <family val="2"/>
      </rPr>
      <t>*</t>
    </r>
  </si>
  <si>
    <t>Return to Family</t>
  </si>
  <si>
    <t>Adoption</t>
  </si>
  <si>
    <t>Long Term Foster Care</t>
  </si>
  <si>
    <t>Independent Living</t>
  </si>
  <si>
    <t>Guardianship</t>
  </si>
  <si>
    <t>Case Plan Goal Being Developed</t>
  </si>
  <si>
    <t>Live with Other Relatives **</t>
  </si>
  <si>
    <t>N/A</t>
  </si>
  <si>
    <r>
      <t xml:space="preserve">LENGTH OF TIME IN CARE </t>
    </r>
    <r>
      <rPr>
        <sz val="10"/>
        <color theme="0"/>
        <rFont val="Calibri"/>
        <family val="2"/>
      </rPr>
      <t>(20E)</t>
    </r>
  </si>
  <si>
    <t>1 to 30 Days</t>
  </si>
  <si>
    <t>31 Days to 12 Months</t>
  </si>
  <si>
    <t>13 to 24 Months</t>
  </si>
  <si>
    <t>More Than 24 Months</t>
  </si>
  <si>
    <t>Average Number of Placements</t>
  </si>
  <si>
    <t>Median</t>
  </si>
  <si>
    <t>Minimum Range</t>
  </si>
  <si>
    <r>
      <t xml:space="preserve">Maximum Range </t>
    </r>
    <r>
      <rPr>
        <b/>
        <vertAlign val="superscript"/>
        <sz val="10"/>
        <color rgb="FF000000"/>
        <rFont val="Calibri"/>
        <family val="2"/>
      </rPr>
      <t>8</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</si>
  <si>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</si>
  <si>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t>* The Department continues to diligently address data quality issues and will continue to update data as issues are identified and resolved. This data element will be updated and resubmitted in future iterations of this report.</t>
  </si>
  <si>
    <t xml:space="preserve">** This case plan goal is no longer an option and will be removed in future iterations of this report. </t>
  </si>
  <si>
    <t xml:space="preserve"> TEMPLATE </t>
  </si>
  <si>
    <t>as of  06/30/2022</t>
  </si>
  <si>
    <t>as of  12/31/2021</t>
  </si>
  <si>
    <t>as of  06/30/2019</t>
  </si>
  <si>
    <t>as of  06/30/2018</t>
  </si>
  <si>
    <t>as of 3/31/2018</t>
  </si>
  <si>
    <r>
      <t xml:space="preserve">PRIMARY LEGAL STATUS (0 TO 17 YRS OLD) </t>
    </r>
    <r>
      <rPr>
        <sz val="10"/>
        <color theme="0"/>
        <rFont val="Calibri"/>
        <family val="2"/>
      </rPr>
      <t xml:space="preserve"> (20F)</t>
    </r>
  </si>
  <si>
    <t>Temporary Custody</t>
  </si>
  <si>
    <t>Adjudicated Dependent Only</t>
  </si>
  <si>
    <t>Legally Free for Adoption</t>
  </si>
  <si>
    <t>Partially Free for Adoption</t>
  </si>
  <si>
    <t>Voluntary Placement  &lt;18 yo</t>
  </si>
  <si>
    <t>Dually Adjudicated</t>
  </si>
  <si>
    <r>
      <t xml:space="preserve">SHELTER or RECEIVING HOME  &gt; 21 CONSECUTIVE DAYS BY AGE </t>
    </r>
    <r>
      <rPr>
        <vertAlign val="superscript"/>
        <sz val="10"/>
        <color theme="0"/>
        <rFont val="Calibri"/>
        <family val="2"/>
      </rPr>
      <t xml:space="preserve"> </t>
    </r>
    <r>
      <rPr>
        <sz val="10"/>
        <color theme="0"/>
        <rFont val="Calibri"/>
        <family val="2"/>
      </rPr>
      <t>(16)</t>
    </r>
  </si>
  <si>
    <t>3 to 5 Years</t>
  </si>
  <si>
    <t>6 to 9 Years</t>
  </si>
  <si>
    <t>10 to 12 Years</t>
  </si>
  <si>
    <t>13 to 15 Years</t>
  </si>
  <si>
    <t>16 to 17 Years</t>
  </si>
  <si>
    <t>18 Years and over</t>
  </si>
  <si>
    <t>Total OOH</t>
  </si>
  <si>
    <r>
      <t xml:space="preserve">UNLICENSED KINSHIP HOMES </t>
    </r>
    <r>
      <rPr>
        <sz val="10"/>
        <color theme="0"/>
        <rFont val="Calibri"/>
        <family val="2"/>
      </rPr>
      <t xml:space="preserve"> (17) </t>
    </r>
  </si>
  <si>
    <t xml:space="preserve"> TEMPLATE as of  06/30/2018</t>
  </si>
  <si>
    <t>as of  12/31/2018</t>
  </si>
  <si>
    <t>Unlicensed Kinship Homes</t>
  </si>
  <si>
    <r>
      <t>LICENSED COMMUNITY &amp; LICENSED KINSHIP HOMES</t>
    </r>
    <r>
      <rPr>
        <sz val="11"/>
        <color theme="0"/>
        <rFont val="Calibri"/>
        <family val="2"/>
      </rPr>
      <t xml:space="preserve"> (17) </t>
    </r>
  </si>
  <si>
    <t># of FOSTER HOMES</t>
  </si>
  <si>
    <t>BED SPACES</t>
  </si>
  <si>
    <r>
      <t xml:space="preserve">BED SPACES </t>
    </r>
    <r>
      <rPr>
        <b/>
        <vertAlign val="superscript"/>
        <sz val="10"/>
        <color rgb="FF000000"/>
        <rFont val="Calibri"/>
        <family val="2"/>
      </rPr>
      <t>9, 10</t>
    </r>
  </si>
  <si>
    <r>
      <t>BED SPACES</t>
    </r>
    <r>
      <rPr>
        <b/>
        <vertAlign val="superscript"/>
        <sz val="10"/>
        <color rgb="FF000000"/>
        <rFont val="Calibri"/>
        <family val="2"/>
      </rPr>
      <t xml:space="preserve"> 9, 10</t>
    </r>
  </si>
  <si>
    <r>
      <t xml:space="preserve">BED SPACES </t>
    </r>
    <r>
      <rPr>
        <b/>
        <vertAlign val="superscript"/>
        <sz val="10"/>
        <color rgb="FF000000"/>
        <rFont val="Calibri"/>
        <family val="2"/>
      </rPr>
      <t>10</t>
    </r>
  </si>
  <si>
    <r>
      <t xml:space="preserve">Licensed Kinship Foster Homes with Out-Of-Home Child(ren) Placed </t>
    </r>
    <r>
      <rPr>
        <b/>
        <i/>
        <vertAlign val="superscript"/>
        <sz val="10"/>
        <color rgb="FF000000"/>
        <rFont val="Calibri"/>
        <family val="2"/>
      </rPr>
      <t>9</t>
    </r>
  </si>
  <si>
    <t>Licensed Kinship Foster Homes with NO Out-Of-Home Child(ren) Placed</t>
  </si>
  <si>
    <t>Total Licensed Kinship Foster Homes</t>
  </si>
  <si>
    <t xml:space="preserve">1482  </t>
  </si>
  <si>
    <t>Licensed Community Foster Homes</t>
  </si>
  <si>
    <t>Total Licensed Foster Homes</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</si>
  <si>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</si>
  <si>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r>
      <rPr>
        <b/>
        <vertAlign val="superscript"/>
        <sz val="8"/>
        <rFont val="Calibri"/>
        <family val="2"/>
      </rPr>
      <t>9</t>
    </r>
    <r>
      <rPr>
        <b/>
        <sz val="8"/>
        <rFont val="Calibri"/>
        <family val="2"/>
      </rPr>
      <t>Age Breakout has been changed since the prior reporting period.</t>
    </r>
  </si>
  <si>
    <r>
      <rPr>
        <b/>
        <vertAlign val="superscript"/>
        <sz val="8"/>
        <color theme="1"/>
        <rFont val="Calibri"/>
        <family val="2"/>
      </rPr>
      <t>9</t>
    </r>
    <r>
      <rPr>
        <sz val="8"/>
        <color theme="1"/>
        <rFont val="Calibri"/>
        <family val="2"/>
      </rPr>
      <t xml:space="preserve"> Includes the count of Licensed Kinship homes where there is at least one out-of-home child placed.
</t>
    </r>
    <r>
      <rPr>
        <b/>
        <vertAlign val="superscript"/>
        <sz val="8"/>
        <color theme="1"/>
        <rFont val="Calibri"/>
        <family val="2"/>
      </rPr>
      <t>10</t>
    </r>
    <r>
      <rPr>
        <sz val="8"/>
        <color theme="1"/>
        <rFont val="Calibri"/>
        <family val="2"/>
      </rPr>
      <t xml:space="preserve"> Excludes homes with ICPC and Bed holds.
</t>
    </r>
    <r>
      <rPr>
        <vertAlign val="superscript"/>
        <sz val="8"/>
        <rFont val="Calibri"/>
        <family val="2"/>
      </rPr>
      <t/>
    </r>
  </si>
  <si>
    <t>PARENT / CHILD VISITATION</t>
  </si>
  <si>
    <t xml:space="preserve"> as of 12/31/2020</t>
  </si>
  <si>
    <t>as of 03/31/2018</t>
  </si>
  <si>
    <t>Number of Children</t>
  </si>
  <si>
    <r>
      <t>CHILDREN RECEIVING VISITATION BY DCS CHILD SAFETY SPECIALIST</t>
    </r>
    <r>
      <rPr>
        <sz val="10"/>
        <color theme="0"/>
        <rFont val="Calibri"/>
        <family val="2"/>
      </rPr>
      <t xml:space="preserve"> (19) </t>
    </r>
  </si>
  <si>
    <t>Total OOH Population</t>
  </si>
  <si>
    <t>Children Receiving Visits *</t>
  </si>
  <si>
    <t>Children Not Receiving Visits *</t>
  </si>
  <si>
    <r>
      <t xml:space="preserve">PARENT(S) - GOAL of RETURN to PARENT - RECEIVING VISITATION BY DCS CHILD SAFETY SPECIALIST </t>
    </r>
    <r>
      <rPr>
        <b/>
        <sz val="10"/>
        <color theme="0"/>
        <rFont val="Calibri"/>
        <family val="2"/>
      </rPr>
      <t xml:space="preserve">(21) </t>
    </r>
  </si>
  <si>
    <t>% of Parents Receiving Visits</t>
  </si>
  <si>
    <r>
      <t xml:space="preserve">LICENSED FOSTER HOMES RECEIVING VISITATION BY LICENSING AGENCY REPRESENTATIVE </t>
    </r>
    <r>
      <rPr>
        <sz val="10"/>
        <color theme="0"/>
        <rFont val="Calibri"/>
        <family val="2"/>
      </rPr>
      <t xml:space="preserve">(18) </t>
    </r>
  </si>
  <si>
    <t>Total Foster Homes</t>
  </si>
  <si>
    <t>Foster Homes Receiving Visits **</t>
  </si>
  <si>
    <t>* Number and percentage of children receiving visitation In the last month of reporting period.
** Number and percentage of foster homes receiving visitation in the last quarter of reporting period.</t>
  </si>
  <si>
    <r>
      <t xml:space="preserve">TYPE OF OUT-OF-HOME PLACEMENT, CATEGORIZED BY AGE </t>
    </r>
    <r>
      <rPr>
        <sz val="10"/>
        <color theme="0"/>
        <rFont val="Calibri"/>
        <family val="2"/>
        <scheme val="minor"/>
      </rPr>
      <t>(20D)</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</si>
  <si>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</si>
  <si>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</si>
  <si>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</si>
  <si>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</si>
  <si>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</si>
  <si>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r>
      <t xml:space="preserve"> RUNAWAY</t>
    </r>
    <r>
      <rPr>
        <b/>
        <vertAlign val="superscript"/>
        <sz val="10"/>
        <color theme="1"/>
        <rFont val="Calibri"/>
        <family val="2"/>
      </rPr>
      <t>12</t>
    </r>
  </si>
  <si>
    <r>
      <t>MISSING CHILD</t>
    </r>
    <r>
      <rPr>
        <b/>
        <vertAlign val="superscript"/>
        <sz val="10"/>
        <color theme="1"/>
        <rFont val="Calibri"/>
        <family val="2"/>
      </rPr>
      <t>12</t>
    </r>
  </si>
  <si>
    <t xml:space="preserve"> TRIAL HOME VISIT</t>
  </si>
  <si>
    <r>
      <t xml:space="preserve"> NO IDENTIFIED PLACEMENT </t>
    </r>
    <r>
      <rPr>
        <b/>
        <vertAlign val="superscript"/>
        <sz val="10"/>
        <rFont val="Calibri"/>
        <family val="2"/>
        <scheme val="minor"/>
      </rPr>
      <t>13</t>
    </r>
  </si>
  <si>
    <t xml:space="preserve"> TOTAL</t>
  </si>
  <si>
    <t>UNDER 1</t>
  </si>
  <si>
    <t>18 &amp; Older</t>
  </si>
  <si>
    <t>UNLICENSED KINSHIP / FICTIVE KINSHIP</t>
  </si>
  <si>
    <t>Pending Data Correction*</t>
  </si>
  <si>
    <r>
      <t xml:space="preserve"> RUNAWAY</t>
    </r>
    <r>
      <rPr>
        <b/>
        <vertAlign val="superscript"/>
        <sz val="10"/>
        <color theme="1"/>
        <rFont val="Calibri"/>
        <family val="2"/>
      </rPr>
      <t>12 *</t>
    </r>
  </si>
  <si>
    <r>
      <t xml:space="preserve"> MISSING /  ABDUCTED CHILD</t>
    </r>
    <r>
      <rPr>
        <b/>
        <vertAlign val="superscript"/>
        <sz val="10"/>
        <color theme="1"/>
        <rFont val="Calibri"/>
        <family val="2"/>
      </rPr>
      <t>12</t>
    </r>
  </si>
  <si>
    <t xml:space="preserve"> RUNAWAY</t>
  </si>
  <si>
    <r>
      <t xml:space="preserve">TYPE OF OUT-OF-PLACEMENT, CATEGORIZED BY AGE </t>
    </r>
    <r>
      <rPr>
        <b/>
        <sz val="12"/>
        <color theme="0"/>
        <rFont val="Calibri"/>
        <family val="2"/>
        <scheme val="minor"/>
      </rPr>
      <t>(20D)</t>
    </r>
  </si>
  <si>
    <r>
      <t xml:space="preserve"> RUNAWAY / ABSCONDED </t>
    </r>
    <r>
      <rPr>
        <b/>
        <vertAlign val="superscript"/>
        <sz val="10"/>
        <color theme="1"/>
        <rFont val="Calibri"/>
        <family val="2"/>
      </rPr>
      <t>12</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</si>
  <si>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</si>
  <si>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</si>
  <si>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</si>
  <si>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b/>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t>
    </r>
    <r>
      <rPr>
        <b/>
        <vertAlign val="superscript"/>
        <sz val="8"/>
        <color theme="1"/>
        <rFont val="Calibri"/>
        <family val="2"/>
      </rPr>
      <t>12</t>
    </r>
    <r>
      <rPr>
        <sz val="8"/>
        <color theme="1"/>
        <rFont val="Calibri"/>
        <family val="2"/>
      </rPr>
      <t xml:space="preserve"> This category includes children whose parents absconded with the child(ren) or were missing children who could not be located during the process of the investigation.
</t>
    </r>
    <r>
      <rPr>
        <b/>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continuous quality assurance process.  The location of the child is known and documented in case notes, court reports and other documentation.</t>
    </r>
  </si>
  <si>
    <t xml:space="preserve">* Known issues with the Guardian system has been repaired and data will be updated.  The Department continues to diligently address data quality issues and will continue to update data as issues are identified and resolved. This data element will be updated and resubmitted in future iterations of this report. </t>
  </si>
  <si>
    <r>
      <t>CHILDREN EXITING OUT-OF-HOME CARE</t>
    </r>
    <r>
      <rPr>
        <sz val="10"/>
        <color theme="0"/>
        <rFont val="Calibri"/>
        <family val="2"/>
      </rPr>
      <t xml:space="preserve"> (22)  </t>
    </r>
  </si>
  <si>
    <t>Template ##/01/20## and ##/3#/20##</t>
  </si>
  <si>
    <t>Reunification</t>
  </si>
  <si>
    <t>Living with Other</t>
  </si>
  <si>
    <t>Age of Majority</t>
  </si>
  <si>
    <t>Transfer to Other Agency</t>
  </si>
  <si>
    <t>Runaway</t>
  </si>
  <si>
    <t>Death of Child</t>
  </si>
  <si>
    <t>Statewide
Total</t>
  </si>
  <si>
    <r>
      <t xml:space="preserve">AGE </t>
    </r>
    <r>
      <rPr>
        <b/>
        <sz val="10"/>
        <color theme="0"/>
        <rFont val="Calibri"/>
        <family val="2"/>
      </rPr>
      <t>(22A)</t>
    </r>
  </si>
  <si>
    <t>18 and over</t>
  </si>
  <si>
    <t>TOTAL EXITS</t>
  </si>
  <si>
    <r>
      <t xml:space="preserve">ETHNICITY </t>
    </r>
    <r>
      <rPr>
        <b/>
        <sz val="10"/>
        <color theme="0"/>
        <rFont val="Calibri"/>
        <family val="2"/>
      </rPr>
      <t>(22B)</t>
    </r>
  </si>
  <si>
    <t>Caucasion</t>
  </si>
  <si>
    <r>
      <t xml:space="preserve">NUMBER OF PLACEMENTS  </t>
    </r>
    <r>
      <rPr>
        <b/>
        <sz val="10"/>
        <color theme="0"/>
        <rFont val="Calibri"/>
        <family val="2"/>
      </rPr>
      <t>(22C)</t>
    </r>
  </si>
  <si>
    <t>One</t>
  </si>
  <si>
    <t>Two</t>
  </si>
  <si>
    <t>Three</t>
  </si>
  <si>
    <t>Four</t>
  </si>
  <si>
    <t>Five</t>
  </si>
  <si>
    <t>More than Five</t>
  </si>
  <si>
    <t>LENGTH OF TIME IN CARE  (22D)</t>
  </si>
  <si>
    <t>More Than 12 Months</t>
  </si>
  <si>
    <r>
      <t xml:space="preserve">AVERAGE and MEDIAN </t>
    </r>
    <r>
      <rPr>
        <b/>
        <sz val="10"/>
        <color theme="0"/>
        <rFont val="Calibri"/>
        <family val="2"/>
      </rPr>
      <t>(22D)</t>
    </r>
  </si>
  <si>
    <t>Avg</t>
  </si>
  <si>
    <t>By Age</t>
  </si>
  <si>
    <t>By # of Placements</t>
  </si>
  <si>
    <t>By Months of Time in Care</t>
  </si>
  <si>
    <t>01/01/2022 and 06/30/2022</t>
  </si>
  <si>
    <t>07/01/2021 and 12/31/2021</t>
  </si>
  <si>
    <t>01/01/2021 and 06/30/2021</t>
  </si>
  <si>
    <t>07/01/2020 and 12/31/2020</t>
  </si>
  <si>
    <t>01/01/2020 and 06/30/2020</t>
  </si>
  <si>
    <t>Between 07/01/2019 and 12/31/2019</t>
  </si>
  <si>
    <r>
      <t>AGE</t>
    </r>
    <r>
      <rPr>
        <sz val="10"/>
        <color theme="0"/>
        <rFont val="Calibri"/>
        <family val="2"/>
      </rPr>
      <t xml:space="preserve"> (22A)</t>
    </r>
  </si>
  <si>
    <r>
      <t xml:space="preserve">ETHNICITY </t>
    </r>
    <r>
      <rPr>
        <sz val="10"/>
        <color theme="0"/>
        <rFont val="Calibri"/>
        <family val="2"/>
      </rPr>
      <t>(22B)</t>
    </r>
  </si>
  <si>
    <r>
      <t xml:space="preserve">NUMBER OF PLACEMENTS  </t>
    </r>
    <r>
      <rPr>
        <sz val="10"/>
        <color theme="0"/>
        <rFont val="Calibri"/>
        <family val="2"/>
      </rPr>
      <t>(22C)</t>
    </r>
  </si>
  <si>
    <r>
      <t xml:space="preserve">LENGTH OF TIME IN CARE  </t>
    </r>
    <r>
      <rPr>
        <sz val="10"/>
        <color theme="0"/>
        <rFont val="Calibri"/>
        <family val="2"/>
      </rPr>
      <t>(22D)</t>
    </r>
  </si>
  <si>
    <r>
      <t xml:space="preserve">AVERAGE and MEDIAN </t>
    </r>
    <r>
      <rPr>
        <sz val="10"/>
        <color theme="0"/>
        <rFont val="Calibri"/>
        <family val="2"/>
      </rPr>
      <t>(22D)</t>
    </r>
  </si>
  <si>
    <t>Runaway *</t>
  </si>
  <si>
    <r>
      <t xml:space="preserve">CHILDREN EXITING OUT-OF-HOME CARE </t>
    </r>
    <r>
      <rPr>
        <b/>
        <sz val="12"/>
        <color theme="0"/>
        <rFont val="Calibri"/>
        <family val="2"/>
      </rPr>
      <t xml:space="preserve">(22)  </t>
    </r>
  </si>
  <si>
    <r>
      <t xml:space="preserve">Number Of Children In An Open Or Active Child Safety Services Case Who Died As A Result Of Abuse 
as Categorized By The Custodial Relationship And County </t>
    </r>
    <r>
      <rPr>
        <b/>
        <vertAlign val="superscript"/>
        <sz val="12"/>
        <color theme="0"/>
        <rFont val="Calibri"/>
        <family val="2"/>
      </rPr>
      <t>15</t>
    </r>
    <r>
      <rPr>
        <b/>
        <sz val="12"/>
        <color theme="0"/>
        <rFont val="Calibri"/>
        <family val="2"/>
      </rPr>
      <t xml:space="preserve"> </t>
    </r>
    <r>
      <rPr>
        <sz val="12"/>
        <color theme="0"/>
        <rFont val="Calibri"/>
        <family val="2"/>
      </rPr>
      <t xml:space="preserve"> </t>
    </r>
    <r>
      <rPr>
        <sz val="10"/>
        <color theme="0"/>
        <rFont val="Calibri"/>
        <family val="2"/>
      </rPr>
      <t>(29A-E)</t>
    </r>
  </si>
  <si>
    <t>BIOLOGICAL PARENT(S)</t>
  </si>
  <si>
    <t>OTHER FAMILY MEMBER</t>
  </si>
  <si>
    <t>ADOPTIVE PARENT(S)</t>
  </si>
  <si>
    <t>FOSTER CARE PARENT(S)</t>
  </si>
  <si>
    <t>OTHER OUT-OF-HOME CARE PROVIDER</t>
  </si>
  <si>
    <r>
      <t xml:space="preserve">Number Of Children In An Open Or Active Child Safety Services Case Who Died Due To Abuse 
as Allegedly Caused By An Adult Household Member  Not Listed In The Above Table  </t>
    </r>
    <r>
      <rPr>
        <sz val="10"/>
        <color theme="0"/>
        <rFont val="Calibri"/>
        <family val="2"/>
        <scheme val="minor"/>
      </rPr>
      <t xml:space="preserve"> (30)</t>
    </r>
  </si>
  <si>
    <t xml:space="preserve"> ADULT HOUSEHOLD MEMBER</t>
  </si>
  <si>
    <r>
      <t xml:space="preserve">Children Exiting Care For Reason Of Death By Cause Of Death, Placement Type At Time Of Death, And County </t>
    </r>
    <r>
      <rPr>
        <b/>
        <vertAlign val="superscript"/>
        <sz val="12"/>
        <color theme="0"/>
        <rFont val="Calibri"/>
        <family val="2"/>
      </rPr>
      <t xml:space="preserve">14 </t>
    </r>
    <r>
      <rPr>
        <b/>
        <sz val="12"/>
        <color theme="0"/>
        <rFont val="Calibri"/>
        <family val="2"/>
      </rPr>
      <t xml:space="preserve"> </t>
    </r>
    <r>
      <rPr>
        <sz val="10"/>
        <color theme="0"/>
        <rFont val="Calibri"/>
        <family val="2"/>
      </rPr>
      <t>(28)</t>
    </r>
  </si>
  <si>
    <t>County</t>
  </si>
  <si>
    <t>Cause of death</t>
  </si>
  <si>
    <t>Type of Placement of death</t>
  </si>
  <si>
    <t>Maricopa</t>
  </si>
  <si>
    <t>Overdose</t>
  </si>
  <si>
    <t>Hospital</t>
  </si>
  <si>
    <t>Gunshot wound</t>
  </si>
  <si>
    <t>Kinship</t>
  </si>
  <si>
    <t>Shelter</t>
  </si>
  <si>
    <t>Navajo</t>
  </si>
  <si>
    <t>Medical Complications</t>
  </si>
  <si>
    <t>Group Home</t>
  </si>
  <si>
    <t>Pending OME</t>
  </si>
  <si>
    <t>DDD Foster Home</t>
  </si>
  <si>
    <t>Drowning</t>
  </si>
  <si>
    <t>Positional Asphyxia (accidental)</t>
  </si>
  <si>
    <t>Foster Home</t>
  </si>
  <si>
    <t>Pima</t>
  </si>
  <si>
    <t>Undetermined</t>
  </si>
  <si>
    <t>Medical Issue</t>
  </si>
  <si>
    <t>Pending Determination</t>
  </si>
  <si>
    <t>Relative Home</t>
  </si>
  <si>
    <t>Pinal</t>
  </si>
  <si>
    <t>Blunt Force Trauma</t>
  </si>
  <si>
    <t>Natural</t>
  </si>
  <si>
    <t>DDD Group Home</t>
  </si>
  <si>
    <t>Pending</t>
  </si>
  <si>
    <t>Acute Respitory Failure</t>
  </si>
  <si>
    <t>OVERDOSE</t>
  </si>
  <si>
    <t>COMPLICATIONS FROM MEDICAL ISSUES</t>
  </si>
  <si>
    <t xml:space="preserve"> ASPHYXIA</t>
  </si>
  <si>
    <t>Yuma</t>
  </si>
  <si>
    <t>CARDIAC ARREST</t>
  </si>
  <si>
    <t>Drug Overdose</t>
  </si>
  <si>
    <t>Hospice</t>
  </si>
  <si>
    <t>Gunshot Wound</t>
  </si>
  <si>
    <t>Unlicensed Relative</t>
  </si>
  <si>
    <t>Edwards Syndrome</t>
  </si>
  <si>
    <t>Between 01/01/2020 and 06/30/2020</t>
  </si>
  <si>
    <t xml:space="preserve"> COMPLICATIONS FROM MEDICAL PROCEDURE</t>
  </si>
  <si>
    <t>DDD FOSTER HOME</t>
  </si>
  <si>
    <t>GROUP HOME</t>
  </si>
  <si>
    <t>DRUG OVERDOSE</t>
  </si>
  <si>
    <t>UNLICENSED KINSHIP CARE</t>
  </si>
  <si>
    <t>GUN SHOT</t>
  </si>
  <si>
    <t>RUNAWAY</t>
  </si>
  <si>
    <t>SELF-INFLICTED GUN SHOT</t>
  </si>
  <si>
    <t>RESIDENTIAL TREATMENT CENTER</t>
  </si>
  <si>
    <t>UNDETERMINED</t>
  </si>
  <si>
    <t>DROWNING</t>
  </si>
  <si>
    <t xml:space="preserve">HYPOTENSION </t>
  </si>
  <si>
    <t>HOSPITAL</t>
  </si>
  <si>
    <t xml:space="preserve"> COMPLICATIONS FROM MEDICAL ISSUES</t>
  </si>
  <si>
    <t>KNIFE WOUND</t>
  </si>
  <si>
    <t>UNLICENSED RELATIVE</t>
  </si>
  <si>
    <t>INFECTION</t>
  </si>
  <si>
    <t>INDIANA*</t>
  </si>
  <si>
    <t>RESPIRATORY FAILURE</t>
  </si>
  <si>
    <t>DDD GROUP HOME</t>
  </si>
  <si>
    <t>HEAT EXPOSURE</t>
  </si>
  <si>
    <t>UNLICENSED RELATIVE PLACEMENT</t>
  </si>
  <si>
    <t>POSITIONAL ASPHYXIA</t>
  </si>
  <si>
    <t>BLUNT FORCE TRAUMA</t>
  </si>
  <si>
    <t>MUTIPLE MEDICAL ISSUES</t>
  </si>
  <si>
    <t>CANCER</t>
  </si>
  <si>
    <t>CERBERAL PALSY</t>
  </si>
  <si>
    <t>OTHER
FAMILY MEMBER</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</si>
  <si>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</si>
  <si>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</si>
  <si>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t>AUTO ACCIDENT</t>
  </si>
  <si>
    <t>CYTOMEGALOVIRUS *</t>
  </si>
  <si>
    <t>DDD FC ZERO RT</t>
  </si>
  <si>
    <t>STROKE</t>
  </si>
  <si>
    <t>AICARDI SYNDROME</t>
  </si>
  <si>
    <t>RUNAWAY/GROUP HOME</t>
  </si>
  <si>
    <t>NATURAL CAUSES</t>
  </si>
  <si>
    <t>PENDING OME</t>
  </si>
  <si>
    <t>FAMILY FOSTER CARE</t>
  </si>
  <si>
    <t>BLUNT FORCE</t>
  </si>
  <si>
    <t>KINSHIP CARE</t>
  </si>
  <si>
    <t>ACUTE BRONCHITIS</t>
  </si>
  <si>
    <t>* Death occurred in prior period but was not reported until current reporting period.</t>
  </si>
  <si>
    <t xml:space="preserve">Autopsy Not Done </t>
  </si>
  <si>
    <t>Drug Overdose - Accidental</t>
  </si>
  <si>
    <t>INDEPENDENT LIVING</t>
  </si>
  <si>
    <t>Unable to Determine (Medical Examiner)</t>
  </si>
  <si>
    <t>MISSING CHILD</t>
  </si>
  <si>
    <t>RELATIVE PLACEMENT</t>
  </si>
  <si>
    <t>Pending Office of Medical Examiner Report</t>
  </si>
  <si>
    <t xml:space="preserve">FAMILY FOSTER CARE </t>
  </si>
  <si>
    <t>Sudden Unexplained Infant Death</t>
  </si>
  <si>
    <t>UNLICENSED REALATIVE</t>
  </si>
  <si>
    <t>pneumonia, and kidney infection</t>
  </si>
  <si>
    <t>pending Office of Medical Examiner report</t>
  </si>
  <si>
    <t xml:space="preserve">Autopsy not done </t>
  </si>
  <si>
    <t>Malfunctioning shunt</t>
  </si>
  <si>
    <t>Lymphoma.</t>
  </si>
  <si>
    <t>Family Foster Home</t>
  </si>
  <si>
    <r>
      <rPr>
        <vertAlign val="superscript"/>
        <sz val="8"/>
        <color rgb="FF000000"/>
        <rFont val="Calibri"/>
        <family val="2"/>
      </rPr>
      <t>15</t>
    </r>
    <r>
      <rPr>
        <sz val="8"/>
        <color rgb="FF000000"/>
        <rFont val="Calibri"/>
        <family val="2"/>
      </rPr>
      <t xml:space="preserve"> Deaths are reported due to abuse or neglect if the finding has been substantied.  Deaths alleged to be due to abuse or neglect in which a finding has been unsubstantiated or still in proposed substantiation are not included. </t>
    </r>
  </si>
  <si>
    <t xml:space="preserve">The number of child maltreatment deaths presented in the Semi-Annual Report is not comparable to child maltreatment deaths reported on the website by the Arizona Department of Child Safety (ADCS). </t>
  </si>
  <si>
    <t xml:space="preserve">DCS posts information in accordance with A.R.S. § 8-807 on child fatalities due to abuse or neglect by the child’s parent, custodian or caregiver at: https://dcs.az.gov/news/child-fatalities-near-fatalities-information-releases.  </t>
  </si>
  <si>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</si>
  <si>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</si>
  <si>
    <t>CHILDREN with a PETITION for TERMINATION of PARENTAL RIGHTS (TPR) by COUNTY and STATEWIDE</t>
  </si>
  <si>
    <t>Template ##/01/20## through ##/3#/20##</t>
  </si>
  <si>
    <t>TPR Granted</t>
  </si>
  <si>
    <t>TPR Denied</t>
  </si>
  <si>
    <t>TPR Partial Granted/
Partial Denial</t>
  </si>
  <si>
    <t>TPR Withdrawn</t>
  </si>
  <si>
    <t>*Data includes both severance motions and severance petitions.</t>
  </si>
  <si>
    <t>CHILDREN WITH A CASE PLAN GOAL OF ADOPTION</t>
  </si>
  <si>
    <t>TEMPLATE ##/0#/20## and ##/3#/20##</t>
  </si>
  <si>
    <t>Placed in Adoptive Home</t>
  </si>
  <si>
    <t>Not Placed in Adoptive Home</t>
  </si>
  <si>
    <t>#</t>
  </si>
  <si>
    <r>
      <t>AGE (</t>
    </r>
    <r>
      <rPr>
        <b/>
        <sz val="10"/>
        <color theme="0"/>
        <rFont val="Calibri"/>
        <family val="2"/>
      </rPr>
      <t>24A &amp; 25A)</t>
    </r>
  </si>
  <si>
    <r>
      <t xml:space="preserve">ETHNICITY </t>
    </r>
    <r>
      <rPr>
        <b/>
        <sz val="10"/>
        <color theme="0"/>
        <rFont val="Calibri"/>
        <family val="2"/>
      </rPr>
      <t>(24B &amp; 25B)</t>
    </r>
  </si>
  <si>
    <t xml:space="preserve">TOTAL </t>
  </si>
  <si>
    <r>
      <t>AVERAGE LENGTH OF TIME IN OUT-OF-HOME CARE  (</t>
    </r>
    <r>
      <rPr>
        <b/>
        <sz val="10"/>
        <color theme="0"/>
        <rFont val="Calibri"/>
        <family val="2"/>
      </rPr>
      <t>24C &amp; 25C)</t>
    </r>
  </si>
  <si>
    <t>Average Length</t>
  </si>
  <si>
    <t>2 years 1 month</t>
  </si>
  <si>
    <r>
      <t xml:space="preserve">LEGAL STATUS </t>
    </r>
    <r>
      <rPr>
        <b/>
        <sz val="10"/>
        <color theme="0"/>
        <rFont val="Calibri"/>
        <family val="2"/>
      </rPr>
      <t>(24D &amp; 25E)</t>
    </r>
  </si>
  <si>
    <t>Legally Free</t>
  </si>
  <si>
    <t>Partially Free</t>
  </si>
  <si>
    <t>Not Legally Free</t>
  </si>
  <si>
    <r>
      <t xml:space="preserve">LENGTH of TIME FROM CHANGE of CASE PLAN GOAL of ADOPTION to ADOPTIVE PLACEMENT  </t>
    </r>
    <r>
      <rPr>
        <b/>
        <sz val="10"/>
        <color theme="0"/>
        <rFont val="Calibri"/>
        <family val="2"/>
      </rPr>
      <t>(25D)</t>
    </r>
  </si>
  <si>
    <t xml:space="preserve">Less than 1 month </t>
  </si>
  <si>
    <t>1 to 3 months</t>
  </si>
  <si>
    <t>3 to 6 months</t>
  </si>
  <si>
    <t>6 to 12 months</t>
  </si>
  <si>
    <t>1 to 2 years</t>
  </si>
  <si>
    <t>2 to 3 years</t>
  </si>
  <si>
    <t>3 or more years</t>
  </si>
  <si>
    <r>
      <t>MARTIAL STATUS of ADOPTIVE PARENT(S) to CHILD(REN) (</t>
    </r>
    <r>
      <rPr>
        <b/>
        <sz val="10"/>
        <color theme="0"/>
        <rFont val="Calibri"/>
        <family val="2"/>
      </rPr>
      <t>25F)</t>
    </r>
  </si>
  <si>
    <t>Married</t>
  </si>
  <si>
    <t>Divorced</t>
  </si>
  <si>
    <t>Single</t>
  </si>
  <si>
    <t>Widowed</t>
  </si>
  <si>
    <r>
      <t>RELATIONSHIP of ADOPTIVE PARENT(S) to CHILD(REN)</t>
    </r>
    <r>
      <rPr>
        <b/>
        <sz val="10"/>
        <color theme="0"/>
        <rFont val="Calibri"/>
        <family val="2"/>
      </rPr>
      <t xml:space="preserve"> (25F)</t>
    </r>
  </si>
  <si>
    <t>Relative</t>
  </si>
  <si>
    <t>Non-Relative</t>
  </si>
  <si>
    <t>Foster Parent</t>
  </si>
  <si>
    <t>07/01/2022and 12/31/2022</t>
  </si>
  <si>
    <t>3 years 7 months</t>
  </si>
  <si>
    <t>Unavailable</t>
  </si>
  <si>
    <t>1 years 11 months</t>
  </si>
  <si>
    <t>3 years</t>
  </si>
  <si>
    <r>
      <t>MARTIAL STATUS of ADOPTIVE PARENT(S) to CHILD(REN) (</t>
    </r>
    <r>
      <rPr>
        <b/>
        <sz val="10"/>
        <color theme="0"/>
        <rFont val="Calibri"/>
        <family val="2"/>
      </rPr>
      <t>25F)</t>
    </r>
    <r>
      <rPr>
        <b/>
        <sz val="11"/>
        <color theme="0"/>
        <rFont val="Calibri"/>
        <family val="2"/>
      </rPr>
      <t>*</t>
    </r>
  </si>
  <si>
    <r>
      <t>RELATIONSHIP of ADOPTIVE PARENT(S) to CHILD(REN)</t>
    </r>
    <r>
      <rPr>
        <b/>
        <sz val="10"/>
        <color theme="0"/>
        <rFont val="Calibri"/>
        <family val="2"/>
      </rPr>
      <t xml:space="preserve"> (25F)</t>
    </r>
    <r>
      <rPr>
        <b/>
        <sz val="11"/>
        <color theme="0"/>
        <rFont val="Calibri"/>
        <family val="2"/>
      </rPr>
      <t>*</t>
    </r>
  </si>
  <si>
    <t>2 years</t>
  </si>
  <si>
    <t>2 years 10 months</t>
  </si>
  <si>
    <t>2 years 8 months</t>
  </si>
  <si>
    <t>1 years 8 month</t>
  </si>
  <si>
    <t>2 years 0 months</t>
  </si>
  <si>
    <t>2 years 5 months</t>
  </si>
  <si>
    <r>
      <t>AGE (</t>
    </r>
    <r>
      <rPr>
        <b/>
        <sz val="10"/>
        <color theme="0"/>
        <rFont val="Calibri"/>
        <family val="2"/>
      </rPr>
      <t>24A &amp; 25A)</t>
    </r>
    <r>
      <rPr>
        <b/>
        <vertAlign val="superscript"/>
        <sz val="10"/>
        <color theme="0"/>
        <rFont val="Calibri"/>
        <family val="2"/>
      </rPr>
      <t>15</t>
    </r>
  </si>
  <si>
    <t>1 year 11 months</t>
  </si>
  <si>
    <t>2 years 2 months</t>
  </si>
  <si>
    <r>
      <t xml:space="preserve">AGE </t>
    </r>
    <r>
      <rPr>
        <sz val="10"/>
        <color theme="0"/>
        <rFont val="Calibri"/>
        <family val="2"/>
      </rPr>
      <t>(24A &amp; 25A)</t>
    </r>
  </si>
  <si>
    <r>
      <t xml:space="preserve">ETHNICITY </t>
    </r>
    <r>
      <rPr>
        <sz val="10"/>
        <color theme="0"/>
        <rFont val="Calibri"/>
        <family val="2"/>
      </rPr>
      <t>(24B &amp; 25B)</t>
    </r>
  </si>
  <si>
    <r>
      <t xml:space="preserve">AVERAGE LENGTH OF TIME IN OUT-OF-HOME CARE </t>
    </r>
    <r>
      <rPr>
        <sz val="9"/>
        <color theme="0"/>
        <rFont val="Calibri"/>
        <family val="2"/>
      </rPr>
      <t xml:space="preserve"> (24C &amp; 25C)</t>
    </r>
  </si>
  <si>
    <t>1 year 10 months</t>
  </si>
  <si>
    <t>2 years 3 months</t>
  </si>
  <si>
    <r>
      <t xml:space="preserve">LEGAL STATUS </t>
    </r>
    <r>
      <rPr>
        <sz val="10"/>
        <color theme="0"/>
        <rFont val="Calibri"/>
        <family val="2"/>
      </rPr>
      <t>(24D &amp; 25E)</t>
    </r>
  </si>
  <si>
    <r>
      <t xml:space="preserve">LENGTH of TIME FROM CHANGE of CASE PLAN GOAL of ADOPTION to ADOPTIVE PLACEMENT </t>
    </r>
    <r>
      <rPr>
        <sz val="11"/>
        <color theme="0"/>
        <rFont val="Calibri"/>
        <family val="2"/>
      </rPr>
      <t xml:space="preserve"> </t>
    </r>
    <r>
      <rPr>
        <sz val="10"/>
        <color theme="0"/>
        <rFont val="Calibri"/>
        <family val="2"/>
      </rPr>
      <t>(25D)</t>
    </r>
  </si>
  <si>
    <r>
      <t>MARTIAL STATUS of ADOPTIVE PARENT(S) to CHILD(REN)</t>
    </r>
    <r>
      <rPr>
        <sz val="11"/>
        <color theme="0"/>
        <rFont val="Calibri"/>
        <family val="2"/>
      </rPr>
      <t xml:space="preserve"> (</t>
    </r>
    <r>
      <rPr>
        <sz val="10"/>
        <color theme="0"/>
        <rFont val="Calibri"/>
        <family val="2"/>
      </rPr>
      <t>25F)</t>
    </r>
  </si>
  <si>
    <r>
      <t>RELATIONSHIP of ADOPTIVE PARENT(S) to CHILD(REN)</t>
    </r>
    <r>
      <rPr>
        <sz val="10"/>
        <color theme="0"/>
        <rFont val="Calibri"/>
        <family val="2"/>
      </rPr>
      <t xml:space="preserve"> (25F)</t>
    </r>
  </si>
  <si>
    <t>1 Year 11 Months</t>
  </si>
  <si>
    <t>2 years 0 Months</t>
  </si>
  <si>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</si>
  <si>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</si>
  <si>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</si>
  <si>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t>5 years 2 months</t>
  </si>
  <si>
    <t>5 years 1 month</t>
  </si>
  <si>
    <r>
      <t xml:space="preserve">AGE </t>
    </r>
    <r>
      <rPr>
        <b/>
        <vertAlign val="superscript"/>
        <sz val="11"/>
        <color theme="0"/>
        <rFont val="Calibri"/>
        <family val="2"/>
      </rPr>
      <t xml:space="preserve">15  </t>
    </r>
    <r>
      <rPr>
        <b/>
        <sz val="10"/>
        <color theme="0"/>
        <rFont val="Calibri"/>
        <family val="2"/>
      </rPr>
      <t>(24A &amp; 25A)</t>
    </r>
  </si>
  <si>
    <t>0 TO 12 Months</t>
  </si>
  <si>
    <t>1 to 5</t>
  </si>
  <si>
    <t>6 to 8</t>
  </si>
  <si>
    <t>9 to 12</t>
  </si>
  <si>
    <t>13 to 17</t>
  </si>
  <si>
    <t>Range Minimum</t>
  </si>
  <si>
    <t>Range Maximum</t>
  </si>
  <si>
    <r>
      <rPr>
        <vertAlign val="superscript"/>
        <sz val="8"/>
        <color theme="1"/>
        <rFont val="Calibri"/>
        <family val="2"/>
        <scheme val="minor"/>
      </rPr>
      <t>15</t>
    </r>
    <r>
      <rPr>
        <sz val="8"/>
        <color theme="1"/>
        <rFont val="Calibri"/>
        <family val="2"/>
        <scheme val="minor"/>
      </rPr>
      <t xml:space="preserve"> As a result of Senate Bill 1518, the age groups changed. Therefore, for this initial report consolidated report, the 
     previous reporting period will utilize the previous age group ranges.</t>
    </r>
  </si>
  <si>
    <t>CHILDREN WITH ADOPTIVE PLACEMENT DISRUPTION</t>
  </si>
  <si>
    <t>Template 0#/01/20## through ##/3#/20##</t>
  </si>
  <si>
    <t>% of total</t>
  </si>
  <si>
    <r>
      <t xml:space="preserve">AGE </t>
    </r>
    <r>
      <rPr>
        <b/>
        <sz val="10"/>
        <color theme="0"/>
        <rFont val="Calibri"/>
        <family val="2"/>
      </rPr>
      <t>(26A)</t>
    </r>
  </si>
  <si>
    <r>
      <t>ETHNICITY</t>
    </r>
    <r>
      <rPr>
        <b/>
        <sz val="10"/>
        <color theme="0"/>
        <rFont val="Calibri"/>
        <family val="2"/>
      </rPr>
      <t xml:space="preserve"> (26B)</t>
    </r>
  </si>
  <si>
    <t>MARITAL STATUS of ADOPTIVE PARENT(S) to CHILD(REN) (26D)</t>
  </si>
  <si>
    <t>RELATIONSHIP of ADOPTIVE PARENT(S) to CHILD(REN) (26D)</t>
  </si>
  <si>
    <t>CAUSE of DISRUPTION  (26C)</t>
  </si>
  <si>
    <t>Abuse by Provider</t>
  </si>
  <si>
    <t>Family Rejected Child</t>
  </si>
  <si>
    <t>Family Crisis</t>
  </si>
  <si>
    <t>No Cope w/ Child</t>
  </si>
  <si>
    <t>Coping w/ Child Behaviors</t>
  </si>
  <si>
    <t>MARITAL STATUS of ADOPTIVE PARENT(S) to CHILD(REN) (26D)*</t>
  </si>
  <si>
    <t>RELATIONSHIP of ADOPTIVE PARENT(S) to CHILD(REN) (26D)*</t>
  </si>
  <si>
    <t>Safety Concerns</t>
  </si>
  <si>
    <t>7/01/2021 through 12/31/2021</t>
  </si>
  <si>
    <t xml:space="preserve"> Increased behavioral health needs</t>
  </si>
  <si>
    <t>Child Rejected Family</t>
  </si>
  <si>
    <t>Unable to Bond</t>
  </si>
  <si>
    <t xml:space="preserve">Child Rejection of Provider                                                                         </t>
  </si>
  <si>
    <t xml:space="preserve">Family Rejected Child </t>
  </si>
  <si>
    <r>
      <t>AGE</t>
    </r>
    <r>
      <rPr>
        <sz val="10"/>
        <color theme="0"/>
        <rFont val="Calibri"/>
        <family val="2"/>
      </rPr>
      <t xml:space="preserve"> (26A)</t>
    </r>
  </si>
  <si>
    <r>
      <t>ETHNICITY</t>
    </r>
    <r>
      <rPr>
        <sz val="10"/>
        <color theme="0"/>
        <rFont val="Calibri"/>
        <family val="2"/>
      </rPr>
      <t xml:space="preserve"> (26B)</t>
    </r>
  </si>
  <si>
    <t>MARTIAL STATUS of ADOPTIVE PARENT(S) to CHILD(REN) (26D)</t>
  </si>
  <si>
    <t>toTAL</t>
  </si>
  <si>
    <t xml:space="preserve">COURT DENIED FINALIZATION                                                                           </t>
  </si>
  <si>
    <t xml:space="preserve">INABILITY to COPE WITH PROBLEMS of CHILD                                                         </t>
  </si>
  <si>
    <t xml:space="preserve">CHILD REJECTION of PROVIDER                                                                         </t>
  </si>
  <si>
    <t xml:space="preserve">FAMILY CRISIS  </t>
  </si>
  <si>
    <t xml:space="preserve">ALLEGED MALTREATMENT BY PROVIDER                                                                       </t>
  </si>
  <si>
    <t xml:space="preserve">FAMILY REJECTION of CHILD                                                                           </t>
  </si>
  <si>
    <t>FAM REJECT CHLD</t>
  </si>
  <si>
    <t>LIC/CERT REVOKE</t>
  </si>
  <si>
    <t xml:space="preserve">NO COPE W/CHLD </t>
  </si>
  <si>
    <t xml:space="preserve">UNABLE to BOND </t>
  </si>
  <si>
    <t>CHILDREN WHOSE ADOPTIONS WERE FINALIZED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</si>
  <si>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</si>
  <si>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</si>
  <si>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</si>
  <si>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</si>
  <si>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t>8 Months</t>
  </si>
  <si>
    <t>1 Day</t>
  </si>
  <si>
    <t>8 Years 8 Months</t>
  </si>
  <si>
    <t>21 Months</t>
  </si>
  <si>
    <t>8 Years 5 Months</t>
  </si>
  <si>
    <r>
      <t xml:space="preserve">MARTIAL STATUS OF ADOPTIVE PARENT(S) TO CHILD(REN) </t>
    </r>
    <r>
      <rPr>
        <b/>
        <sz val="10"/>
        <color theme="0"/>
        <rFont val="Calibri"/>
        <family val="2"/>
      </rPr>
      <t>(27C)</t>
    </r>
    <r>
      <rPr>
        <b/>
        <sz val="11"/>
        <color theme="0"/>
        <rFont val="Calibri"/>
        <family val="2"/>
      </rPr>
      <t>*</t>
    </r>
  </si>
  <si>
    <t>8.5 months</t>
  </si>
  <si>
    <t>1 day</t>
  </si>
  <si>
    <t>10 years 7 months</t>
  </si>
  <si>
    <t>1 year 7 months</t>
  </si>
  <si>
    <t>5 years 11 months</t>
  </si>
  <si>
    <t>8 months</t>
  </si>
  <si>
    <t>0 months</t>
  </si>
  <si>
    <t>8 years 8 months</t>
  </si>
  <si>
    <t>1year 7 months</t>
  </si>
  <si>
    <t>3 days</t>
  </si>
  <si>
    <t>6 years 6 months</t>
  </si>
  <si>
    <t>01/01/2021 through 06/30/2021+44:64</t>
  </si>
  <si>
    <t>7.8 months</t>
  </si>
  <si>
    <t>0 days</t>
  </si>
  <si>
    <t>8 years 6 months</t>
  </si>
  <si>
    <t>18 months</t>
  </si>
  <si>
    <t>26 days</t>
  </si>
  <si>
    <t>Pending *</t>
  </si>
  <si>
    <t>8 years 0 months</t>
  </si>
  <si>
    <t>1 year 6 months</t>
  </si>
  <si>
    <t>7 years 7 months</t>
  </si>
  <si>
    <t>7 years 5 months</t>
  </si>
  <si>
    <t>1 year 5 months</t>
  </si>
  <si>
    <t>33 days</t>
  </si>
  <si>
    <t>5 years 10 months</t>
  </si>
  <si>
    <r>
      <t xml:space="preserve">MARTIAL STATUS OF ADOPTIVE PARENT(S) TO CHILD(REN) </t>
    </r>
    <r>
      <rPr>
        <sz val="10"/>
        <color theme="0"/>
        <rFont val="Calibri"/>
        <family val="2"/>
      </rPr>
      <t>(27C)</t>
    </r>
  </si>
  <si>
    <r>
      <t xml:space="preserve">RELATIONSHIP OF ADOPTIVE PARENT(S) TO CHILD(REN) </t>
    </r>
    <r>
      <rPr>
        <sz val="10"/>
        <color theme="0"/>
        <rFont val="Calibri"/>
        <family val="2"/>
      </rPr>
      <t>(27C)</t>
    </r>
  </si>
  <si>
    <r>
      <t xml:space="preserve">AVERAGE LENGTH OF TIME IN OOH BEFORE ADOPTIVE PLACEMENT </t>
    </r>
    <r>
      <rPr>
        <sz val="11"/>
        <color theme="0"/>
        <rFont val="Calibri"/>
        <family val="2"/>
      </rPr>
      <t>(</t>
    </r>
    <r>
      <rPr>
        <sz val="10"/>
        <color theme="0"/>
        <rFont val="Calibri"/>
        <family val="2"/>
      </rPr>
      <t>27A)</t>
    </r>
  </si>
  <si>
    <r>
      <t>AVERAGE LENGTH OF TIME IN ADOPTIVE PLACEMENT BEFORE FINAL ADOPTION ORDER</t>
    </r>
    <r>
      <rPr>
        <sz val="11"/>
        <color theme="0"/>
        <rFont val="Calibri"/>
        <family val="2"/>
      </rPr>
      <t xml:space="preserve"> </t>
    </r>
    <r>
      <rPr>
        <sz val="10"/>
        <color theme="0"/>
        <rFont val="Calibri"/>
        <family val="2"/>
      </rPr>
      <t>(27B)</t>
    </r>
  </si>
  <si>
    <t>13 days</t>
  </si>
  <si>
    <t>6 years 5 months</t>
  </si>
  <si>
    <t>28 days</t>
  </si>
  <si>
    <t>7 years 9 months</t>
  </si>
  <si>
    <t>10 years 6 months</t>
  </si>
  <si>
    <t>2 months</t>
  </si>
  <si>
    <t>1 year 1 month</t>
  </si>
  <si>
    <t>7 years</t>
  </si>
  <si>
    <r>
      <t xml:space="preserve">CASELOADS </t>
    </r>
    <r>
      <rPr>
        <sz val="10"/>
        <color theme="0"/>
        <rFont val="Calibri"/>
        <family val="2"/>
        <scheme val="minor"/>
      </rPr>
      <t>(B2, B4, B5, B6)</t>
    </r>
  </si>
  <si>
    <r>
      <t xml:space="preserve">Template as of ##/3#/20## </t>
    </r>
    <r>
      <rPr>
        <b/>
        <vertAlign val="superscript"/>
        <sz val="12"/>
        <color theme="0"/>
        <rFont val="Calibri"/>
        <family val="2"/>
        <scheme val="minor"/>
      </rPr>
      <t>16</t>
    </r>
  </si>
  <si>
    <t xml:space="preserve">Maricopa East </t>
  </si>
  <si>
    <t>South</t>
  </si>
  <si>
    <t>Northwest</t>
  </si>
  <si>
    <t>Northeast</t>
  </si>
  <si>
    <t>Maricopa West</t>
  </si>
  <si>
    <t>Central Office</t>
  </si>
  <si>
    <t>OCWI</t>
  </si>
  <si>
    <t>GH/FH</t>
  </si>
  <si>
    <t>Investigations</t>
  </si>
  <si>
    <t># of Reports</t>
  </si>
  <si>
    <t>Filled FTE</t>
  </si>
  <si>
    <t>Caseload per FTE</t>
  </si>
  <si>
    <r>
      <t xml:space="preserve">In-Home </t>
    </r>
    <r>
      <rPr>
        <b/>
        <vertAlign val="superscript"/>
        <sz val="11"/>
        <color theme="0"/>
        <rFont val="Calibri"/>
        <family val="2"/>
        <scheme val="minor"/>
      </rPr>
      <t>17</t>
    </r>
  </si>
  <si>
    <t>Out-of-Home</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</si>
  <si>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</si>
  <si>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12/31/2022 </t>
    </r>
    <r>
      <rPr>
        <b/>
        <vertAlign val="superscript"/>
        <sz val="12"/>
        <color theme="0"/>
        <rFont val="Calibri"/>
        <family val="2"/>
        <scheme val="minor"/>
      </rPr>
      <t>16</t>
    </r>
  </si>
  <si>
    <r>
      <t xml:space="preserve">as of 06/30/2022 </t>
    </r>
    <r>
      <rPr>
        <b/>
        <vertAlign val="superscript"/>
        <sz val="12"/>
        <color theme="0"/>
        <rFont val="Calibri"/>
        <family val="2"/>
        <scheme val="minor"/>
      </rPr>
      <t>16</t>
    </r>
  </si>
  <si>
    <r>
      <t xml:space="preserve">as of 12/31/2021 </t>
    </r>
    <r>
      <rPr>
        <b/>
        <vertAlign val="superscript"/>
        <sz val="12"/>
        <color theme="0"/>
        <rFont val="Calibri"/>
        <family val="2"/>
        <scheme val="minor"/>
      </rPr>
      <t>16</t>
    </r>
  </si>
  <si>
    <t>Out of Home</t>
  </si>
  <si>
    <r>
      <t xml:space="preserve">as of 06/30/2021 </t>
    </r>
    <r>
      <rPr>
        <b/>
        <vertAlign val="superscript"/>
        <sz val="12"/>
        <color theme="0"/>
        <rFont val="Calibri"/>
        <family val="2"/>
        <scheme val="minor"/>
      </rPr>
      <t>16</t>
    </r>
  </si>
  <si>
    <t>n/a</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</si>
  <si>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Semi-Annual Benchmark Progress Report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</si>
  <si>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12/31/2020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</si>
  <si>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</si>
  <si>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06/30/2020 </t>
    </r>
    <r>
      <rPr>
        <b/>
        <vertAlign val="superscript"/>
        <sz val="12"/>
        <color theme="0"/>
        <rFont val="Calibri"/>
        <family val="2"/>
        <scheme val="minor"/>
      </rPr>
      <t>16</t>
    </r>
  </si>
  <si>
    <r>
      <t xml:space="preserve">as of 12/31/2019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</si>
  <si>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</si>
  <si>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as of 06/30/2019 16</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</si>
  <si>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</si>
  <si>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r>
      <t xml:space="preserve">as of 12/31/2018 </t>
    </r>
    <r>
      <rPr>
        <b/>
        <vertAlign val="superscript"/>
        <sz val="12"/>
        <color theme="0"/>
        <rFont val="Calibri"/>
        <family val="2"/>
        <scheme val="minor"/>
      </rPr>
      <t>16</t>
    </r>
  </si>
  <si>
    <t xml:space="preserve">Central </t>
  </si>
  <si>
    <t>Northern</t>
  </si>
  <si>
    <t>Southeastern</t>
  </si>
  <si>
    <t>Southwestern</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</si>
  <si>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</si>
  <si>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as of 06/30/2018 16</t>
  </si>
  <si>
    <r>
      <t xml:space="preserve">as of 12/31/2017 </t>
    </r>
    <r>
      <rPr>
        <b/>
        <vertAlign val="superscript"/>
        <sz val="12"/>
        <color theme="0"/>
        <rFont val="Calibri"/>
        <family val="2"/>
        <scheme val="minor"/>
      </rPr>
      <t>18</t>
    </r>
  </si>
  <si>
    <t xml:space="preserve"> Central Office</t>
  </si>
  <si>
    <t># of Report</t>
  </si>
  <si>
    <t># of Cases</t>
  </si>
  <si>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</si>
  <si>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r>
      <t>DCS SPECIALISTS</t>
    </r>
    <r>
      <rPr>
        <sz val="10"/>
        <color theme="0"/>
        <rFont val="Calibri"/>
        <family val="2"/>
        <scheme val="minor"/>
      </rPr>
      <t xml:space="preserve"> (B4 and  B31)</t>
    </r>
  </si>
  <si>
    <t>template as of ##/3#/20##</t>
  </si>
  <si>
    <t>Maricopa East</t>
  </si>
  <si>
    <t>Hotline/CO  22</t>
  </si>
  <si>
    <t>Placement</t>
  </si>
  <si>
    <t>AUTHORIZED</t>
  </si>
  <si>
    <r>
      <t xml:space="preserve">CASE CARRYING/HOTLINE </t>
    </r>
    <r>
      <rPr>
        <b/>
        <vertAlign val="superscript"/>
        <sz val="11"/>
        <rFont val="Calibri"/>
        <family val="2"/>
        <scheme val="minor"/>
      </rPr>
      <t>19</t>
    </r>
  </si>
  <si>
    <t>TRAINING</t>
  </si>
  <si>
    <t>TOTAL FILLED</t>
  </si>
  <si>
    <t>VACANT</t>
  </si>
  <si>
    <t>NEW HIRES (Specialist Only)</t>
  </si>
  <si>
    <t>NEW HIRES TO STATE</t>
  </si>
  <si>
    <r>
      <t xml:space="preserve">TRANSFER FROM OTHER DCS REGION </t>
    </r>
    <r>
      <rPr>
        <b/>
        <sz val="11"/>
        <rFont val="Calibri"/>
        <family val="2"/>
        <scheme val="minor"/>
      </rPr>
      <t>(2)</t>
    </r>
  </si>
  <si>
    <r>
      <t xml:space="preserve">TRANSFER FROM ANOTHER STATE AGENCY </t>
    </r>
    <r>
      <rPr>
        <b/>
        <sz val="11"/>
        <rFont val="Calibri"/>
        <family val="2"/>
        <scheme val="minor"/>
      </rPr>
      <t>(2)</t>
    </r>
  </si>
  <si>
    <r>
      <t xml:space="preserve">PROMOTION FROM WITHIN DCS </t>
    </r>
    <r>
      <rPr>
        <vertAlign val="superscript"/>
        <sz val="11"/>
        <rFont val="Calibri"/>
        <family val="2"/>
        <scheme val="minor"/>
      </rPr>
      <t>20</t>
    </r>
  </si>
  <si>
    <t>OTHER</t>
  </si>
  <si>
    <t>TOTAL NEW HIRES</t>
  </si>
  <si>
    <t>LEAVING (Specialist Only)</t>
  </si>
  <si>
    <t>SEPARATION FROM STATE SERVICE</t>
  </si>
  <si>
    <t>TRANSFERRED OUTSIDE DCS</t>
  </si>
  <si>
    <r>
      <t xml:space="preserve">TRANSFERRED TO ANOTHER DCS REGION </t>
    </r>
    <r>
      <rPr>
        <b/>
        <vertAlign val="superscript"/>
        <sz val="11"/>
        <rFont val="Calibri"/>
        <family val="2"/>
        <scheme val="minor"/>
      </rPr>
      <t>20</t>
    </r>
  </si>
  <si>
    <r>
      <t xml:space="preserve">PROMOTED WITHIN DCS </t>
    </r>
    <r>
      <rPr>
        <b/>
        <vertAlign val="superscript"/>
        <sz val="11"/>
        <rFont val="Calibri"/>
        <family val="2"/>
        <scheme val="minor"/>
      </rPr>
      <t>20</t>
    </r>
  </si>
  <si>
    <r>
      <t xml:space="preserve">OTHER </t>
    </r>
    <r>
      <rPr>
        <b/>
        <vertAlign val="superscript"/>
        <sz val="11"/>
        <rFont val="Calibri"/>
        <family val="2"/>
        <scheme val="minor"/>
      </rPr>
      <t>20</t>
    </r>
  </si>
  <si>
    <t>TOTAL LEAVING</t>
  </si>
  <si>
    <t>RETENTION AND TURNOVER</t>
  </si>
  <si>
    <t>RETENTION RATE</t>
  </si>
  <si>
    <r>
      <t xml:space="preserve">ANNUALIZED DCS TURNOVER RATE </t>
    </r>
    <r>
      <rPr>
        <b/>
        <vertAlign val="superscript"/>
        <sz val="11"/>
        <rFont val="Calibri"/>
        <family val="2"/>
        <scheme val="minor"/>
      </rPr>
      <t>21</t>
    </r>
  </si>
  <si>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</si>
  <si>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</si>
  <si>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</si>
  <si>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</si>
  <si>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PROGRAM SUPERVISORS</t>
  </si>
  <si>
    <t>FILLED</t>
  </si>
  <si>
    <r>
      <t xml:space="preserve">RATIO OF TOTAL SUPERVISOR POSITIONS TO TOTAL DCS SPECIALIST POSITIONS: </t>
    </r>
    <r>
      <rPr>
        <b/>
        <u/>
        <sz val="10"/>
        <rFont val="Calibri"/>
        <family val="2"/>
        <scheme val="minor"/>
      </rPr>
      <t>1:6</t>
    </r>
  </si>
  <si>
    <r>
      <t xml:space="preserve">RATIO OF FILLED SUPERVISOR POSITIONS TO FILLED DCS SPECIALIST POSITIONS: </t>
    </r>
    <r>
      <rPr>
        <b/>
        <u/>
        <sz val="10"/>
        <rFont val="Calibri"/>
        <family val="2"/>
        <scheme val="minor"/>
      </rPr>
      <t>1:5</t>
    </r>
  </si>
  <si>
    <t>Hotline</t>
  </si>
  <si>
    <r>
      <t>Hotline/CO</t>
    </r>
    <r>
      <rPr>
        <b/>
        <vertAlign val="superscript"/>
        <sz val="11"/>
        <rFont val="Calibri"/>
        <family val="2"/>
        <scheme val="minor"/>
      </rPr>
      <t xml:space="preserve">  22</t>
    </r>
  </si>
  <si>
    <r>
      <t xml:space="preserve">Hotline/CO  </t>
    </r>
    <r>
      <rPr>
        <b/>
        <vertAlign val="superscript"/>
        <sz val="11"/>
        <rFont val="Calibri"/>
        <family val="2"/>
        <scheme val="minor"/>
      </rPr>
      <t>22</t>
    </r>
  </si>
  <si>
    <r>
      <rPr>
        <b/>
        <vertAlign val="superscript"/>
        <sz val="8"/>
        <rFont val="Calibri"/>
        <family val="2"/>
        <scheme val="minor"/>
      </rPr>
      <t>19</t>
    </r>
    <r>
      <rPr>
        <sz val="8"/>
        <rFont val="Calibri"/>
        <family val="2"/>
        <scheme val="minor"/>
      </rPr>
      <t xml:space="preserve"> Hotline staff are excluded from the caseload standard calculations.</t>
    </r>
  </si>
  <si>
    <r>
      <rPr>
        <b/>
        <vertAlign val="superscript"/>
        <sz val="8"/>
        <rFont val="Calibri"/>
        <family val="2"/>
        <scheme val="minor"/>
      </rPr>
      <t>20</t>
    </r>
    <r>
      <rPr>
        <sz val="8"/>
        <rFont val="Calibri"/>
        <family val="2"/>
        <scheme val="minor"/>
      </rPr>
      <t xml:space="preserve"> Data not available in HRIS.</t>
    </r>
  </si>
  <si>
    <r>
      <rPr>
        <b/>
        <vertAlign val="superscript"/>
        <sz val="8"/>
        <rFont val="Calibri"/>
        <family val="2"/>
        <scheme val="minor"/>
      </rPr>
      <t>21</t>
    </r>
    <r>
      <rPr>
        <b/>
        <sz val="8"/>
        <rFont val="Calibri"/>
        <family val="2"/>
        <scheme val="minor"/>
      </rPr>
      <t xml:space="preserve"> </t>
    </r>
    <r>
      <rPr>
        <sz val="8"/>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</si>
  <si>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8"/>
        <rFont val="Calibri"/>
        <family val="2"/>
        <scheme val="minor"/>
      </rPr>
      <t>22</t>
    </r>
    <r>
      <rPr>
        <sz val="8"/>
        <rFont val="Calibri"/>
        <family val="2"/>
        <scheme val="minor"/>
      </rPr>
      <t xml:space="preserve"> Includes positions that are reporting to the DCS Deputy Director in Central Office conducting field work activities.</t>
    </r>
  </si>
  <si>
    <r>
      <t xml:space="preserve">RATIO OF TOTAL SUPERVISOR POSITIONS TO TOTAL DCS SPECIALIST POSITIONS: </t>
    </r>
    <r>
      <rPr>
        <b/>
        <u/>
        <sz val="9"/>
        <rFont val="Calibri"/>
        <family val="2"/>
        <scheme val="minor"/>
      </rPr>
      <t>1:6</t>
    </r>
  </si>
  <si>
    <r>
      <t xml:space="preserve">RATIO OF FILLED SUPERVISOR POSITIONS TO FILLED DCS SPECIALIST POSITIONS: </t>
    </r>
    <r>
      <rPr>
        <b/>
        <u/>
        <sz val="9"/>
        <rFont val="Calibri"/>
        <family val="2"/>
        <scheme val="minor"/>
      </rPr>
      <t>1:6</t>
    </r>
  </si>
  <si>
    <t xml:space="preserve">Hotline/CO </t>
  </si>
  <si>
    <t>Hotline/CO</t>
  </si>
  <si>
    <r>
      <rPr>
        <b/>
        <vertAlign val="superscript"/>
        <sz val="10"/>
        <rFont val="Calibri"/>
        <family val="2"/>
        <scheme val="minor"/>
      </rPr>
      <t>19</t>
    </r>
    <r>
      <rPr>
        <sz val="10"/>
        <rFont val="Calibri"/>
        <family val="2"/>
        <scheme val="minor"/>
      </rPr>
      <t xml:space="preserve"> Hotline and Placement staff are excluded from the caseload standard calculations.</t>
    </r>
  </si>
  <si>
    <r>
      <t>DCS SPECIALISTS</t>
    </r>
    <r>
      <rPr>
        <sz val="14"/>
        <color theme="0"/>
        <rFont val="Calibri"/>
        <family val="2"/>
        <scheme val="minor"/>
      </rPr>
      <t xml:space="preserve"> </t>
    </r>
    <r>
      <rPr>
        <b/>
        <sz val="12"/>
        <color theme="0"/>
        <rFont val="Calibri"/>
        <family val="2"/>
        <scheme val="minor"/>
      </rPr>
      <t>(B4 and  B31)</t>
    </r>
  </si>
  <si>
    <t>01/01/2019 tnrough 06/30/2019</t>
  </si>
  <si>
    <t xml:space="preserve">TRANSFER FROM ANOTHER STATE AGENCY </t>
  </si>
  <si>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</si>
  <si>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r>
      <t xml:space="preserve">PROJECTED ANNUALIZED DCS TURNOVER RATE </t>
    </r>
    <r>
      <rPr>
        <b/>
        <vertAlign val="superscript"/>
        <sz val="11"/>
        <rFont val="Calibri"/>
        <family val="2"/>
        <scheme val="minor"/>
      </rPr>
      <t>21</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</si>
  <si>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</si>
  <si>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RATIO OF FILLED SUPERVISOR POSITIONS TO FILLED DCS SPECIALIST POSITIONS: </t>
    </r>
    <r>
      <rPr>
        <b/>
        <u/>
        <sz val="10"/>
        <rFont val="Calibri"/>
        <family val="2"/>
        <scheme val="minor"/>
      </rPr>
      <t>1:6</t>
    </r>
  </si>
  <si>
    <r>
      <t>FY 2023 TOTAL DCS ESTIMATED EXPENDITURES</t>
    </r>
    <r>
      <rPr>
        <b/>
        <vertAlign val="superscript"/>
        <sz val="16"/>
        <color theme="0"/>
        <rFont val="Arial"/>
        <family val="2"/>
      </rPr>
      <t>1/</t>
    </r>
  </si>
  <si>
    <t>Appropriated Funds</t>
  </si>
  <si>
    <t>Expenditure Authority Funds</t>
  </si>
  <si>
    <t>All Funds</t>
  </si>
  <si>
    <t>GF</t>
  </si>
  <si>
    <t>TANF</t>
  </si>
  <si>
    <t>LICENSING FUND</t>
  </si>
  <si>
    <t>CCDF</t>
  </si>
  <si>
    <t>Child Abuse Prevention</t>
  </si>
  <si>
    <t>CPS Training</t>
  </si>
  <si>
    <t>CAP</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</si>
  <si>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</si>
  <si>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</si>
  <si>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</si>
  <si>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</si>
  <si>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</si>
  <si>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</si>
  <si>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</si>
  <si>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</si>
  <si>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</si>
  <si>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</si>
  <si>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</si>
  <si>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</si>
  <si>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</si>
  <si>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Records Retention</t>
  </si>
  <si>
    <t>Inspections Bureau</t>
  </si>
  <si>
    <t>General Counsel</t>
  </si>
  <si>
    <t>Office of Child Welfare Investigations</t>
  </si>
  <si>
    <t>Training Resources</t>
  </si>
  <si>
    <t>Adoption Services</t>
  </si>
  <si>
    <t>Permanent Guardianship</t>
  </si>
  <si>
    <t>Extended Foster Care</t>
  </si>
  <si>
    <t>Kinship Stipends</t>
  </si>
  <si>
    <t>Emergency &amp; Residential Placement</t>
  </si>
  <si>
    <t>Foster Care Placement</t>
  </si>
  <si>
    <t>Home Recruitment, Study and Supervision</t>
  </si>
  <si>
    <t>Out-of-Home Support Services</t>
  </si>
  <si>
    <t>In-HomeMitigation</t>
  </si>
  <si>
    <t>Prevention Services</t>
  </si>
  <si>
    <t>Child Care Subsidy</t>
  </si>
  <si>
    <t>CHP Services</t>
  </si>
  <si>
    <t>CHP Admin</t>
  </si>
  <si>
    <t>CHP Premium Tax</t>
  </si>
  <si>
    <t>AG Special Line Item</t>
  </si>
  <si>
    <t>Total DCS</t>
  </si>
  <si>
    <t>Percent of Total</t>
  </si>
  <si>
    <t>Overtime</t>
  </si>
  <si>
    <t>1/  All expenditures are displayed in thousands.</t>
  </si>
  <si>
    <r>
      <t>FY 2021 TOTAL DCS ESTIMATED EXPENDITURES</t>
    </r>
    <r>
      <rPr>
        <b/>
        <vertAlign val="superscript"/>
        <sz val="16"/>
        <color theme="0"/>
        <rFont val="Arial"/>
        <family val="2"/>
      </rPr>
      <t>1/</t>
    </r>
  </si>
  <si>
    <t>Litigation</t>
  </si>
  <si>
    <t>Backlog Privatization</t>
  </si>
  <si>
    <t>Independent Living Maintenance</t>
  </si>
  <si>
    <r>
      <t>FY 2020 TOTAL DCS ESTIMATED EXPENDITURES</t>
    </r>
    <r>
      <rPr>
        <b/>
        <vertAlign val="superscript"/>
        <sz val="16"/>
        <color theme="0"/>
        <rFont val="Arial"/>
        <family val="2"/>
      </rPr>
      <t>1/</t>
    </r>
  </si>
  <si>
    <t>Retention Pay</t>
  </si>
  <si>
    <t>calvindcs</t>
  </si>
  <si>
    <r>
      <t>FY 2019 TOTAL DCS ESTIMATED EXPENDITURES</t>
    </r>
    <r>
      <rPr>
        <b/>
        <vertAlign val="superscript"/>
        <sz val="16"/>
        <color theme="0"/>
        <rFont val="Arial"/>
        <family val="2"/>
      </rPr>
      <t>1/</t>
    </r>
  </si>
  <si>
    <t>TRAINING, EMPLOYMENT SATISFACTION, DEPENDENCIES</t>
  </si>
  <si>
    <r>
      <t>TRAINING</t>
    </r>
    <r>
      <rPr>
        <sz val="9"/>
        <color theme="0"/>
        <rFont val="Calibri"/>
        <family val="2"/>
        <scheme val="minor"/>
      </rPr>
      <t xml:space="preserve"> (B1)</t>
    </r>
  </si>
  <si>
    <t>Success in meeting training requirements. 
(The DCS training academy is approximately 22 weeks.)</t>
  </si>
  <si>
    <t>Jul 2016 - Dec 2016</t>
  </si>
  <si>
    <t>Jan 2017 - Jun 2017</t>
  </si>
  <si>
    <t>Jul 2017 - Dec 2017</t>
  </si>
  <si>
    <r>
      <t>Jul 2018 - Dec 2018</t>
    </r>
    <r>
      <rPr>
        <b/>
        <sz val="9"/>
        <rFont val="Calibri"/>
        <family val="2"/>
        <scheme val="minor"/>
      </rPr>
      <t>*</t>
    </r>
  </si>
  <si>
    <t>Jul 2021 - Dec 2021</t>
  </si>
  <si>
    <t>Jul 2022 - Dec 2022</t>
  </si>
  <si>
    <t>Jan 2023 - Jun 2023</t>
  </si>
  <si>
    <t>Enrolled at beginning of period</t>
  </si>
  <si>
    <t>275 </t>
  </si>
  <si>
    <t>63 </t>
  </si>
  <si>
    <t>341 </t>
  </si>
  <si>
    <t>136 </t>
  </si>
  <si>
    <t>145 </t>
  </si>
  <si>
    <t xml:space="preserve">Newly enrolled during period </t>
  </si>
  <si>
    <t>232 </t>
  </si>
  <si>
    <t> 241</t>
  </si>
  <si>
    <t>226 </t>
  </si>
  <si>
    <t>321 </t>
  </si>
  <si>
    <t xml:space="preserve">Completed new trainee Specialist learning track training during period </t>
  </si>
  <si>
    <t> 250</t>
  </si>
  <si>
    <t>371 </t>
  </si>
  <si>
    <t>179 </t>
  </si>
  <si>
    <t>Left the agency during the period</t>
  </si>
  <si>
    <t> 5</t>
  </si>
  <si>
    <t>75 </t>
  </si>
  <si>
    <t>86 </t>
  </si>
  <si>
    <t> 171</t>
  </si>
  <si>
    <t xml:space="preserve">Enrolled at end of period </t>
  </si>
  <si>
    <t> 63</t>
  </si>
  <si>
    <t>198 </t>
  </si>
  <si>
    <t>163 </t>
  </si>
  <si>
    <t> 116</t>
  </si>
  <si>
    <t>*Previous enrollment and graduation counts included individuals who completed training but had not submitted a required checklist.  Beginning the reporting period of July 2018-December 2018, this is no longer used to determine enrollment.</t>
  </si>
  <si>
    <r>
      <t>TRAINING</t>
    </r>
    <r>
      <rPr>
        <b/>
        <sz val="10"/>
        <color theme="0"/>
        <rFont val="Calibri"/>
        <family val="2"/>
        <scheme val="minor"/>
      </rPr>
      <t xml:space="preserve"> </t>
    </r>
    <r>
      <rPr>
        <sz val="10"/>
        <color theme="0"/>
        <rFont val="Calibri"/>
        <family val="2"/>
        <scheme val="minor"/>
      </rPr>
      <t>(B1)</t>
    </r>
  </si>
  <si>
    <t>Employee Rating for Specialists completing the training academy.</t>
  </si>
  <si>
    <t>Pre-Test cohort average scores</t>
  </si>
  <si>
    <t>58 </t>
  </si>
  <si>
    <t>57 </t>
  </si>
  <si>
    <t>Post-Test cohort average scores</t>
  </si>
  <si>
    <t>na</t>
  </si>
  <si>
    <t>89 </t>
  </si>
  <si>
    <t>Satisfaction Rating</t>
  </si>
  <si>
    <r>
      <t>3.42</t>
    </r>
    <r>
      <rPr>
        <b/>
        <sz val="12"/>
        <color theme="1"/>
        <rFont val="Calibri"/>
        <family val="2"/>
        <scheme val="minor"/>
      </rPr>
      <t>*</t>
    </r>
  </si>
  <si>
    <r>
      <t>3.43</t>
    </r>
    <r>
      <rPr>
        <b/>
        <sz val="12"/>
        <color theme="1"/>
        <rFont val="Calibri"/>
        <family val="2"/>
        <scheme val="minor"/>
      </rPr>
      <t>*</t>
    </r>
  </si>
  <si>
    <r>
      <t>3.52</t>
    </r>
    <r>
      <rPr>
        <b/>
        <sz val="12"/>
        <color theme="1"/>
        <rFont val="Calibri"/>
        <family val="2"/>
        <scheme val="minor"/>
      </rPr>
      <t>*</t>
    </r>
  </si>
  <si>
    <r>
      <t>3.38</t>
    </r>
    <r>
      <rPr>
        <b/>
        <sz val="10"/>
        <color theme="1"/>
        <rFont val="Calibri"/>
        <family val="2"/>
        <scheme val="minor"/>
      </rPr>
      <t>*</t>
    </r>
  </si>
  <si>
    <t> 3.48</t>
  </si>
  <si>
    <t>3.31 </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</si>
  <si>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SFY18 to better illustrate the effectiveness of training.</t>
    </r>
  </si>
  <si>
    <t>EMPLOYEE ENGAGEMENT</t>
  </si>
  <si>
    <t>Employee satisfaction (engagement) for employees in Department of Child Safety.</t>
  </si>
  <si>
    <t>Employee satisfaction rating for DCS employees</t>
  </si>
  <si>
    <t>*The Department participates in the ADOA employee engagement survey.  In order to align with the Arizona Management System, effective June 2017, the Department will now report annually its results of the overall engagement summary.  Beginning in FY 2022, a percentage is being reported which compares 'favorable' to 'unfavorable' to 'neutral' responses.  SFY2019, 2020 and 2021 have been updated.</t>
  </si>
  <si>
    <t>DEPENDENCIES</t>
  </si>
  <si>
    <t>Percent of Original dependency cases where court denied or dismissed.</t>
  </si>
  <si>
    <t>Total Decisions</t>
  </si>
  <si>
    <t>Total Decisions Denied/Dismissed</t>
  </si>
  <si>
    <t>Percent of original dependency cases court denied or dismissed.</t>
  </si>
  <si>
    <t>0.77% </t>
  </si>
  <si>
    <t>Percent of Office of Administrative Hearings (OAH) decisions 
where case findings are affirmed.</t>
  </si>
  <si>
    <t>Total Affirmed Findings</t>
  </si>
  <si>
    <t xml:space="preserve">Percent of OAH decisions where case findings are affirmed. </t>
  </si>
  <si>
    <r>
      <t xml:space="preserve">76.92% </t>
    </r>
    <r>
      <rPr>
        <vertAlign val="superscript"/>
        <sz val="10"/>
        <color theme="1"/>
        <rFont val="Calibri"/>
        <family val="2"/>
        <scheme val="minor"/>
      </rPr>
      <t>23</t>
    </r>
  </si>
  <si>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</si>
  <si>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</si>
  <si>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In 2013, the Department developed a Title IV-E Waiver application. The application was approved by the federal Children’s Bureau, and the Department developed the intervention demonstration project. In addition, the Department, in partnership with Arizona State University, developed the demonstration project evaluation plan. Both were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  The current waiver ended September 2019.</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</si>
  <si>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</si>
  <si>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t>Children on Runaway Status</t>
  </si>
  <si>
    <t>as of ??/??/20??</t>
  </si>
  <si>
    <r>
      <rPr>
        <b/>
        <sz val="12"/>
        <color theme="0"/>
        <rFont val="Calibri"/>
        <family val="2"/>
      </rPr>
      <t xml:space="preserve">Children on Runaway Status by AGE 
</t>
    </r>
    <r>
      <rPr>
        <sz val="9"/>
        <color theme="0"/>
        <rFont val="Calibri"/>
        <family val="2"/>
      </rPr>
      <t>(A.1.a, d, g)</t>
    </r>
  </si>
  <si>
    <t>TOTAL UNIQUE RUNAWAY STATUS</t>
  </si>
  <si>
    <r>
      <t xml:space="preserve">LENGTH OF TIME on RUNAWAY STATUS </t>
    </r>
    <r>
      <rPr>
        <sz val="9"/>
        <color theme="0"/>
        <rFont val="Calibri"/>
        <family val="2"/>
      </rPr>
      <t>(A.1.f)</t>
    </r>
  </si>
  <si>
    <t>0-30 days</t>
  </si>
  <si>
    <t>31-60 days</t>
  </si>
  <si>
    <t>61-90 days</t>
  </si>
  <si>
    <t>91-120 days</t>
  </si>
  <si>
    <t>121-180 days</t>
  </si>
  <si>
    <t>Over 180 days</t>
  </si>
  <si>
    <t>FREQUENCY of RUNAWAY EXPERIENCES</t>
  </si>
  <si>
    <r>
      <t xml:space="preserve">Number of new runaways episodes </t>
    </r>
    <r>
      <rPr>
        <sz val="9"/>
        <color rgb="FF000000"/>
        <rFont val="Calibri"/>
        <family val="2"/>
      </rPr>
      <t>(A.1.b)</t>
    </r>
  </si>
  <si>
    <r>
      <t xml:space="preserve">Children Returned from RUNAWAY status (Duplicated) * </t>
    </r>
    <r>
      <rPr>
        <sz val="9"/>
        <color rgb="FF000000"/>
        <rFont val="Calibri"/>
        <family val="2"/>
      </rPr>
      <t>(A.1.c.)</t>
    </r>
  </si>
  <si>
    <r>
      <t xml:space="preserve">Children Returned from RUNAWAY status (Unique) </t>
    </r>
    <r>
      <rPr>
        <sz val="9"/>
        <color rgb="FF000000"/>
        <rFont val="Calibri"/>
        <family val="2"/>
      </rPr>
      <t>(A.1.i.)</t>
    </r>
  </si>
  <si>
    <t>* Children in this count could have returned from a runaway episode from a prior reporting period.</t>
  </si>
  <si>
    <t>Placement Prior to Runaway (duplicate) (A.1.h.)</t>
  </si>
  <si>
    <t>Licensed Foster Home</t>
  </si>
  <si>
    <t>Nonlicensed Kinship Placement</t>
  </si>
  <si>
    <t>CARE DAYS on RUNAWAY STATUS (A.1.e)</t>
  </si>
  <si>
    <t xml:space="preserve">Total Care Days </t>
  </si>
  <si>
    <t xml:space="preserve">Total Care Days on Runaway </t>
  </si>
  <si>
    <t>% of Total Care Days on Runaway</t>
  </si>
  <si>
    <t>Children Missing/Abducted</t>
  </si>
  <si>
    <r>
      <t xml:space="preserve">NUMBER of CHILDREN with ABDUCTED (MISSING CHILD) STATUS 
</t>
    </r>
    <r>
      <rPr>
        <sz val="9"/>
        <color theme="0"/>
        <rFont val="Calibri"/>
        <family val="2"/>
      </rPr>
      <t>(A.2.a, d, f)</t>
    </r>
  </si>
  <si>
    <t>Total Unique CHILDREN with ABDUCTED (MISSING CHILD) STATUS</t>
  </si>
  <si>
    <r>
      <t xml:space="preserve">LENGTH OF TIME on ABDUCTED (MISSING CHILD) STATUS </t>
    </r>
    <r>
      <rPr>
        <sz val="9"/>
        <color theme="0"/>
        <rFont val="Calibri"/>
        <family val="2"/>
      </rPr>
      <t>(A.2.f.)</t>
    </r>
  </si>
  <si>
    <t>FREQUENCY of ABDUCTED (MISSING CHILD) EXPERIENCES</t>
  </si>
  <si>
    <r>
      <t xml:space="preserve">Number of children (duplicated) who went missing during the reporting period </t>
    </r>
    <r>
      <rPr>
        <sz val="9"/>
        <color rgb="FF000000"/>
        <rFont val="Calibri"/>
        <family val="2"/>
      </rPr>
      <t>(A.2.b.)</t>
    </r>
  </si>
  <si>
    <r>
      <t xml:space="preserve">Number of unique children who returned from abducted (missing child) status </t>
    </r>
    <r>
      <rPr>
        <sz val="9"/>
        <color rgb="FF000000"/>
        <rFont val="Calibri"/>
        <family val="2"/>
      </rPr>
      <t>(A.2.c.)</t>
    </r>
  </si>
  <si>
    <r>
      <t>CARE DAYS on ABDUCTED (MISSING CHILD) STATUS</t>
    </r>
    <r>
      <rPr>
        <sz val="11"/>
        <color theme="0"/>
        <rFont val="Calibri"/>
        <family val="2"/>
      </rPr>
      <t xml:space="preserve"> </t>
    </r>
    <r>
      <rPr>
        <sz val="9"/>
        <color theme="0"/>
        <rFont val="Calibri"/>
        <family val="2"/>
      </rPr>
      <t>(A.2.e.)</t>
    </r>
  </si>
  <si>
    <r>
      <t xml:space="preserve">SEN Allegations and Associated Children Removed* </t>
    </r>
    <r>
      <rPr>
        <b/>
        <sz val="10"/>
        <color theme="0"/>
        <rFont val="Calibri"/>
        <family val="2"/>
      </rPr>
      <t>(E12)</t>
    </r>
  </si>
  <si>
    <t>7/1/2021 through 6/30/2022</t>
  </si>
  <si>
    <t xml:space="preserve">Total Children on a Report containing a SEN allegation and any allegation is substantiated  </t>
  </si>
  <si>
    <t>Total Children on a Report where the SEN allegation is substantiated</t>
  </si>
  <si>
    <t>Removed within 30 days of the date of the Report</t>
  </si>
  <si>
    <t>Removed within 180 days of the date of the Report</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</si>
  <si>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</si>
  <si>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</si>
  <si>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</si>
  <si>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</si>
  <si>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</si>
  <si>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</si>
  <si>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</si>
  <si>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</si>
  <si>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</si>
  <si>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</si>
  <si>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</si>
  <si>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</si>
  <si>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</si>
  <si>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</si>
  <si>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</si>
  <si>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</si>
  <si>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</si>
  <si>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</si>
  <si>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</si>
  <si>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</si>
  <si>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Refine and implement a continuous and quality improvement process for identification, exploration, development and implementation of practice models.</t>
  </si>
  <si>
    <t>Refinement of management systems in a hybrid (virtual/in-person) work environment.</t>
  </si>
  <si>
    <t>Develop and implement and career development pathways for field facing and non-field facing positions.</t>
  </si>
  <si>
    <t>Development and deployment of cultural humility and empathy training.</t>
  </si>
  <si>
    <t>PRIORITY #1:  DCS CULTURE THAT FOSTERS AND INSPIRES MISSION-DRIVEN PROFESSIONALS WHO BELIEVE IN AND PRACTICE OUR SHARED VALUES</t>
  </si>
  <si>
    <t>PRIORITY #2:  DESIGN, IMPLEMENT AND ENSURE FIDELITY OF A SERVICE ARRAY THAT IS INDIVIDUALIZED TO STRENGTHEN FAMILIES, COST EFFICIENT, AND ACCESSIBLE BY ALL WHO REQUIRE SUPPORT.</t>
  </si>
  <si>
    <t>Complete, submit and gain approval on the FFPSA prevention plan and associated cost allocation plan</t>
  </si>
  <si>
    <t xml:space="preserve">Develop and implement an operational plan to balance supply and demand with the service array. </t>
  </si>
  <si>
    <t>Implement expansion of Healthy Families.</t>
  </si>
  <si>
    <t>Implement increase in the Independent Living Stipend.</t>
  </si>
  <si>
    <t>PRIORITY #3:  EVERY CHILD IS PAIRED WITH A CAREGIVER WHO RECEIVES NECESSARY SUPPORTS, AND IS ABLE TO MEET THE CHILD’S NEEDS AND SUPPORT THE CHILD’S PERMANENCY GOAL.</t>
  </si>
  <si>
    <t>Implement the increased kinship stipend</t>
  </si>
  <si>
    <t>Develop and implement structured kinship support model including support of expedient licensing process</t>
  </si>
  <si>
    <t>Refine and implement Community Foster Care recruitment and support contract</t>
  </si>
  <si>
    <t>Refine and implement placement administration operational processes that enhance caregiver supports including initial placement and transition planning.</t>
  </si>
  <si>
    <t>Safe Reduction of Children and Youth in Out-of-Home Care</t>
  </si>
  <si>
    <t xml:space="preserve">Racial Disproportionality  </t>
  </si>
  <si>
    <t>TEMPLATE ##/01/20## through ##/3#/20##</t>
  </si>
  <si>
    <r>
      <rPr>
        <vertAlign val="superscript"/>
        <sz val="8"/>
        <color theme="1"/>
        <rFont val="Calibri"/>
        <family val="2"/>
        <scheme val="minor"/>
      </rPr>
      <t xml:space="preserve">16  </t>
    </r>
    <r>
      <rPr>
        <sz val="8"/>
        <color theme="1"/>
        <rFont val="Calibri"/>
        <family val="2"/>
        <scheme val="minor"/>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</si>
  <si>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January 2023 - 
June 2023</t>
  </si>
  <si>
    <t>January 2023 – June 2023</t>
  </si>
  <si>
    <t xml:space="preserve"> 01/01/2023 through 06/30/2023</t>
  </si>
  <si>
    <t>01/01/2023 through 06/30/2023</t>
  </si>
  <si>
    <t>7/1/2022 through 6/30/2023</t>
  </si>
  <si>
    <t>7/1/20## through 6/30/20##</t>
  </si>
  <si>
    <t>as of 06/30/2023</t>
  </si>
  <si>
    <r>
      <t xml:space="preserve">as of 06/30/2023 </t>
    </r>
    <r>
      <rPr>
        <b/>
        <vertAlign val="superscript"/>
        <sz val="12"/>
        <color theme="0"/>
        <rFont val="Calibri"/>
        <family val="2"/>
        <scheme val="minor"/>
      </rPr>
      <t>16</t>
    </r>
  </si>
  <si>
    <r>
      <t> </t>
    </r>
    <r>
      <rPr>
        <sz val="10"/>
        <color theme="1"/>
        <rFont val="Calibri"/>
        <family val="2"/>
      </rPr>
      <t>114</t>
    </r>
  </si>
  <si>
    <r>
      <t> </t>
    </r>
    <r>
      <rPr>
        <sz val="10"/>
        <color theme="1"/>
        <rFont val="Calibri"/>
        <family val="2"/>
      </rPr>
      <t>41</t>
    </r>
  </si>
  <si>
    <r>
      <t> </t>
    </r>
    <r>
      <rPr>
        <sz val="10"/>
        <color theme="1"/>
        <rFont val="Calibri"/>
        <family val="2"/>
      </rPr>
      <t>58</t>
    </r>
  </si>
  <si>
    <r>
      <t> </t>
    </r>
    <r>
      <rPr>
        <sz val="10"/>
        <color theme="1"/>
        <rFont val="Calibri"/>
        <family val="2"/>
      </rPr>
      <t>80</t>
    </r>
  </si>
  <si>
    <r>
      <t> </t>
    </r>
    <r>
      <rPr>
        <sz val="10"/>
        <color theme="1"/>
        <rFont val="Calibri"/>
        <family val="2"/>
      </rPr>
      <t>3.27</t>
    </r>
  </si>
  <si>
    <r>
      <t xml:space="preserve"> </t>
    </r>
    <r>
      <rPr>
        <b/>
        <sz val="11"/>
        <color theme="1"/>
        <rFont val="Times New Roman"/>
        <family val="1"/>
      </rPr>
      <t xml:space="preserve">                  DCS PARTNERSHIPS WITH FAITH-BASED ORGANIZATIONS
                                                        January – June 2023
</t>
    </r>
    <r>
      <rPr>
        <sz val="11"/>
        <color theme="1"/>
        <rFont val="Times New Roman"/>
        <family val="1"/>
      </rPr>
      <t xml:space="preserve">
</t>
    </r>
    <r>
      <rPr>
        <b/>
        <sz val="11"/>
        <color theme="1"/>
        <rFont val="Times New Roman"/>
        <family val="1"/>
      </rPr>
      <t>Arizona 1.27</t>
    </r>
    <r>
      <rPr>
        <sz val="11"/>
        <color theme="1"/>
        <rFont val="Times New Roman"/>
        <family val="1"/>
      </rPr>
      <t xml:space="preserve">
Arizona 1.27 is a network of churches that offers foster parent courses, training for potential foster parents, and events.  This organization also partners with CarePortal to help implement the CarePortal program.
</t>
    </r>
    <r>
      <rPr>
        <b/>
        <sz val="11"/>
        <color theme="1"/>
        <rFont val="Times New Roman"/>
        <family val="1"/>
      </rPr>
      <t>CarePortal</t>
    </r>
    <r>
      <rPr>
        <sz val="11"/>
        <color theme="1"/>
        <rFont val="Times New Roman"/>
        <family val="1"/>
      </rPr>
      <t xml:space="preserve">
CarePortal is an organization that facilitates a network of churches who help to provide services and tangible goods for families involved with DCS. The program is available in Pima, Maricopa, Coconino, Yavapai, and Yuma Counties.  CarePortal assisted with meeting tangible needs during COVID.
Participating churches include:  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Mothodist,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Zion City Church.
</t>
    </r>
    <r>
      <rPr>
        <b/>
        <sz val="11"/>
        <color theme="1"/>
        <rFont val="Times New Roman"/>
        <family val="1"/>
      </rPr>
      <t>Heights Church</t>
    </r>
    <r>
      <rPr>
        <sz val="11"/>
        <color theme="1"/>
        <rFont val="Times New Roman"/>
        <family val="1"/>
      </rPr>
      <t xml:space="preserve">
Heights Church has been featuring the Mobile Children’s Heart Gallery in two of their locations.
</t>
    </r>
    <r>
      <rPr>
        <b/>
        <sz val="11"/>
        <color theme="1"/>
        <rFont val="Times New Roman"/>
        <family val="1"/>
      </rPr>
      <t>Mission Community Church</t>
    </r>
    <r>
      <rPr>
        <sz val="11"/>
        <color theme="1"/>
        <rFont val="Times New Roman"/>
        <family val="1"/>
      </rPr>
      <t xml:space="preserve">
Mission Community Church provided hundreds of backpacks for back-to-school.
</t>
    </r>
    <r>
      <rPr>
        <b/>
        <sz val="11"/>
        <color theme="1"/>
        <rFont val="Times New Roman"/>
        <family val="1"/>
      </rPr>
      <t>OCJ Kids</t>
    </r>
    <r>
      <rPr>
        <sz val="11"/>
        <color theme="1"/>
        <rFont val="Times New Roman"/>
        <family val="1"/>
      </rPr>
      <t xml:space="preserve">
OCJ Kids has several programs which provide mentoring for children in care, and support for children in group homes. OCJ Kids also provides pajamas, personal care kits, kinship kits, cowboy camps and more.
</t>
    </r>
    <r>
      <rPr>
        <b/>
        <sz val="11"/>
        <color theme="1"/>
        <rFont val="Times New Roman"/>
        <family val="1"/>
      </rPr>
      <t>Pantano Christian Church</t>
    </r>
    <r>
      <rPr>
        <sz val="11"/>
        <color theme="1"/>
        <rFont val="Times New Roman"/>
        <family val="1"/>
      </rPr>
      <t xml:space="preserve">
Pantano Christian Church donated space for us to use for meetings, as well as sponsored a foster parent training. 
</t>
    </r>
    <r>
      <rPr>
        <b/>
        <sz val="11"/>
        <color theme="1"/>
        <rFont val="Times New Roman"/>
        <family val="1"/>
      </rPr>
      <t>Pure Heart Church</t>
    </r>
    <r>
      <rPr>
        <sz val="11"/>
        <color theme="1"/>
        <rFont val="Times New Roman"/>
        <family val="1"/>
      </rPr>
      <t xml:space="preserve">
Pure Heart Church sponsored a luncheon for our Maricopa West support staff, and an appreciation dinner for AHIT.
</t>
    </r>
    <r>
      <rPr>
        <b/>
        <sz val="11"/>
        <color theme="1"/>
        <rFont val="Times New Roman"/>
        <family val="1"/>
      </rPr>
      <t xml:space="preserve">Seventh Day Adventist Church (Apache Junction)
</t>
    </r>
    <r>
      <rPr>
        <sz val="11"/>
        <color theme="1"/>
        <rFont val="Times New Roman"/>
        <family val="1"/>
      </rPr>
      <t xml:space="preserve">Throughout the year, a women’s group from the Seventh Day Adventist Church in Apache Junction puts together “Bags of Love.” Each handmade bag contains personal care products and a quilt. The bags are given to children entering foster care. The church donated dozens of Bags of Love.
</t>
    </r>
    <r>
      <rPr>
        <b/>
        <sz val="11"/>
        <color theme="1"/>
        <rFont val="Times New Roman"/>
        <family val="1"/>
      </rPr>
      <t xml:space="preserve">Welcome Center Resources
</t>
    </r>
    <r>
      <rPr>
        <sz val="11"/>
        <color theme="1"/>
        <rFont val="Times New Roman"/>
        <family val="1"/>
      </rPr>
      <t>The following organizations provided much-needed resources and funding to the new DCS Welcome Center: Hope &amp; A Future, Mother’s Grace, and OCJ Kids.</t>
    </r>
  </si>
  <si>
    <t>Child Detained</t>
  </si>
  <si>
    <t>Extended Foster Care Service Model Fund Deposit</t>
  </si>
  <si>
    <t>Positive Parenting For Post Perm. Placements Pilot</t>
  </si>
  <si>
    <t>Accidental Drowning</t>
  </si>
  <si>
    <t>Received between 01/01/2023 and  06/30/2023 as of Report Run Date</t>
  </si>
  <si>
    <t>Received between 07/01/2022 and  12/31/2022 as of Report Run Date</t>
  </si>
  <si>
    <t>06/01/2023 through 06/30/2023</t>
  </si>
  <si>
    <t>12/01/2022 through 12/31/2022</t>
  </si>
  <si>
    <t xml:space="preserve">Template 06/01/2023 through 06/30/2023  </t>
  </si>
  <si>
    <t>Accidental Overdose</t>
  </si>
  <si>
    <t>Blunt Force Injuries</t>
  </si>
  <si>
    <t>Natural Death - Related to Chronic Medical Condition</t>
  </si>
  <si>
    <t>1 years 9 months</t>
  </si>
  <si>
    <t>1 years 3 months</t>
  </si>
  <si>
    <t>9 months</t>
  </si>
  <si>
    <t>0 Months</t>
  </si>
  <si>
    <t>10 yrs 11 months</t>
  </si>
  <si>
    <t>6 years 2 months</t>
  </si>
  <si>
    <t>1 year 9 months</t>
  </si>
  <si>
    <t>Unlicensed Kinship</t>
  </si>
  <si>
    <t>Runaway / Missing Child</t>
  </si>
  <si>
    <t>Out Of State - ICPC</t>
  </si>
  <si>
    <r>
      <rPr>
        <vertAlign val="superscript"/>
        <sz val="8"/>
        <color rgb="FF000000"/>
        <rFont val="Calibri"/>
        <family val="2"/>
      </rPr>
      <t>16</t>
    </r>
    <r>
      <rPr>
        <sz val="8"/>
        <color rgb="FF000000"/>
        <rFont val="Calibri"/>
        <family val="2"/>
      </rPr>
      <t xml:space="preserve"> After a quality review, not all fatalities for this measure were described. Although measures were included in the Exit reasons for the prior reporting period. </t>
    </r>
    <r>
      <rPr>
        <sz val="8"/>
        <color rgb="FF000000"/>
        <rFont val="Calibri"/>
        <family val="2"/>
      </rPr>
      <t xml:space="preserve">This was updated in September 2023. </t>
    </r>
  </si>
  <si>
    <r>
      <t xml:space="preserve">Children Exiting Care For Reason Of Death By Cause Of Death, Placement Type At Time Of Death, And County </t>
    </r>
    <r>
      <rPr>
        <b/>
        <vertAlign val="superscript"/>
        <sz val="12"/>
        <color theme="0"/>
        <rFont val="Calibri"/>
        <family val="2"/>
      </rPr>
      <t xml:space="preserve">16 </t>
    </r>
    <r>
      <rPr>
        <b/>
        <sz val="12"/>
        <color theme="0"/>
        <rFont val="Calibri"/>
        <family val="2"/>
      </rPr>
      <t xml:space="preserve"> </t>
    </r>
    <r>
      <rPr>
        <sz val="10"/>
        <color theme="0"/>
        <rFont val="Calibri"/>
        <family val="2"/>
      </rPr>
      <t>(28)</t>
    </r>
  </si>
  <si>
    <t>Reporting Period:  January 1, 2023 through June 30, 2023</t>
  </si>
  <si>
    <t>Runaway Children</t>
  </si>
  <si>
    <t>Missing/Abducted Children</t>
  </si>
  <si>
    <t>Substance Exposed Newborns (SEN)</t>
  </si>
  <si>
    <t>The Arizona Department of Child Safety (DCS) is committed to achieving safety, permanency and well-being for Arizona’s children and families. Driven by this commitment, as well as a desire to be a national leader for child safety through a well-run, efficient, and effective organization based on best practices, DCS developed its Strategic Plan that outlined a clear and thoughtful approach to accomplishing these goals.  The Department adjusted its five-year strategies for State Fiscal Year 2024 (SFY24).  However, accomplishments for SFY23 priorities will be described for this final report of SFY23.</t>
  </si>
  <si>
    <t>The Department’s new five-year strategic priorities are:</t>
  </si>
  <si>
    <t>1.  DCS provides support to strengthen all types of families in the child’s network and community.</t>
  </si>
  <si>
    <t xml:space="preserve">       5.  DCS supports prevention by partnering with communities to create family-strengthening resources.</t>
  </si>
  <si>
    <t>4.  DCS culture, practices, and services are anchored in a vision of Diversity, equity, inclusion and accessibility.</t>
  </si>
  <si>
    <t xml:space="preserve">       6.  DCS uses data for and technology for transparency, accessibility, and problem-solving in a values-driven culture.</t>
  </si>
  <si>
    <t xml:space="preserve">The important task of keeping children safe and strengthening families requires intentional preparation, sequencing of efforts, transparency, accountability, and continuous improvement.  The Department’s mission is to successfully partner with families, caregivers, and the community to strengthen families, ensure safety, and achieve permanency for all Arizona’s children through prevention, services, and support. The Department’s Strategic Plan provides a platform to address current issues, build for the future, and to help achieve its mission. </t>
  </si>
  <si>
    <t xml:space="preserve">The Department has a cohesive vision that drives the development of strategic priorities to achieve its mission to successfully partner with families, caregivers, and the community to strengthen families, ensure safety, and achieve permanency for all Arizona’s children through prevention, services, and support. </t>
  </si>
  <si>
    <t xml:space="preserve">In order to accomplish these priorities, DCS developed initiatives to accomplish the strategic priorities.  The SFY23 Strategic Plan initiatives, efforts and accomplishments are outlined below. </t>
  </si>
  <si>
    <t>Policy documenting DCS continuous improvement and practice quality improvement processes is being written. The Department has developed capacity in the form of dedicated staff skilled in the use of continuous improvement and practice quality improvement tools and processes.</t>
  </si>
  <si>
    <t>The lean team validated system elements at the supervisor tier and above for the organization. A CBT for new hires to establish formal training at the lowest tier was completed and has been released.</t>
  </si>
  <si>
    <t>The Department continues to provide career growth opportunities for its Specialists and Supervisors. Additionally, training for compliance with the Address Confidentiality Program is being developed and will be available to all who can create or review family records</t>
  </si>
  <si>
    <r>
      <t xml:space="preserve">Curriculum for all-staff training on </t>
    </r>
    <r>
      <rPr>
        <i/>
        <sz val="12"/>
        <color rgb="FF000000"/>
        <rFont val="Times New Roman"/>
        <family val="1"/>
      </rPr>
      <t>Trauma, Empathy, and Your Role in Culturally Grounded Practice</t>
    </r>
    <r>
      <rPr>
        <sz val="12"/>
        <color rgb="FF000000"/>
        <rFont val="Times New Roman"/>
        <family val="1"/>
      </rPr>
      <t xml:space="preserve"> has been developed and being prepared for implementation.</t>
    </r>
  </si>
  <si>
    <t xml:space="preserve">The Department submitted a third draft of its FFPSA prevention plan, which includes methods for federal draw down for evidence-based home visiting programs for families with infants and toddlers.  
</t>
  </si>
  <si>
    <t>The Department submitted to the Federal Government its Prevention Plan and continues to monitor QRTP placements.</t>
  </si>
  <si>
    <t>Expanding the program to increase the number of families that participate and complete Healthy Families services with intentional efforts to engage underserved populations with higher risk of DCS involvement. The Department continues to address concerns with wait list issues for services.</t>
  </si>
  <si>
    <t>DCS expanded the program to increase the number of families that participate and complete Healthy Families services with intentional efforts to engage underserved populations with higher risk of DCS involvement. Additional funding was approved to serve more families and is being implemented.
This initiative has been fully and successfully completed.</t>
  </si>
  <si>
    <t>This initiative has been fully and successfully completed. The stipend increased from $75.00 per month / per child to $300.00</t>
  </si>
  <si>
    <t>DCS partnered with A Second Chance Incorporated to design the Arizona Gold Standard for supporting and licensing kinship families. The solicitation process has begun for the Kinship Support Services contract.</t>
  </si>
  <si>
    <t>The solicitation process has begun for the Foster and Adoption Supports contract.  This contract will create a new scope of work to increase support and the number of licensed community families.
DCS created a Foster Parent Curriculum that helps develop and grow skills to meet the needs of children in care.  In 2022, a therapeutic foster care curriculum re-design and implementation pilot was developed.  DCS provides oversight of TFC training and now delivers the foster parent college rather than contracted agencies.  
DCS continues working with foster and adoption support providers on recruitment of families and assistance with moving families through the licensure process (from inquiry to engagement).  
Additional funds were awarded to Foster and Adoption Supports to encourage those agencies in increasing their capacity to support current and prospective foster families and to nurture the pipeline of prospective foster parents.</t>
  </si>
  <si>
    <t>The Welcome Center in Maricopa County officially opened on March 1, 2023.  The Center provides significantly more space that allows for a more child friendly environment and separation of sleeping areas, play areas, eating areas, and hygiene areas.  The Center will provide a more trauma-informed approach to care for children and youth entering care.  Additionally, the new Welcome Center will include a physical and dental health clinic along with a mobile health unit.  Behavioral health providers are also on-site during scheduled periods to assist with rapid response referrals and behavior management</t>
  </si>
  <si>
    <t>New placement transition planning procedures and tools were developed and presented to supervisors, managers and administrators at the leadership summit in December of 2022.  This went statewide March 1, 2023.</t>
  </si>
  <si>
    <t xml:space="preserve">The Department continues its efforts to maintain a safe reduction in the historical out-of-home foster care population. One of the most significant achievements is the ongoing decrease in the out-of-home (OOH) care population.  The Department achieved a decrease in the number of children and youth in OOH care from 12,595 in June 2022 to 10,901 in June 2023.  The total OOH population includes all youth ages zero (0) through the age of twenty (20).  The number of children entering OOH care has also decreased since SFY16.  The Department had fewer than 7,000 entries for SFY23.  </t>
  </si>
  <si>
    <t>One of the main challenges facing the Department is the reduction of licensed foster homes. While children and youth in Arizona continue to be placed with kin at a rate (49%) higher than the national rate (35%), each month the Department experiences a small reduction in the number of licensed foster homes and available beds. The Department had 2,835 licensed foster homes in July 2022, which reduced to 2,537 in June 2023</t>
  </si>
  <si>
    <t>The Foster Care and Adoption Administration remains committed to its work to improve DCS Specialist and caregiver relationships; enhance its customer service team; and improve kinship and foster care supports.  The Department continues to engage in quarterly statewide meetings with licensing agencies to provide relevant information and updates to the provider community and to hear their concerns and comments related to the delivery of services by DCS to foster homes</t>
  </si>
  <si>
    <t>The Department continues to recruit foster and adoptive families to care for children of all ages, with the most significant need continuing to be for teens, sibling groups, and children who have complex medical needs.  DCS is using a variety of methods and incentives to assist with recruitment</t>
  </si>
  <si>
    <t>DCS created High Needs Foster Care (HNFC) to provide therapeutic foster care (TFC) in family settings when it is determined that it is the youth’s best care option, regardless of whether the circumstances fulfill Medicaid medical necessity criteria.  The Department believes these youth should have the opportunity to receive TFC when appropriate, particularly when they enter care because of severe trauma.  It is the Department’s intent to provide the opportunity for youth to remain in a family-like setting in the least restrictive environment but still receive a higher level of care to address their unique needs.  The anticipated outcome is that youth would achieve placement stability and reduce placements into congregate care or higher levels of care</t>
  </si>
  <si>
    <t>DCS is expanding utilization of Child Developmental Homes (CDH) and using a statewide Likely Eligibility Tool (LET) to help determine if a CDH caregiver is possible earlier in the decision-making process. The LET tool helps to identify the most appropriate caregiver for children who are likely to be eligible for services with Department of Economic Security (DES) / Division of Developmental Disabilities (DDD) but who are not yet enrolled.  This process was expanded in July 2022</t>
  </si>
  <si>
    <t>The Statewide Placement Administration (SPA) continues to engage in efforts to reduce the number of children in congregate care by identifying youth currently in group homes and shelters and searching for kinship or foster home placements for these youth.</t>
  </si>
  <si>
    <t>The solicitation for Kinship Support Services and Foster and Adoption Services contracts was released the summer of 2023.</t>
  </si>
  <si>
    <t>The kinship stipend increased from $75 per month to $300 per month effective July 1, 2022.  DCS entered its next phase partnering with A Second Chance Incorporated (ASCI) to build processes for supportive and timely licensure for kinship families who wish to become licensed.  This process will include a review of the training process for kinship families.  In July 2021, DCS applied for the Kinship Navigator grant, which was awarded in January 2022.  The grant provided funds to purchase tangible items to assist kinship caregivers with licensing requirements (e.g. pool fences, car seats, diapers/wipes, grocery gift cards, etc.). The Governor’s budget also included an increase in daily personal and clothing allowances for children of all caregiver types.</t>
  </si>
  <si>
    <t>The Department continues to conduct closed loop feedback on information conveyed to foster caregivers (including the receipt of placement packets) through DCS CHP Onboarding outreach efforts.  This continues with additional enhancements made after the integrated healthcare model was implemented. These enhancements included the establishment of Resource Liaisons who support caregivers’ access to and understanding of services available and required for youth in care.  Mercy Care DCS CHP outreach caregivers specific to health services available to youth in OOH care. In addition, DCS partners with Mercy Care to onboard new agencies that support therapeutic foster care.</t>
  </si>
  <si>
    <t>Records Disclosure</t>
  </si>
  <si>
    <t>In a recent review of documents uploaded to the DCS information system, Guardian, by DCS providers, current DCS leadership found that there were approximately 96,000 provider documents pending approval.  Because the documents had not been approved, it was unable to be determined if they had been disclosed in current or prior juvenile court cases. The juvenile court was notified since there was a potential impact on DCS cases.</t>
  </si>
  <si>
    <t>The Department has added Equity to its core values to ensure this is embedded into the culture of its staff and services.  The Department recognizes that the percentage of Black/African-American and Native American children in Arizona’s out-of-home care population remains disproportionate compared to the percentage of these children in the general population Black/ African American and Native American children are disproportionally reported to the Hotline and enter care at a higher rate than White, Hispanic, and Asian children. The Department’s strategic initiatives to reduce or eliminate racial disparity in child protection investigation and foster care include updated and standardized mandated reporter training, development and deployment of trauma, empathy, and culturally grounded practice training, improvements to Team Decision Making meetings to increase involvement of family and community in the decisions affecting them, policy changes to support consistent decision-making, and increased access to services provided by members of the family’s same cultural community.</t>
  </si>
  <si>
    <t>The Department has developed and implemented a process to ensure this does not occur again.  All documents being submitted to Guardian are being approved and reviewed by the responsible parties.</t>
  </si>
  <si>
    <t>For all court cases that closed in any status besides reunification, the AGO and the Department are reviewing the unapproved documents to ensure they were disclosed during trial, and if not, will review to ensure the documents were not determinative in the outcome of the case.  They will also conduct this review for any case currently being appealed.</t>
  </si>
  <si>
    <t>The Department will also disclose to the court all unapproved documents associated with any open case.  Out of an abundance of caution, the Department will disclose all unapproved documents even though many of those documents may have been received through other means (e.g. email or subpoena) and disclosed.</t>
  </si>
  <si>
    <t>The Department and the Attorney General’s Office (AGO) reviewed 596 open juvenile court cases that had 1,867 unapproved documents associated with them, 139 closed cases that resulted in adoptions that have an associated 252 documents, and 515 closed cases that resulted in guardianships that have an associated 1,962 documents.</t>
  </si>
  <si>
    <t>1 Since the appeals process delays the substantiation of reports, revisions to the substantiation rate for the prior reporting period will occur with every semi-annual report produced. Additionally, in order to report more accurate updated data, in September 2023, the Department updated the prior six reporting periods.</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</si>
  <si>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</si>
  <si>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Number and Percentage of Children not Receiving Visitation </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</si>
  <si>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</si>
  <si>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r>
      <rPr>
        <vertAlign val="superscript"/>
        <sz val="10"/>
        <color theme="1"/>
        <rFont val="Calibri"/>
        <family val="2"/>
        <scheme val="minor"/>
      </rPr>
      <t>1</t>
    </r>
    <r>
      <rPr>
        <sz val="10"/>
        <color theme="1"/>
        <rFont val="Calibri"/>
        <family val="2"/>
        <scheme val="minor"/>
      </rPr>
      <t xml:space="preserve"> The Department continues to diligently address data quality issues and will update data as issues are identified and resolved. This data element will be updated and resubmitted in future iterations of this report. Reviews of individual cases show that cases were responded to, but data is missing from the date field due to technical issues.  This element is being updated in the system.</t>
    </r>
  </si>
  <si>
    <t>Type of Placement at Time of Death</t>
  </si>
  <si>
    <t>* The data is reported for substantiated reports received in the 12 months prior to the current annual reporting period.  This data was refreshed from the March 2023 report as due process was completed for most cases.</t>
  </si>
  <si>
    <t>01/01/2023 through 6/30/2023</t>
  </si>
  <si>
    <t>3.  	All members of the DCS workforce have opportunities for professional development and engagement.</t>
  </si>
  <si>
    <t xml:space="preserve">2.	  DCS culture is characterized by compassion, empathy, collaborative problem-solving, inclusion, transparency, responsiveness,
     and engagement.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</si>
</sst>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 numFmtId="174" formatCode="m/d/yyyy\ h:mm:ss\ AM/PM"/>
  </numFmts>
  <fonts count="154" x14ac:knownFonts="1">
    <font>
      <sz val="11"/>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b/>
      <vertAlign val="superscript"/>
      <sz val="12"/>
      <color theme="0"/>
      <name val="Calibri"/>
      <family val="2"/>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b/>
      <sz val="14"/>
      <color rgb="FF000000"/>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b/>
      <sz val="12"/>
      <color rgb="FF000000"/>
      <name val="Times New Roman"/>
      <family val="1"/>
    </font>
    <font>
      <b/>
      <sz val="12"/>
      <color rgb="FF000000"/>
      <name val="Times New Roman Bold"/>
    </font>
    <font>
      <sz val="10"/>
      <name val="Calibri"/>
      <family val="2"/>
    </font>
    <font>
      <sz val="10"/>
      <color theme="1"/>
      <name val="Arial"/>
      <family val="2"/>
    </font>
    <font>
      <sz val="12"/>
      <color theme="0"/>
      <name val="Calibri"/>
      <family val="2"/>
      <scheme val="minor"/>
    </font>
    <font>
      <sz val="12"/>
      <color theme="0"/>
      <name val="Calibri"/>
      <family val="2"/>
    </font>
    <font>
      <sz val="11"/>
      <color theme="0"/>
      <name val="Calibri"/>
      <family val="2"/>
    </font>
    <font>
      <sz val="10"/>
      <color theme="0"/>
      <name val="Calibri"/>
      <family val="2"/>
    </font>
    <font>
      <vertAlign val="superscript"/>
      <sz val="10"/>
      <color theme="0"/>
      <name val="Calibri"/>
      <family val="2"/>
    </font>
    <font>
      <b/>
      <vertAlign val="superscript"/>
      <sz val="8"/>
      <color theme="1"/>
      <name val="Calibri"/>
      <family val="2"/>
    </font>
    <font>
      <sz val="9"/>
      <color theme="0"/>
      <name val="Calibri"/>
      <family val="2"/>
    </font>
    <font>
      <sz val="9"/>
      <color theme="0"/>
      <name val="Calibri"/>
      <family val="2"/>
      <scheme val="minor"/>
    </font>
    <font>
      <sz val="8"/>
      <color rgb="FF000000"/>
      <name val="Calibri"/>
      <family val="2"/>
      <scheme val="minor"/>
    </font>
    <font>
      <b/>
      <vertAlign val="superscript"/>
      <sz val="10"/>
      <color theme="0"/>
      <name val="Calibri"/>
      <family val="2"/>
    </font>
    <font>
      <b/>
      <sz val="11"/>
      <color theme="10"/>
      <name val="Calibri"/>
      <family val="2"/>
      <scheme val="minor"/>
    </font>
    <font>
      <sz val="8"/>
      <name val="Calibri"/>
      <family val="2"/>
      <scheme val="minor"/>
    </font>
    <font>
      <b/>
      <vertAlign val="superscript"/>
      <sz val="8"/>
      <name val="Calibri"/>
      <family val="2"/>
      <scheme val="minor"/>
    </font>
    <font>
      <b/>
      <u/>
      <sz val="9"/>
      <name val="Calibri"/>
      <family val="2"/>
      <scheme val="minor"/>
    </font>
    <font>
      <u/>
      <sz val="9"/>
      <name val="Calibri"/>
      <family val="2"/>
      <scheme val="minor"/>
    </font>
    <font>
      <sz val="11"/>
      <color rgb="FF1F497D"/>
      <name val="Calibri"/>
      <family val="2"/>
      <scheme val="minor"/>
    </font>
    <font>
      <b/>
      <i/>
      <u/>
      <sz val="12"/>
      <color theme="1"/>
      <name val="Times New Roman"/>
      <family val="1"/>
    </font>
    <font>
      <sz val="16"/>
      <color theme="0"/>
      <name val="Calibri"/>
      <family val="2"/>
    </font>
    <font>
      <vertAlign val="superscript"/>
      <sz val="16"/>
      <color theme="0"/>
      <name val="Calibri"/>
      <family val="2"/>
    </font>
    <font>
      <sz val="9"/>
      <color theme="1"/>
      <name val="Calibri"/>
      <family val="2"/>
    </font>
    <font>
      <b/>
      <sz val="9"/>
      <color theme="1"/>
      <name val="Calibri"/>
      <family val="2"/>
    </font>
    <font>
      <vertAlign val="superscript"/>
      <sz val="10"/>
      <color theme="0"/>
      <name val="Calibri"/>
      <family val="2"/>
      <scheme val="minor"/>
    </font>
    <font>
      <b/>
      <i/>
      <sz val="11"/>
      <color theme="1"/>
      <name val="Calibri"/>
      <family val="2"/>
      <scheme val="minor"/>
    </font>
    <font>
      <sz val="8"/>
      <color rgb="FF000000"/>
      <name val="Calibri"/>
      <family val="2"/>
    </font>
    <font>
      <sz val="11"/>
      <color theme="1"/>
      <name val="Times New Roman"/>
      <family val="1"/>
    </font>
    <font>
      <b/>
      <sz val="11"/>
      <color theme="1"/>
      <name val="Times New Roman"/>
      <family val="1"/>
    </font>
    <font>
      <sz val="9"/>
      <color rgb="FF000000"/>
      <name val="Calibri"/>
      <family val="2"/>
    </font>
    <font>
      <vertAlign val="superscript"/>
      <sz val="8"/>
      <color rgb="FF000000"/>
      <name val="Calibri"/>
      <family val="2"/>
    </font>
    <font>
      <sz val="8"/>
      <color rgb="FF000000"/>
      <name val="Calibri"/>
      <family val="2"/>
    </font>
    <font>
      <i/>
      <sz val="12"/>
      <color rgb="FF000000"/>
      <name val="Times New Roman"/>
      <family val="1"/>
    </font>
  </fonts>
  <fills count="3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DCB894"/>
        <bgColor indexed="64"/>
      </patternFill>
    </fill>
    <fill>
      <patternFill patternType="solid">
        <fgColor rgb="FFEFDECD"/>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gray125">
        <fgColor auto="1"/>
        <bgColor theme="0"/>
      </patternFill>
    </fill>
    <fill>
      <patternFill patternType="solid">
        <fgColor theme="9" tint="0.39997558519241921"/>
        <bgColor indexed="64"/>
      </patternFill>
    </fill>
    <fill>
      <patternFill patternType="solid">
        <fgColor theme="0"/>
        <bgColor theme="4" tint="0.79998168889431442"/>
      </patternFill>
    </fill>
    <fill>
      <patternFill patternType="solid">
        <fgColor rgb="FFFF00FF"/>
        <bgColor indexed="64"/>
      </patternFill>
    </fill>
    <fill>
      <patternFill patternType="gray125">
        <bgColor theme="0" tint="-0.14999847407452621"/>
      </patternFill>
    </fill>
    <fill>
      <patternFill patternType="solid">
        <fgColor rgb="FFFF0000"/>
        <bgColor indexed="64"/>
      </patternFill>
    </fill>
    <fill>
      <patternFill patternType="solid">
        <fgColor rgb="FFFFFFFF"/>
        <bgColor indexed="64"/>
      </patternFill>
    </fill>
  </fills>
  <borders count="1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
      <left/>
      <right style="thick">
        <color indexed="64"/>
      </right>
      <top style="medium">
        <color indexed="64"/>
      </top>
      <bottom/>
      <diagonal/>
    </border>
    <border>
      <left style="thin">
        <color indexed="64"/>
      </left>
      <right style="medium">
        <color indexed="64"/>
      </right>
      <top/>
      <bottom style="double">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double">
        <color indexed="64"/>
      </top>
      <bottom style="thin">
        <color indexed="64"/>
      </bottom>
      <diagonal/>
    </border>
  </borders>
  <cellStyleXfs count="16">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4" fillId="0" borderId="0" applyFont="0" applyFill="0" applyBorder="0" applyAlignment="0" applyProtection="0"/>
    <xf numFmtId="0" fontId="74" fillId="0" borderId="0"/>
    <xf numFmtId="0" fontId="4" fillId="0" borderId="0"/>
    <xf numFmtId="0" fontId="4" fillId="0" borderId="0"/>
    <xf numFmtId="9" fontId="4" fillId="0" borderId="0" applyFont="0" applyFill="0" applyBorder="0" applyAlignment="0" applyProtection="0"/>
    <xf numFmtId="43" fontId="39" fillId="0" borderId="0" applyFont="0" applyFill="0" applyBorder="0" applyAlignment="0" applyProtection="0"/>
    <xf numFmtId="0" fontId="24" fillId="0" borderId="0"/>
    <xf numFmtId="9" fontId="105" fillId="0" borderId="0" applyFont="0" applyFill="0" applyBorder="0" applyAlignment="0" applyProtection="0"/>
    <xf numFmtId="43" fontId="4" fillId="0" borderId="0" applyFont="0" applyFill="0" applyBorder="0" applyAlignment="0" applyProtection="0"/>
    <xf numFmtId="0" fontId="73" fillId="0" borderId="0"/>
  </cellStyleXfs>
  <cellXfs count="2589">
    <xf numFmtId="0" fontId="0" fillId="0" borderId="0" xfId="0"/>
    <xf numFmtId="0" fontId="5" fillId="0" borderId="0" xfId="0" applyFont="1"/>
    <xf numFmtId="0" fontId="7" fillId="0" borderId="0" xfId="0" applyFont="1"/>
    <xf numFmtId="164" fontId="7" fillId="0" borderId="0" xfId="2" applyNumberFormat="1" applyFont="1" applyBorder="1" applyAlignment="1">
      <alignment horizontal="center"/>
    </xf>
    <xf numFmtId="0" fontId="7" fillId="0" borderId="0" xfId="0" applyFont="1" applyBorder="1"/>
    <xf numFmtId="0" fontId="12" fillId="0" borderId="0" xfId="0" applyFont="1" applyBorder="1"/>
    <xf numFmtId="0" fontId="7" fillId="0" borderId="0" xfId="0" applyFont="1" applyBorder="1" applyAlignment="1">
      <alignment horizontal="right" wrapText="1"/>
    </xf>
    <xf numFmtId="164" fontId="8" fillId="0" borderId="0" xfId="2" applyNumberFormat="1" applyFont="1" applyBorder="1" applyAlignment="1">
      <alignment horizontal="center"/>
    </xf>
    <xf numFmtId="167" fontId="8" fillId="0" borderId="0" xfId="2" applyNumberFormat="1" applyFont="1" applyBorder="1" applyAlignment="1">
      <alignment horizontal="center"/>
    </xf>
    <xf numFmtId="2" fontId="8" fillId="0" borderId="0" xfId="2" applyNumberFormat="1" applyFont="1" applyBorder="1" applyAlignment="1">
      <alignment horizontal="center"/>
    </xf>
    <xf numFmtId="168" fontId="7"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xf numFmtId="0" fontId="32" fillId="3" borderId="0" xfId="0" applyFont="1" applyFill="1"/>
    <xf numFmtId="0" fontId="32" fillId="0" borderId="0" xfId="0" applyFont="1"/>
    <xf numFmtId="0" fontId="0" fillId="0" borderId="0" xfId="0" applyAlignment="1">
      <alignment horizontal="left" vertical="top"/>
    </xf>
    <xf numFmtId="0" fontId="11"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horizontal="center" vertical="center"/>
    </xf>
    <xf numFmtId="0" fontId="6"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6" fillId="0" borderId="0" xfId="5" applyFont="1" applyFill="1" applyBorder="1" applyAlignment="1">
      <alignment horizontal="center" wrapText="1"/>
    </xf>
    <xf numFmtId="0" fontId="39" fillId="0" borderId="0" xfId="5" applyFont="1" applyFill="1" applyBorder="1" applyAlignment="1">
      <alignment horizontal="center" wrapText="1"/>
    </xf>
    <xf numFmtId="170" fontId="0" fillId="0" borderId="0" xfId="4" applyNumberFormat="1" applyFont="1" applyFill="1" applyBorder="1"/>
    <xf numFmtId="170" fontId="0" fillId="0" borderId="0" xfId="4" applyNumberFormat="1" applyFont="1" applyBorder="1"/>
    <xf numFmtId="0" fontId="6" fillId="0" borderId="0" xfId="5" applyFill="1"/>
    <xf numFmtId="0" fontId="0" fillId="0" borderId="0" xfId="1" applyFont="1" applyFill="1" applyBorder="1"/>
    <xf numFmtId="0" fontId="6" fillId="0" borderId="0" xfId="1" applyFont="1" applyFill="1" applyBorder="1"/>
    <xf numFmtId="170" fontId="6"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2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5" fillId="0" borderId="29" xfId="0" applyNumberFormat="1" applyFont="1" applyBorder="1" applyAlignment="1">
      <alignment horizontal="center" vertical="center" shrinkToFit="1"/>
    </xf>
    <xf numFmtId="164" fontId="45"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1" fillId="2" borderId="1" xfId="0" applyFont="1" applyFill="1" applyBorder="1" applyAlignment="1">
      <alignment horizontal="center" textRotation="90" wrapText="1"/>
    </xf>
    <xf numFmtId="0" fontId="10" fillId="4" borderId="5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4" fillId="2" borderId="50" xfId="0" applyFont="1" applyFill="1" applyBorder="1" applyAlignment="1">
      <alignment horizontal="right" vertical="top" wrapText="1"/>
    </xf>
    <xf numFmtId="0" fontId="44" fillId="2" borderId="42" xfId="0" applyFont="1" applyFill="1" applyBorder="1" applyAlignment="1">
      <alignment horizontal="right" vertical="top" wrapText="1" indent="1"/>
    </xf>
    <xf numFmtId="0" fontId="44" fillId="2" borderId="42" xfId="0" applyFont="1" applyFill="1" applyBorder="1" applyAlignment="1">
      <alignment horizontal="right" vertical="top" wrapText="1"/>
    </xf>
    <xf numFmtId="0" fontId="44" fillId="2" borderId="64" xfId="0" applyFont="1" applyFill="1" applyBorder="1" applyAlignment="1">
      <alignment horizontal="right" vertical="top" wrapText="1" indent="1"/>
    </xf>
    <xf numFmtId="0" fontId="44" fillId="2" borderId="44" xfId="0" applyFont="1" applyFill="1" applyBorder="1" applyAlignment="1">
      <alignment horizontal="right" vertical="top" wrapText="1" indent="1"/>
    </xf>
    <xf numFmtId="0" fontId="44" fillId="2" borderId="1" xfId="0" applyFont="1" applyFill="1" applyBorder="1" applyAlignment="1">
      <alignment horizontal="right" vertical="top" wrapText="1"/>
    </xf>
    <xf numFmtId="0" fontId="13" fillId="2" borderId="78" xfId="0" applyFont="1" applyFill="1" applyBorder="1" applyAlignment="1">
      <alignment horizontal="center" vertical="center" wrapText="1"/>
    </xf>
    <xf numFmtId="3" fontId="11"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10"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1"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9"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7"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2" fillId="0" borderId="0" xfId="5" applyFont="1"/>
    <xf numFmtId="0" fontId="52" fillId="0" borderId="0" xfId="0" applyFont="1"/>
    <xf numFmtId="0" fontId="52" fillId="0" borderId="0" xfId="0" applyFont="1" applyAlignment="1">
      <alignment vertical="top"/>
    </xf>
    <xf numFmtId="0" fontId="52" fillId="0" borderId="0" xfId="5" applyFont="1" applyAlignment="1">
      <alignment horizontal="center"/>
    </xf>
    <xf numFmtId="0" fontId="52" fillId="0" borderId="0" xfId="5" applyFont="1" applyBorder="1" applyAlignment="1">
      <alignment horizontal="center"/>
    </xf>
    <xf numFmtId="0" fontId="52" fillId="0" borderId="81" xfId="5" applyFont="1" applyBorder="1" applyAlignment="1">
      <alignment horizontal="center"/>
    </xf>
    <xf numFmtId="0" fontId="52" fillId="0" borderId="81" xfId="5" applyFont="1" applyBorder="1" applyAlignment="1">
      <alignment horizontal="right"/>
    </xf>
    <xf numFmtId="0" fontId="52" fillId="0" borderId="80" xfId="5" applyFont="1" applyBorder="1"/>
    <xf numFmtId="0" fontId="52" fillId="0" borderId="0" xfId="5" applyFont="1" applyBorder="1" applyAlignment="1">
      <alignment horizontal="right" wrapText="1"/>
    </xf>
    <xf numFmtId="0" fontId="52" fillId="2" borderId="51" xfId="5" applyFont="1" applyFill="1" applyBorder="1"/>
    <xf numFmtId="0" fontId="52" fillId="2" borderId="32" xfId="5" applyFont="1" applyFill="1" applyBorder="1"/>
    <xf numFmtId="0" fontId="52" fillId="2" borderId="32" xfId="5" applyFont="1" applyFill="1" applyBorder="1" applyAlignment="1">
      <alignment horizontal="right"/>
    </xf>
    <xf numFmtId="0" fontId="8" fillId="7" borderId="2" xfId="0" applyFont="1" applyFill="1" applyBorder="1" applyAlignment="1">
      <alignment horizontal="center" vertical="center" wrapText="1"/>
    </xf>
    <xf numFmtId="0" fontId="50" fillId="2" borderId="29" xfId="0" applyFont="1" applyFill="1" applyBorder="1" applyAlignment="1">
      <alignment horizontal="center" textRotation="90" wrapText="1"/>
    </xf>
    <xf numFmtId="0" fontId="43" fillId="8" borderId="57" xfId="0" applyFont="1" applyFill="1" applyBorder="1" applyAlignment="1">
      <alignment horizontal="center" wrapText="1"/>
    </xf>
    <xf numFmtId="0" fontId="0" fillId="8" borderId="31" xfId="0" applyFont="1" applyFill="1" applyBorder="1"/>
    <xf numFmtId="0" fontId="10" fillId="4" borderId="6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8"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8" fillId="7" borderId="79" xfId="0" applyFont="1" applyFill="1" applyBorder="1" applyAlignment="1">
      <alignment horizontal="center" textRotation="90" wrapText="1"/>
    </xf>
    <xf numFmtId="0" fontId="8" fillId="7" borderId="68" xfId="0" applyFont="1" applyFill="1" applyBorder="1" applyAlignment="1">
      <alignment horizontal="center" textRotation="90" wrapText="1"/>
    </xf>
    <xf numFmtId="0" fontId="8"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6" xfId="0" applyFont="1" applyFill="1" applyBorder="1" applyAlignment="1">
      <alignment horizontal="center" textRotation="90" wrapText="1"/>
    </xf>
    <xf numFmtId="0" fontId="8" fillId="2" borderId="60" xfId="0" applyFont="1" applyFill="1" applyBorder="1" applyAlignment="1">
      <alignment horizontal="center" textRotation="90" wrapText="1"/>
    </xf>
    <xf numFmtId="0" fontId="8"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8" fillId="2" borderId="30" xfId="0" applyFont="1" applyFill="1" applyBorder="1" applyAlignment="1">
      <alignment horizontal="center" textRotation="90" wrapText="1"/>
    </xf>
    <xf numFmtId="0" fontId="51" fillId="2" borderId="57" xfId="0" applyFont="1" applyFill="1" applyBorder="1" applyAlignment="1">
      <alignment horizontal="center" wrapText="1"/>
    </xf>
    <xf numFmtId="0" fontId="51" fillId="2" borderId="73" xfId="0" applyFont="1" applyFill="1" applyBorder="1" applyAlignment="1">
      <alignment horizontal="center" wrapText="1"/>
    </xf>
    <xf numFmtId="0" fontId="8" fillId="2" borderId="2" xfId="0" applyFont="1" applyFill="1" applyBorder="1" applyAlignment="1">
      <alignment horizontal="center" vertical="center" wrapText="1"/>
    </xf>
    <xf numFmtId="0" fontId="42" fillId="8" borderId="61" xfId="0" applyFont="1" applyFill="1" applyBorder="1" applyAlignment="1">
      <alignment horizontal="center" vertical="center" wrapText="1"/>
    </xf>
    <xf numFmtId="0" fontId="42" fillId="8" borderId="67" xfId="0" applyFont="1" applyFill="1" applyBorder="1" applyAlignment="1">
      <alignment horizontal="center" vertical="center" wrapText="1"/>
    </xf>
    <xf numFmtId="0" fontId="50" fillId="2" borderId="60" xfId="3" applyFont="1" applyFill="1" applyBorder="1" applyAlignment="1">
      <alignment horizontal="center" wrapText="1"/>
    </xf>
    <xf numFmtId="0" fontId="63" fillId="0" borderId="0" xfId="0" applyFont="1"/>
    <xf numFmtId="166" fontId="0" fillId="8" borderId="9" xfId="0" applyNumberFormat="1" applyFont="1" applyFill="1" applyBorder="1" applyAlignment="1">
      <alignment horizontal="center" vertical="center" textRotation="90"/>
    </xf>
    <xf numFmtId="0" fontId="52" fillId="8" borderId="0" xfId="3" applyFont="1" applyFill="1" applyBorder="1" applyAlignment="1">
      <alignment horizontal="right" vertical="center"/>
    </xf>
    <xf numFmtId="165" fontId="52" fillId="8" borderId="0" xfId="3" applyNumberFormat="1" applyFont="1" applyFill="1" applyBorder="1" applyAlignment="1">
      <alignment horizontal="center" vertical="center"/>
    </xf>
    <xf numFmtId="165" fontId="50" fillId="8" borderId="0" xfId="3" applyNumberFormat="1" applyFont="1" applyFill="1" applyBorder="1" applyAlignment="1">
      <alignment horizontal="center" vertical="center"/>
    </xf>
    <xf numFmtId="0" fontId="50"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0" fillId="2" borderId="43" xfId="0" applyFont="1" applyFill="1" applyBorder="1" applyAlignment="1">
      <alignment horizontal="center"/>
    </xf>
    <xf numFmtId="0" fontId="50" fillId="2" borderId="84" xfId="0" applyFont="1" applyFill="1" applyBorder="1" applyAlignment="1">
      <alignment horizontal="center"/>
    </xf>
    <xf numFmtId="0" fontId="50" fillId="2" borderId="54" xfId="5" applyFont="1" applyFill="1" applyBorder="1" applyAlignment="1">
      <alignment horizontal="center"/>
    </xf>
    <xf numFmtId="0" fontId="50" fillId="2" borderId="23" xfId="5" applyFont="1" applyFill="1" applyBorder="1"/>
    <xf numFmtId="0" fontId="66" fillId="2" borderId="25" xfId="5" applyFont="1" applyFill="1" applyBorder="1" applyAlignment="1">
      <alignment horizontal="centerContinuous"/>
    </xf>
    <xf numFmtId="0" fontId="67" fillId="2" borderId="24" xfId="5" applyFont="1" applyFill="1" applyBorder="1" applyAlignment="1">
      <alignment horizontal="centerContinuous"/>
    </xf>
    <xf numFmtId="0" fontId="67" fillId="2" borderId="2" xfId="5" applyFont="1" applyFill="1" applyBorder="1" applyAlignment="1">
      <alignment horizontal="centerContinuous"/>
    </xf>
    <xf numFmtId="0" fontId="68" fillId="5" borderId="8" xfId="5" applyFont="1" applyFill="1" applyBorder="1" applyAlignment="1">
      <alignment horizontal="center"/>
    </xf>
    <xf numFmtId="164" fontId="7" fillId="12" borderId="10" xfId="0" applyNumberFormat="1" applyFont="1" applyFill="1" applyBorder="1" applyAlignment="1">
      <alignment horizontal="center" vertical="center" wrapText="1"/>
    </xf>
    <xf numFmtId="0" fontId="66" fillId="2" borderId="25" xfId="5" quotePrefix="1" applyFont="1" applyFill="1" applyBorder="1" applyAlignment="1">
      <alignment horizontal="centerContinuous"/>
    </xf>
    <xf numFmtId="0" fontId="0" fillId="0" borderId="0" xfId="0"/>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0" borderId="37" xfId="0" applyNumberFormat="1" applyFont="1" applyBorder="1" applyAlignment="1">
      <alignment horizontal="center" vertical="center"/>
    </xf>
    <xf numFmtId="9" fontId="5" fillId="0" borderId="4" xfId="0" applyNumberFormat="1" applyFont="1" applyBorder="1" applyAlignment="1">
      <alignment horizontal="center" vertical="center"/>
    </xf>
    <xf numFmtId="3" fontId="5" fillId="0" borderId="69" xfId="0" applyNumberFormat="1"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85" xfId="0" applyFont="1" applyBorder="1" applyAlignment="1">
      <alignment horizontal="center" vertical="center" wrapText="1"/>
    </xf>
    <xf numFmtId="9" fontId="49" fillId="0" borderId="37" xfId="0" applyNumberFormat="1" applyFont="1" applyBorder="1" applyAlignment="1">
      <alignment horizontal="center" vertical="center" wrapText="1"/>
    </xf>
    <xf numFmtId="3" fontId="49"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10" fillId="2" borderId="64" xfId="0" applyFont="1" applyFill="1" applyBorder="1" applyAlignment="1">
      <alignment horizontal="center" vertical="center" wrapText="1"/>
    </xf>
    <xf numFmtId="3" fontId="56" fillId="0" borderId="16" xfId="0" applyNumberFormat="1"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36"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0" fillId="2" borderId="60" xfId="0" applyFont="1" applyFill="1" applyBorder="1" applyAlignment="1">
      <alignment horizontal="center" vertical="center" wrapText="1"/>
    </xf>
    <xf numFmtId="10" fontId="10" fillId="0" borderId="60" xfId="5" applyNumberFormat="1" applyFont="1" applyFill="1" applyBorder="1" applyAlignment="1">
      <alignment horizontal="center" vertical="center"/>
    </xf>
    <xf numFmtId="0" fontId="10" fillId="0" borderId="0" xfId="0" applyFont="1" applyBorder="1" applyAlignment="1">
      <alignment horizontal="center" vertical="center"/>
    </xf>
    <xf numFmtId="0" fontId="3" fillId="0" borderId="88" xfId="1" quotePrefix="1" applyBorder="1"/>
    <xf numFmtId="0" fontId="3" fillId="0" borderId="89" xfId="1" quotePrefix="1" applyBorder="1"/>
    <xf numFmtId="0" fontId="3" fillId="0" borderId="89" xfId="1" applyBorder="1"/>
    <xf numFmtId="0" fontId="72" fillId="5" borderId="0" xfId="0" applyFont="1" applyFill="1" applyBorder="1" applyAlignment="1">
      <alignment horizontal="left" vertical="center"/>
    </xf>
    <xf numFmtId="0" fontId="72" fillId="5" borderId="0" xfId="0" applyFont="1" applyFill="1" applyBorder="1" applyAlignment="1">
      <alignment horizontal="center"/>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2" fillId="15" borderId="57" xfId="3" applyNumberFormat="1" applyFont="1" applyFill="1" applyBorder="1" applyAlignment="1">
      <alignment horizontal="center" vertical="center"/>
    </xf>
    <xf numFmtId="3" fontId="52" fillId="15" borderId="10" xfId="3" applyNumberFormat="1" applyFont="1" applyFill="1" applyBorder="1" applyAlignment="1">
      <alignment horizontal="center" vertical="center"/>
    </xf>
    <xf numFmtId="164" fontId="48" fillId="0" borderId="15"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48" fillId="0" borderId="18" xfId="0" applyNumberFormat="1" applyFont="1" applyBorder="1" applyAlignment="1">
      <alignment horizontal="center" vertical="center" wrapText="1"/>
    </xf>
    <xf numFmtId="164" fontId="48" fillId="0" borderId="31" xfId="0" applyNumberFormat="1" applyFont="1" applyBorder="1" applyAlignment="1">
      <alignment horizontal="center" vertical="center" wrapText="1"/>
    </xf>
    <xf numFmtId="164" fontId="48" fillId="0" borderId="20" xfId="0" applyNumberFormat="1" applyFont="1" applyBorder="1" applyAlignment="1">
      <alignment horizontal="center" vertical="center" wrapText="1"/>
    </xf>
    <xf numFmtId="164" fontId="48" fillId="0" borderId="19" xfId="0" applyNumberFormat="1" applyFont="1" applyBorder="1" applyAlignment="1">
      <alignment horizontal="center" vertical="center" wrapText="1"/>
    </xf>
    <xf numFmtId="164" fontId="48" fillId="0" borderId="56" xfId="0" applyNumberFormat="1" applyFont="1" applyBorder="1" applyAlignment="1">
      <alignment horizontal="center" vertical="center" wrapText="1"/>
    </xf>
    <xf numFmtId="164" fontId="48" fillId="0" borderId="61" xfId="0" applyNumberFormat="1" applyFont="1" applyBorder="1" applyAlignment="1">
      <alignment horizontal="center" vertical="center" wrapText="1"/>
    </xf>
    <xf numFmtId="9" fontId="10"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3" fillId="0" borderId="89" xfId="1" applyNumberFormat="1" applyBorder="1" applyAlignment="1">
      <alignment horizontal="center"/>
    </xf>
    <xf numFmtId="0" fontId="75" fillId="0" borderId="0" xfId="0" applyFont="1" applyBorder="1" applyAlignment="1">
      <alignment horizontal="center" vertical="center" wrapText="1"/>
    </xf>
    <xf numFmtId="16" fontId="3" fillId="0" borderId="89" xfId="1" quotePrefix="1" applyNumberFormat="1" applyBorder="1" applyAlignment="1">
      <alignment horizontal="center"/>
    </xf>
    <xf numFmtId="0" fontId="75" fillId="0" borderId="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53" xfId="0" applyFont="1" applyFill="1" applyBorder="1" applyAlignment="1">
      <alignment horizontal="center" vertical="center" wrapText="1"/>
    </xf>
    <xf numFmtId="3" fontId="56" fillId="0" borderId="35" xfId="0" applyNumberFormat="1" applyFont="1" applyBorder="1" applyAlignment="1">
      <alignment horizontal="center" vertical="center" wrapText="1"/>
    </xf>
    <xf numFmtId="0" fontId="10" fillId="2" borderId="5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8" fillId="0" borderId="0" xfId="0" applyFont="1" applyBorder="1" applyAlignment="1">
      <alignment horizontal="left" vertical="top"/>
    </xf>
    <xf numFmtId="0" fontId="81"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3" fillId="0" borderId="89" xfId="1" quotePrefix="1" applyNumberFormat="1" applyBorder="1" applyAlignment="1">
      <alignment horizontal="center"/>
    </xf>
    <xf numFmtId="0" fontId="5" fillId="4" borderId="6" xfId="0" applyFont="1" applyFill="1" applyBorder="1" applyAlignment="1">
      <alignment horizontal="center" vertical="center" wrapText="1"/>
    </xf>
    <xf numFmtId="0" fontId="0" fillId="4" borderId="24" xfId="0" applyFont="1" applyFill="1" applyBorder="1" applyAlignment="1">
      <alignment horizontal="right"/>
    </xf>
    <xf numFmtId="0" fontId="50" fillId="2" borderId="51" xfId="3" applyFont="1" applyFill="1" applyBorder="1" applyAlignment="1">
      <alignment horizontal="right" vertical="center"/>
    </xf>
    <xf numFmtId="0" fontId="50" fillId="2" borderId="32" xfId="3" applyFont="1" applyFill="1" applyBorder="1" applyAlignment="1">
      <alignment horizontal="right" vertical="center"/>
    </xf>
    <xf numFmtId="0" fontId="50" fillId="2" borderId="53" xfId="3" applyFont="1" applyFill="1" applyBorder="1" applyAlignment="1">
      <alignment horizontal="right" vertical="center"/>
    </xf>
    <xf numFmtId="0" fontId="50" fillId="2" borderId="2" xfId="3" applyFont="1" applyFill="1" applyBorder="1" applyAlignment="1">
      <alignment horizontal="center"/>
    </xf>
    <xf numFmtId="3" fontId="50" fillId="0" borderId="52" xfId="3" applyNumberFormat="1" applyFont="1" applyFill="1" applyBorder="1" applyAlignment="1">
      <alignment horizontal="center" vertical="center"/>
    </xf>
    <xf numFmtId="3" fontId="50" fillId="0" borderId="17" xfId="3" applyNumberFormat="1" applyFont="1" applyFill="1" applyBorder="1" applyAlignment="1">
      <alignment horizontal="center" vertical="center"/>
    </xf>
    <xf numFmtId="0" fontId="50" fillId="2" borderId="67" xfId="0" applyFont="1" applyFill="1" applyBorder="1" applyAlignment="1">
      <alignment horizontal="center"/>
    </xf>
    <xf numFmtId="0" fontId="50" fillId="2" borderId="60" xfId="0" applyFont="1" applyFill="1" applyBorder="1" applyAlignment="1">
      <alignment horizontal="center"/>
    </xf>
    <xf numFmtId="0" fontId="50" fillId="2" borderId="61" xfId="3" applyFont="1" applyFill="1" applyBorder="1" applyAlignment="1">
      <alignment horizontal="center" wrapText="1"/>
    </xf>
    <xf numFmtId="3" fontId="52" fillId="15" borderId="15" xfId="3" applyNumberFormat="1" applyFont="1" applyFill="1" applyBorder="1" applyAlignment="1">
      <alignment horizontal="center" vertical="center"/>
    </xf>
    <xf numFmtId="3" fontId="52" fillId="15" borderId="19" xfId="3" applyNumberFormat="1" applyFont="1" applyFill="1" applyBorder="1" applyAlignment="1">
      <alignment horizontal="center" vertical="center"/>
    </xf>
    <xf numFmtId="165" fontId="52" fillId="8" borderId="9" xfId="3" applyNumberFormat="1" applyFont="1" applyFill="1" applyBorder="1" applyAlignment="1">
      <alignment horizontal="center" vertical="center"/>
    </xf>
    <xf numFmtId="165" fontId="52" fillId="8" borderId="5" xfId="3" applyNumberFormat="1" applyFont="1" applyFill="1" applyBorder="1" applyAlignment="1">
      <alignment horizontal="center" vertical="center"/>
    </xf>
    <xf numFmtId="3" fontId="52" fillId="15" borderId="31" xfId="3" applyNumberFormat="1" applyFont="1" applyFill="1" applyBorder="1" applyAlignment="1">
      <alignment horizontal="center" vertical="center"/>
    </xf>
    <xf numFmtId="3" fontId="52" fillId="15" borderId="20" xfId="3" applyNumberFormat="1" applyFont="1" applyFill="1" applyBorder="1" applyAlignment="1">
      <alignment horizontal="center" vertical="center"/>
    </xf>
    <xf numFmtId="3" fontId="50" fillId="0" borderId="59" xfId="3" applyNumberFormat="1" applyFont="1" applyFill="1" applyBorder="1" applyAlignment="1">
      <alignment horizontal="center" vertical="center"/>
    </xf>
    <xf numFmtId="3" fontId="0" fillId="0" borderId="0" xfId="0" applyNumberFormat="1" applyFont="1"/>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1"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0" fillId="2" borderId="91" xfId="0" applyFont="1" applyFill="1" applyBorder="1" applyAlignment="1">
      <alignment horizontal="center"/>
    </xf>
    <xf numFmtId="0" fontId="50"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9" fontId="52" fillId="3"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3" fontId="52" fillId="3" borderId="5" xfId="0" applyNumberFormat="1" applyFont="1" applyFill="1" applyBorder="1" applyAlignment="1">
      <alignment horizontal="center" vertical="center" wrapText="1"/>
    </xf>
    <xf numFmtId="3" fontId="52" fillId="3" borderId="6" xfId="0" applyNumberFormat="1" applyFont="1" applyFill="1" applyBorder="1" applyAlignment="1">
      <alignment horizontal="center" vertical="center" wrapText="1"/>
    </xf>
    <xf numFmtId="164" fontId="52" fillId="3" borderId="4" xfId="0" applyNumberFormat="1" applyFont="1" applyFill="1" applyBorder="1" applyAlignment="1">
      <alignment horizontal="center" vertical="center" wrapText="1"/>
    </xf>
    <xf numFmtId="164" fontId="52" fillId="3" borderId="3"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5" fillId="3" borderId="43" xfId="0" applyNumberFormat="1" applyFont="1" applyFill="1" applyBorder="1" applyAlignment="1">
      <alignment horizontal="center" vertical="center"/>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1"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1"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8" fillId="3" borderId="31" xfId="5" applyNumberFormat="1" applyFont="1" applyFill="1" applyBorder="1" applyAlignment="1">
      <alignment horizont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3" fillId="3" borderId="14" xfId="0" applyNumberFormat="1" applyFont="1" applyFill="1" applyBorder="1" applyAlignment="1">
      <alignment horizontal="center" vertical="center" wrapText="1"/>
    </xf>
    <xf numFmtId="3" fontId="73" fillId="3" borderId="16" xfId="0" applyNumberFormat="1" applyFont="1" applyFill="1" applyBorder="1" applyAlignment="1">
      <alignment horizontal="center" vertical="center" wrapText="1"/>
    </xf>
    <xf numFmtId="3" fontId="73"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3" borderId="15"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164" fontId="10" fillId="3" borderId="11" xfId="0" applyNumberFormat="1" applyFont="1" applyFill="1" applyBorder="1" applyAlignment="1">
      <alignment horizontal="center" vertical="center"/>
    </xf>
    <xf numFmtId="164" fontId="10" fillId="3" borderId="1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164" fontId="10" fillId="3" borderId="62" xfId="0" applyNumberFormat="1" applyFont="1" applyFill="1" applyBorder="1" applyAlignment="1">
      <alignment horizontal="center" vertical="center"/>
    </xf>
    <xf numFmtId="164" fontId="10" fillId="3" borderId="56"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48" fillId="3" borderId="14" xfId="0" applyNumberFormat="1" applyFont="1" applyFill="1" applyBorder="1" applyAlignment="1">
      <alignment horizontal="center" vertical="center" wrapText="1"/>
    </xf>
    <xf numFmtId="164" fontId="48" fillId="3" borderId="57"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164" fontId="48" fillId="3" borderId="15"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164" fontId="48" fillId="3" borderId="10" xfId="0" applyNumberFormat="1" applyFont="1" applyFill="1" applyBorder="1" applyAlignment="1">
      <alignment horizontal="center" vertical="center" wrapText="1"/>
    </xf>
    <xf numFmtId="0" fontId="48" fillId="3" borderId="16" xfId="0" applyFont="1" applyFill="1" applyBorder="1" applyAlignment="1">
      <alignment horizontal="center" vertical="center" wrapText="1"/>
    </xf>
    <xf numFmtId="164" fontId="48" fillId="3" borderId="19" xfId="0" applyNumberFormat="1" applyFont="1" applyFill="1" applyBorder="1" applyAlignment="1">
      <alignment horizontal="center" vertical="center" wrapText="1"/>
    </xf>
    <xf numFmtId="3" fontId="48" fillId="3" borderId="39" xfId="0" applyNumberFormat="1" applyFont="1" applyFill="1" applyBorder="1" applyAlignment="1">
      <alignment horizontal="center" vertical="center" wrapText="1"/>
    </xf>
    <xf numFmtId="164" fontId="48" fillId="3" borderId="46" xfId="0" applyNumberFormat="1" applyFont="1" applyFill="1" applyBorder="1" applyAlignment="1">
      <alignment horizontal="center" vertical="center" wrapText="1"/>
    </xf>
    <xf numFmtId="0" fontId="48" fillId="3" borderId="39" xfId="0" applyFont="1" applyFill="1" applyBorder="1" applyAlignment="1">
      <alignment horizontal="center" vertical="center" wrapText="1"/>
    </xf>
    <xf numFmtId="164" fontId="48"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57"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67" xfId="0" applyFont="1" applyFill="1" applyBorder="1" applyAlignment="1">
      <alignment horizontal="center" vertical="center" wrapText="1"/>
    </xf>
    <xf numFmtId="0" fontId="48"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5" fillId="3" borderId="69" xfId="0" applyNumberFormat="1" applyFont="1" applyFill="1" applyBorder="1" applyAlignment="1">
      <alignment horizontal="center" vertical="center"/>
    </xf>
    <xf numFmtId="3" fontId="52" fillId="3" borderId="14" xfId="3" applyNumberFormat="1" applyFont="1" applyFill="1" applyBorder="1" applyAlignment="1">
      <alignment horizontal="center" vertical="center"/>
    </xf>
    <xf numFmtId="3" fontId="52" fillId="3" borderId="57" xfId="3" applyNumberFormat="1" applyFont="1" applyFill="1" applyBorder="1" applyAlignment="1">
      <alignment horizontal="center" vertical="center"/>
    </xf>
    <xf numFmtId="3" fontId="52" fillId="3" borderId="16" xfId="3" applyNumberFormat="1" applyFont="1" applyFill="1" applyBorder="1" applyAlignment="1">
      <alignment horizontal="center" vertical="center"/>
    </xf>
    <xf numFmtId="3" fontId="52" fillId="3" borderId="10" xfId="3" applyNumberFormat="1" applyFont="1" applyFill="1" applyBorder="1" applyAlignment="1">
      <alignment horizontal="center" vertical="center"/>
    </xf>
    <xf numFmtId="3" fontId="52" fillId="3" borderId="18" xfId="3" applyNumberFormat="1" applyFont="1" applyFill="1" applyBorder="1" applyAlignment="1">
      <alignment horizontal="center" vertical="center"/>
    </xf>
    <xf numFmtId="3" fontId="52" fillId="3" borderId="31" xfId="3" applyNumberFormat="1" applyFont="1" applyFill="1" applyBorder="1" applyAlignment="1">
      <alignment horizontal="center" vertical="center"/>
    </xf>
    <xf numFmtId="3" fontId="52" fillId="3" borderId="15" xfId="3" applyNumberFormat="1" applyFont="1" applyFill="1" applyBorder="1" applyAlignment="1">
      <alignment horizontal="center" vertical="center"/>
    </xf>
    <xf numFmtId="3" fontId="52" fillId="3" borderId="19" xfId="3" applyNumberFormat="1" applyFont="1" applyFill="1" applyBorder="1" applyAlignment="1">
      <alignment horizontal="center" vertical="center"/>
    </xf>
    <xf numFmtId="3" fontId="52" fillId="3" borderId="20" xfId="3" applyNumberFormat="1" applyFont="1" applyFill="1" applyBorder="1" applyAlignment="1">
      <alignment horizontal="center" vertical="center"/>
    </xf>
    <xf numFmtId="3" fontId="5" fillId="3" borderId="14" xfId="0" applyNumberFormat="1" applyFont="1" applyFill="1" applyBorder="1" applyAlignment="1">
      <alignment horizontal="center"/>
    </xf>
    <xf numFmtId="3" fontId="5" fillId="3" borderId="57" xfId="0" applyNumberFormat="1" applyFont="1" applyFill="1" applyBorder="1" applyAlignment="1">
      <alignment horizontal="center"/>
    </xf>
    <xf numFmtId="3" fontId="50" fillId="3" borderId="16" xfId="0" applyNumberFormat="1" applyFont="1" applyFill="1" applyBorder="1" applyAlignment="1">
      <alignment horizontal="center"/>
    </xf>
    <xf numFmtId="3" fontId="50" fillId="3" borderId="10" xfId="0" applyNumberFormat="1" applyFont="1" applyFill="1" applyBorder="1" applyAlignment="1">
      <alignment horizontal="center"/>
    </xf>
    <xf numFmtId="3" fontId="8" fillId="3" borderId="18" xfId="5" applyNumberFormat="1" applyFont="1" applyFill="1" applyBorder="1" applyAlignment="1">
      <alignment horizontal="center"/>
    </xf>
    <xf numFmtId="164" fontId="52" fillId="3" borderId="14" xfId="2" applyNumberFormat="1" applyFont="1" applyFill="1" applyBorder="1" applyAlignment="1">
      <alignment horizontal="center"/>
    </xf>
    <xf numFmtId="164" fontId="52" fillId="3" borderId="57" xfId="2" applyNumberFormat="1" applyFont="1" applyFill="1" applyBorder="1" applyAlignment="1">
      <alignment horizontal="center"/>
    </xf>
    <xf numFmtId="164" fontId="52" fillId="3" borderId="18" xfId="2" applyNumberFormat="1" applyFont="1" applyFill="1" applyBorder="1" applyAlignment="1">
      <alignment horizontal="center"/>
    </xf>
    <xf numFmtId="164" fontId="52" fillId="3" borderId="31" xfId="2" applyNumberFormat="1" applyFont="1" applyFill="1" applyBorder="1" applyAlignment="1">
      <alignment horizontal="center"/>
    </xf>
    <xf numFmtId="3" fontId="7" fillId="3" borderId="14" xfId="5" applyNumberFormat="1" applyFont="1" applyFill="1" applyBorder="1" applyAlignment="1">
      <alignment horizontal="center"/>
    </xf>
    <xf numFmtId="3" fontId="7" fillId="3" borderId="57" xfId="5" applyNumberFormat="1" applyFont="1" applyFill="1" applyBorder="1" applyAlignment="1">
      <alignment horizontal="center"/>
    </xf>
    <xf numFmtId="3" fontId="7" fillId="3" borderId="16" xfId="5" applyNumberFormat="1" applyFont="1" applyFill="1" applyBorder="1" applyAlignment="1">
      <alignment horizontal="center"/>
    </xf>
    <xf numFmtId="3" fontId="7" fillId="3" borderId="10" xfId="5" applyNumberFormat="1" applyFont="1" applyFill="1" applyBorder="1" applyAlignment="1">
      <alignment horizontal="center"/>
    </xf>
    <xf numFmtId="3" fontId="7" fillId="3" borderId="39" xfId="5" applyNumberFormat="1" applyFont="1" applyFill="1" applyBorder="1" applyAlignment="1">
      <alignment horizontal="center"/>
    </xf>
    <xf numFmtId="3" fontId="7" fillId="3" borderId="46" xfId="5" applyNumberFormat="1" applyFont="1" applyFill="1" applyBorder="1" applyAlignment="1">
      <alignment horizontal="center"/>
    </xf>
    <xf numFmtId="3" fontId="8" fillId="3" borderId="43" xfId="5" applyNumberFormat="1" applyFont="1" applyFill="1" applyBorder="1" applyAlignment="1">
      <alignment horizontal="center"/>
    </xf>
    <xf numFmtId="3" fontId="8" fillId="3" borderId="84" xfId="5" applyNumberFormat="1" applyFont="1" applyFill="1" applyBorder="1" applyAlignment="1">
      <alignment horizontal="center"/>
    </xf>
    <xf numFmtId="3" fontId="8" fillId="3" borderId="54" xfId="5" applyNumberFormat="1" applyFont="1" applyFill="1" applyBorder="1" applyAlignment="1">
      <alignment horizontal="center"/>
    </xf>
    <xf numFmtId="3" fontId="52" fillId="3" borderId="39" xfId="5" applyNumberFormat="1" applyFont="1" applyFill="1" applyBorder="1" applyAlignment="1">
      <alignment horizontal="center"/>
    </xf>
    <xf numFmtId="3" fontId="52" fillId="3" borderId="46" xfId="5" applyNumberFormat="1" applyFont="1" applyFill="1" applyBorder="1" applyAlignment="1">
      <alignment horizontal="center"/>
    </xf>
    <xf numFmtId="3" fontId="50" fillId="3" borderId="43" xfId="5" applyNumberFormat="1" applyFont="1" applyFill="1" applyBorder="1" applyAlignment="1">
      <alignment horizontal="center"/>
    </xf>
    <xf numFmtId="3" fontId="50" fillId="3" borderId="84" xfId="5" applyNumberFormat="1" applyFont="1" applyFill="1" applyBorder="1" applyAlignment="1">
      <alignment horizontal="center"/>
    </xf>
    <xf numFmtId="3" fontId="4" fillId="3" borderId="14" xfId="5" applyNumberFormat="1" applyFont="1" applyFill="1" applyBorder="1" applyAlignment="1">
      <alignment horizontal="center"/>
    </xf>
    <xf numFmtId="3" fontId="4" fillId="3" borderId="57" xfId="5" applyNumberFormat="1" applyFont="1" applyFill="1" applyBorder="1" applyAlignment="1">
      <alignment horizontal="center"/>
    </xf>
    <xf numFmtId="3" fontId="4" fillId="3" borderId="15" xfId="5" applyNumberFormat="1" applyFont="1" applyFill="1" applyBorder="1" applyAlignment="1">
      <alignment horizontal="center"/>
    </xf>
    <xf numFmtId="3" fontId="5" fillId="3" borderId="52" xfId="5" applyNumberFormat="1" applyFont="1" applyFill="1" applyBorder="1" applyAlignment="1">
      <alignment horizontal="center"/>
    </xf>
    <xf numFmtId="3" fontId="52" fillId="3" borderId="16" xfId="0" applyNumberFormat="1" applyFont="1" applyFill="1" applyBorder="1" applyAlignment="1">
      <alignment horizontal="center"/>
    </xf>
    <xf numFmtId="3" fontId="52" fillId="3" borderId="10" xfId="0" applyNumberFormat="1" applyFont="1" applyFill="1" applyBorder="1" applyAlignment="1">
      <alignment horizontal="center"/>
    </xf>
    <xf numFmtId="3" fontId="52" fillId="3" borderId="19" xfId="0" applyNumberFormat="1" applyFont="1" applyFill="1" applyBorder="1" applyAlignment="1">
      <alignment horizontal="center"/>
    </xf>
    <xf numFmtId="3" fontId="5" fillId="3" borderId="17" xfId="5" applyNumberFormat="1" applyFont="1" applyFill="1" applyBorder="1" applyAlignment="1">
      <alignment horizontal="center"/>
    </xf>
    <xf numFmtId="3" fontId="4" fillId="3" borderId="39" xfId="5" applyNumberFormat="1" applyFont="1" applyFill="1" applyBorder="1" applyAlignment="1">
      <alignment horizontal="center"/>
    </xf>
    <xf numFmtId="3" fontId="4" fillId="3" borderId="46" xfId="5" applyNumberFormat="1" applyFont="1" applyFill="1" applyBorder="1" applyAlignment="1">
      <alignment horizontal="center"/>
    </xf>
    <xf numFmtId="3" fontId="4" fillId="3" borderId="56" xfId="5" applyNumberFormat="1" applyFont="1" applyFill="1" applyBorder="1" applyAlignment="1">
      <alignment horizontal="center"/>
    </xf>
    <xf numFmtId="3" fontId="5" fillId="3" borderId="40" xfId="5" applyNumberFormat="1" applyFont="1" applyFill="1" applyBorder="1" applyAlignment="1">
      <alignment horizontal="center"/>
    </xf>
    <xf numFmtId="3" fontId="52" fillId="3" borderId="43" xfId="5" applyNumberFormat="1" applyFont="1" applyFill="1" applyBorder="1" applyAlignment="1">
      <alignment horizontal="center"/>
    </xf>
    <xf numFmtId="3" fontId="52" fillId="3" borderId="84" xfId="5" applyNumberFormat="1" applyFont="1" applyFill="1" applyBorder="1" applyAlignment="1">
      <alignment horizontal="center"/>
    </xf>
    <xf numFmtId="0" fontId="6" fillId="3" borderId="0" xfId="5" applyFont="1" applyFill="1" applyBorder="1" applyAlignment="1">
      <alignment horizontal="center" wrapText="1"/>
    </xf>
    <xf numFmtId="9" fontId="0" fillId="4" borderId="4" xfId="0" applyNumberFormat="1" applyFont="1" applyFill="1" applyBorder="1" applyAlignment="1">
      <alignment horizontal="center" vertical="center"/>
    </xf>
    <xf numFmtId="0" fontId="42" fillId="4" borderId="14" xfId="0" applyFont="1" applyFill="1" applyBorder="1" applyAlignment="1">
      <alignment horizontal="center" textRotation="90" wrapText="1"/>
    </xf>
    <xf numFmtId="0" fontId="0" fillId="0" borderId="0" xfId="0" applyAlignment="1">
      <alignment horizontal="center" vertical="top"/>
    </xf>
    <xf numFmtId="0" fontId="42" fillId="16" borderId="94" xfId="0" applyFont="1" applyFill="1" applyBorder="1" applyAlignment="1">
      <alignment horizontal="left" vertical="top"/>
    </xf>
    <xf numFmtId="0" fontId="42" fillId="16" borderId="95" xfId="0" applyFont="1" applyFill="1" applyBorder="1" applyAlignment="1">
      <alignment horizontal="left" vertical="top"/>
    </xf>
    <xf numFmtId="0" fontId="42" fillId="16" borderId="95" xfId="0" applyFont="1" applyFill="1" applyBorder="1" applyAlignment="1">
      <alignment horizontal="center" vertical="top"/>
    </xf>
    <xf numFmtId="0" fontId="42"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10" fillId="4" borderId="78" xfId="0" applyFont="1" applyFill="1" applyBorder="1" applyAlignment="1">
      <alignment horizontal="center" vertical="center" wrapText="1"/>
    </xf>
    <xf numFmtId="0" fontId="10"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59" xfId="0" applyNumberFormat="1" applyFont="1" applyBorder="1" applyAlignment="1">
      <alignment horizontal="center" vertical="center" wrapText="1"/>
    </xf>
    <xf numFmtId="0" fontId="8" fillId="7" borderId="1" xfId="0" applyFont="1" applyFill="1" applyBorder="1" applyAlignment="1">
      <alignment horizontal="center" textRotation="90" wrapText="1"/>
    </xf>
    <xf numFmtId="3" fontId="50" fillId="3" borderId="50" xfId="3" applyNumberFormat="1" applyFont="1" applyFill="1" applyBorder="1" applyAlignment="1">
      <alignment horizontal="center" vertical="center"/>
    </xf>
    <xf numFmtId="3" fontId="50" fillId="3" borderId="42" xfId="3" applyNumberFormat="1" applyFont="1" applyFill="1" applyBorder="1" applyAlignment="1">
      <alignment horizontal="center" vertical="center"/>
    </xf>
    <xf numFmtId="3" fontId="50" fillId="3" borderId="44" xfId="3" applyNumberFormat="1" applyFont="1" applyFill="1" applyBorder="1" applyAlignment="1">
      <alignment horizontal="center" vertical="center"/>
    </xf>
    <xf numFmtId="3" fontId="52" fillId="0" borderId="84" xfId="5" applyNumberFormat="1" applyFont="1" applyFill="1" applyBorder="1" applyAlignment="1">
      <alignment horizontal="center"/>
    </xf>
    <xf numFmtId="3" fontId="52" fillId="0" borderId="54" xfId="5" applyNumberFormat="1" applyFont="1" applyFill="1" applyBorder="1" applyAlignment="1">
      <alignment horizontal="center"/>
    </xf>
    <xf numFmtId="3" fontId="5" fillId="0" borderId="4" xfId="5" applyNumberFormat="1" applyFont="1" applyFill="1" applyBorder="1" applyAlignment="1">
      <alignment horizontal="center"/>
    </xf>
    <xf numFmtId="3" fontId="10" fillId="0" borderId="57" xfId="5" applyNumberFormat="1" applyFont="1" applyFill="1" applyBorder="1" applyAlignment="1">
      <alignment horizontal="center" vertical="center"/>
    </xf>
    <xf numFmtId="0" fontId="11" fillId="3" borderId="53" xfId="5" applyFont="1" applyFill="1" applyBorder="1" applyAlignment="1">
      <alignment horizontal="center" vertical="center" wrapText="1"/>
    </xf>
    <xf numFmtId="3" fontId="10" fillId="0" borderId="10" xfId="5" applyNumberFormat="1" applyFont="1" applyFill="1" applyBorder="1" applyAlignment="1">
      <alignment horizontal="center" vertical="center"/>
    </xf>
    <xf numFmtId="4" fontId="10" fillId="0" borderId="31" xfId="5" applyNumberFormat="1" applyFont="1" applyFill="1" applyBorder="1" applyAlignment="1">
      <alignment horizontal="center" vertical="center"/>
    </xf>
    <xf numFmtId="3" fontId="10" fillId="0" borderId="14"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3" fontId="10" fillId="0" borderId="16" xfId="5" applyNumberFormat="1" applyFont="1" applyFill="1" applyBorder="1" applyAlignment="1">
      <alignment horizontal="center" vertical="center"/>
    </xf>
    <xf numFmtId="0" fontId="11" fillId="0" borderId="53" xfId="5" applyFont="1" applyFill="1" applyBorder="1" applyAlignment="1">
      <alignment horizontal="center" vertical="center" wrapText="1"/>
    </xf>
    <xf numFmtId="4" fontId="10" fillId="0" borderId="18" xfId="5" applyNumberFormat="1" applyFont="1" applyFill="1" applyBorder="1" applyAlignment="1">
      <alignment horizontal="center" vertical="center"/>
    </xf>
    <xf numFmtId="10" fontId="10"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50"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0" fillId="2" borderId="14" xfId="0" applyFont="1" applyFill="1" applyBorder="1" applyAlignment="1">
      <alignment horizontal="center" textRotation="90" wrapText="1"/>
    </xf>
    <xf numFmtId="3" fontId="45" fillId="3" borderId="16" xfId="0" applyNumberFormat="1" applyFont="1" applyFill="1" applyBorder="1" applyAlignment="1">
      <alignment horizontal="center" vertical="center" shrinkToFit="1"/>
    </xf>
    <xf numFmtId="3" fontId="45" fillId="3" borderId="39" xfId="0" applyNumberFormat="1" applyFont="1" applyFill="1" applyBorder="1" applyAlignment="1">
      <alignment horizontal="center" vertical="center" shrinkToFit="1"/>
    </xf>
    <xf numFmtId="3" fontId="0" fillId="0" borderId="0" xfId="0" applyNumberFormat="1"/>
    <xf numFmtId="0" fontId="7" fillId="0" borderId="0" xfId="5" applyFont="1" applyAlignment="1">
      <alignment vertical="top"/>
    </xf>
    <xf numFmtId="0" fontId="10"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10" fillId="17" borderId="42"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49"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6" fillId="0" borderId="50"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77" xfId="0" applyNumberFormat="1" applyFont="1" applyBorder="1" applyAlignment="1">
      <alignment horizontal="center" vertical="center" wrapText="1"/>
    </xf>
    <xf numFmtId="3" fontId="56" fillId="0" borderId="44" xfId="0" applyNumberFormat="1" applyFont="1" applyBorder="1" applyAlignment="1">
      <alignment horizontal="center" vertical="center" wrapText="1"/>
    </xf>
    <xf numFmtId="3" fontId="56" fillId="0" borderId="64" xfId="0" applyNumberFormat="1" applyFont="1" applyBorder="1" applyAlignment="1">
      <alignment horizontal="center" vertical="center" wrapText="1"/>
    </xf>
    <xf numFmtId="0" fontId="0" fillId="0" borderId="9" xfId="0" applyBorder="1"/>
    <xf numFmtId="165" fontId="50" fillId="8" borderId="5" xfId="3" applyNumberFormat="1" applyFont="1" applyFill="1" applyBorder="1" applyAlignment="1">
      <alignment horizontal="center" vertical="center"/>
    </xf>
    <xf numFmtId="3" fontId="56" fillId="0" borderId="65" xfId="0" applyNumberFormat="1" applyFont="1" applyBorder="1" applyAlignment="1">
      <alignment horizontal="center" vertical="center" wrapText="1"/>
    </xf>
    <xf numFmtId="3" fontId="56"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6" fillId="2" borderId="50" xfId="0" applyNumberFormat="1" applyFont="1" applyFill="1" applyBorder="1" applyAlignment="1">
      <alignment horizontal="center" vertical="center" wrapText="1"/>
    </xf>
    <xf numFmtId="3" fontId="56" fillId="2" borderId="42" xfId="0" applyNumberFormat="1" applyFont="1" applyFill="1" applyBorder="1" applyAlignment="1">
      <alignment horizontal="center" vertical="center" wrapText="1"/>
    </xf>
    <xf numFmtId="3" fontId="56" fillId="2" borderId="44" xfId="0" applyNumberFormat="1" applyFont="1" applyFill="1" applyBorder="1" applyAlignment="1">
      <alignment horizontal="center" vertical="center" wrapText="1"/>
    </xf>
    <xf numFmtId="3" fontId="56"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6" fillId="0" borderId="51" xfId="0" applyNumberFormat="1" applyFont="1" applyBorder="1" applyAlignment="1">
      <alignment horizontal="center" vertical="center" wrapText="1"/>
    </xf>
    <xf numFmtId="3" fontId="56" fillId="0" borderId="32" xfId="0" applyNumberFormat="1" applyFont="1" applyBorder="1" applyAlignment="1">
      <alignment horizontal="center" vertical="center" wrapText="1"/>
    </xf>
    <xf numFmtId="3" fontId="56" fillId="0" borderId="53" xfId="0" applyNumberFormat="1" applyFont="1" applyBorder="1" applyAlignment="1">
      <alignment horizontal="center" vertical="center" wrapText="1"/>
    </xf>
    <xf numFmtId="3" fontId="56" fillId="2" borderId="51" xfId="0" applyNumberFormat="1" applyFont="1" applyFill="1" applyBorder="1" applyAlignment="1">
      <alignment horizontal="center" vertical="center" wrapText="1"/>
    </xf>
    <xf numFmtId="3" fontId="56" fillId="2" borderId="32" xfId="0" applyNumberFormat="1" applyFont="1" applyFill="1" applyBorder="1" applyAlignment="1">
      <alignment horizontal="center" vertical="center" wrapText="1"/>
    </xf>
    <xf numFmtId="3" fontId="56" fillId="2" borderId="53" xfId="0" applyNumberFormat="1" applyFont="1" applyFill="1" applyBorder="1" applyAlignment="1">
      <alignment horizontal="center" vertical="center" wrapText="1"/>
    </xf>
    <xf numFmtId="3" fontId="56" fillId="2" borderId="78" xfId="0" applyNumberFormat="1" applyFont="1" applyFill="1" applyBorder="1" applyAlignment="1">
      <alignment horizontal="center" vertical="center" wrapText="1"/>
    </xf>
    <xf numFmtId="3" fontId="56" fillId="2" borderId="55" xfId="0" applyNumberFormat="1" applyFont="1" applyFill="1" applyBorder="1" applyAlignment="1">
      <alignment horizontal="center" vertical="center" wrapText="1"/>
    </xf>
    <xf numFmtId="3" fontId="56"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6"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3"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6"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9" fillId="4" borderId="25" xfId="0" applyFont="1" applyFill="1" applyBorder="1" applyAlignment="1">
      <alignment horizontal="center" textRotation="90" wrapText="1"/>
    </xf>
    <xf numFmtId="0" fontId="8" fillId="2" borderId="67" xfId="0" applyFont="1" applyFill="1" applyBorder="1" applyAlignment="1">
      <alignment horizontal="center" textRotation="90" wrapText="1"/>
    </xf>
    <xf numFmtId="0" fontId="11" fillId="2" borderId="67" xfId="0" applyFont="1" applyFill="1" applyBorder="1" applyAlignment="1">
      <alignment horizontal="center" textRotation="90" wrapText="1"/>
    </xf>
    <xf numFmtId="0" fontId="11" fillId="2" borderId="60" xfId="0" applyFont="1" applyFill="1" applyBorder="1" applyAlignment="1">
      <alignment horizontal="center" textRotation="90" wrapText="1"/>
    </xf>
    <xf numFmtId="0" fontId="11" fillId="2" borderId="61" xfId="0" applyFont="1" applyFill="1" applyBorder="1" applyAlignment="1">
      <alignment horizontal="center" textRotation="90" wrapText="1"/>
    </xf>
    <xf numFmtId="0" fontId="11"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1"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5"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7" fillId="3" borderId="11" xfId="5" applyNumberFormat="1" applyFont="1" applyFill="1" applyBorder="1" applyAlignment="1">
      <alignment horizontal="center"/>
    </xf>
    <xf numFmtId="3" fontId="52" fillId="3" borderId="62" xfId="5" applyNumberFormat="1" applyFont="1" applyFill="1" applyBorder="1" applyAlignment="1">
      <alignment horizontal="center"/>
    </xf>
    <xf numFmtId="3" fontId="50" fillId="3" borderId="86" xfId="5" applyNumberFormat="1" applyFont="1" applyFill="1" applyBorder="1" applyAlignment="1">
      <alignment horizontal="center"/>
    </xf>
    <xf numFmtId="3" fontId="50" fillId="3" borderId="50" xfId="5" applyNumberFormat="1" applyFont="1" applyFill="1" applyBorder="1" applyAlignment="1">
      <alignment horizontal="center"/>
    </xf>
    <xf numFmtId="3" fontId="50" fillId="3" borderId="42" xfId="5" applyNumberFormat="1" applyFont="1" applyFill="1" applyBorder="1" applyAlignment="1">
      <alignment horizontal="center"/>
    </xf>
    <xf numFmtId="3" fontId="50" fillId="3" borderId="63" xfId="5" applyNumberFormat="1" applyFont="1" applyFill="1" applyBorder="1" applyAlignment="1">
      <alignment horizontal="center"/>
    </xf>
    <xf numFmtId="3" fontId="50" fillId="3" borderId="3" xfId="5" applyNumberFormat="1" applyFont="1" applyFill="1" applyBorder="1" applyAlignment="1">
      <alignment horizontal="center"/>
    </xf>
    <xf numFmtId="3" fontId="7" fillId="3" borderId="73" xfId="5" applyNumberFormat="1" applyFont="1" applyFill="1" applyBorder="1" applyAlignment="1">
      <alignment horizontal="center"/>
    </xf>
    <xf numFmtId="3" fontId="7" fillId="3" borderId="62" xfId="5" applyNumberFormat="1" applyFont="1" applyFill="1" applyBorder="1" applyAlignment="1">
      <alignment horizontal="center"/>
    </xf>
    <xf numFmtId="3" fontId="50" fillId="3" borderId="64" xfId="5" applyNumberFormat="1" applyFont="1" applyFill="1" applyBorder="1" applyAlignment="1">
      <alignment horizontal="center"/>
    </xf>
    <xf numFmtId="0" fontId="50" fillId="2" borderId="80" xfId="0" applyFont="1" applyFill="1" applyBorder="1" applyAlignment="1">
      <alignment horizontal="center"/>
    </xf>
    <xf numFmtId="164" fontId="52" fillId="3" borderId="73" xfId="2" applyNumberFormat="1" applyFont="1" applyFill="1" applyBorder="1" applyAlignment="1">
      <alignment horizontal="center"/>
    </xf>
    <xf numFmtId="164" fontId="52" fillId="3" borderId="75" xfId="2" applyNumberFormat="1" applyFont="1" applyFill="1" applyBorder="1" applyAlignment="1">
      <alignment horizontal="center"/>
    </xf>
    <xf numFmtId="0" fontId="50" fillId="2" borderId="6" xfId="5" applyFont="1" applyFill="1" applyBorder="1" applyAlignment="1">
      <alignment horizontal="center"/>
    </xf>
    <xf numFmtId="164" fontId="52" fillId="3" borderId="50" xfId="2" applyNumberFormat="1" applyFont="1" applyFill="1" applyBorder="1" applyAlignment="1">
      <alignment horizontal="center"/>
    </xf>
    <xf numFmtId="164" fontId="52" fillId="3" borderId="44" xfId="2" applyNumberFormat="1" applyFont="1" applyFill="1" applyBorder="1" applyAlignment="1">
      <alignment horizontal="center"/>
    </xf>
    <xf numFmtId="0" fontId="50" fillId="2" borderId="86" xfId="0" applyFont="1" applyFill="1" applyBorder="1" applyAlignment="1">
      <alignment horizontal="center"/>
    </xf>
    <xf numFmtId="3" fontId="5" fillId="3" borderId="73" xfId="0" applyNumberFormat="1" applyFont="1" applyFill="1" applyBorder="1" applyAlignment="1">
      <alignment horizontal="center"/>
    </xf>
    <xf numFmtId="3" fontId="50" fillId="3" borderId="11" xfId="0" applyNumberFormat="1" applyFont="1" applyFill="1" applyBorder="1" applyAlignment="1">
      <alignment horizontal="center"/>
    </xf>
    <xf numFmtId="3" fontId="8" fillId="0" borderId="75" xfId="5" applyNumberFormat="1" applyFont="1" applyFill="1" applyBorder="1" applyAlignment="1">
      <alignment horizontal="center"/>
    </xf>
    <xf numFmtId="0" fontId="50" fillId="2" borderId="1" xfId="5" applyFont="1" applyFill="1" applyBorder="1" applyAlignment="1">
      <alignment horizontal="center"/>
    </xf>
    <xf numFmtId="3" fontId="5" fillId="3" borderId="50" xfId="5" applyNumberFormat="1" applyFont="1" applyFill="1" applyBorder="1" applyAlignment="1">
      <alignment horizontal="center"/>
    </xf>
    <xf numFmtId="3" fontId="8" fillId="0" borderId="44" xfId="5" applyNumberFormat="1" applyFont="1" applyFill="1" applyBorder="1" applyAlignment="1">
      <alignment horizontal="center"/>
    </xf>
    <xf numFmtId="0" fontId="50"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164" fontId="56" fillId="0" borderId="90" xfId="0" applyNumberFormat="1" applyFont="1" applyFill="1" applyBorder="1" applyAlignment="1">
      <alignment horizontal="center" vertical="center" wrapText="1"/>
    </xf>
    <xf numFmtId="0" fontId="11" fillId="2" borderId="1" xfId="0" applyFont="1" applyFill="1" applyBorder="1" applyAlignment="1">
      <alignment vertical="center" wrapText="1"/>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5" fillId="0" borderId="106" xfId="0" applyNumberFormat="1" applyFont="1" applyBorder="1" applyAlignment="1">
      <alignment horizontal="center" vertical="center"/>
    </xf>
    <xf numFmtId="0" fontId="58" fillId="5" borderId="0" xfId="0" applyFont="1" applyFill="1" applyBorder="1" applyAlignment="1">
      <alignment horizontal="center" vertical="center" wrapText="1"/>
    </xf>
    <xf numFmtId="0" fontId="0" fillId="0" borderId="0" xfId="0" applyAlignment="1">
      <alignment horizontal="left" vertical="top" wrapText="1"/>
    </xf>
    <xf numFmtId="0" fontId="55"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49" fillId="2" borderId="82" xfId="0" applyFont="1" applyFill="1" applyBorder="1" applyAlignment="1">
      <alignment horizontal="right" vertical="center" wrapText="1"/>
    </xf>
    <xf numFmtId="0" fontId="49"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2" fillId="3" borderId="11" xfId="0" applyNumberFormat="1" applyFont="1" applyFill="1" applyBorder="1" applyAlignment="1">
      <alignment horizontal="center"/>
    </xf>
    <xf numFmtId="3" fontId="7" fillId="3" borderId="18" xfId="5" applyNumberFormat="1" applyFont="1" applyFill="1" applyBorder="1" applyAlignment="1">
      <alignment horizontal="center"/>
    </xf>
    <xf numFmtId="3" fontId="7" fillId="3" borderId="31" xfId="5" applyNumberFormat="1" applyFont="1" applyFill="1" applyBorder="1" applyAlignment="1">
      <alignment horizontal="center"/>
    </xf>
    <xf numFmtId="3" fontId="7" fillId="0" borderId="75" xfId="5" applyNumberFormat="1" applyFont="1" applyFill="1" applyBorder="1" applyAlignment="1">
      <alignment horizontal="center"/>
    </xf>
    <xf numFmtId="164" fontId="50" fillId="3" borderId="50" xfId="2" applyNumberFormat="1" applyFont="1" applyFill="1" applyBorder="1" applyAlignment="1">
      <alignment horizontal="center"/>
    </xf>
    <xf numFmtId="3" fontId="50" fillId="0" borderId="84" xfId="5" applyNumberFormat="1" applyFont="1" applyFill="1" applyBorder="1" applyAlignment="1">
      <alignment horizontal="center"/>
    </xf>
    <xf numFmtId="3" fontId="50" fillId="0" borderId="54" xfId="5" applyNumberFormat="1" applyFont="1" applyFill="1" applyBorder="1" applyAlignment="1">
      <alignment horizontal="center"/>
    </xf>
    <xf numFmtId="0" fontId="6"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4" fillId="3" borderId="55" xfId="5" applyNumberFormat="1" applyFont="1" applyFill="1" applyBorder="1" applyAlignment="1">
      <alignment horizontal="center"/>
    </xf>
    <xf numFmtId="3" fontId="4" fillId="3" borderId="47" xfId="5" applyNumberFormat="1" applyFont="1" applyFill="1" applyBorder="1" applyAlignment="1">
      <alignment horizontal="center"/>
    </xf>
    <xf numFmtId="3" fontId="4" fillId="3" borderId="62" xfId="5" applyNumberFormat="1" applyFont="1" applyFill="1" applyBorder="1" applyAlignment="1">
      <alignment horizontal="center"/>
    </xf>
    <xf numFmtId="3" fontId="52" fillId="3" borderId="10" xfId="5" applyNumberFormat="1" applyFont="1" applyFill="1" applyBorder="1" applyAlignment="1">
      <alignment horizontal="center"/>
    </xf>
    <xf numFmtId="3" fontId="52" fillId="3" borderId="11" xfId="5" applyNumberFormat="1" applyFont="1" applyFill="1" applyBorder="1" applyAlignment="1">
      <alignment horizontal="center"/>
    </xf>
    <xf numFmtId="3" fontId="52" fillId="3" borderId="14" xfId="5" applyNumberFormat="1" applyFont="1" applyFill="1" applyBorder="1" applyAlignment="1">
      <alignment horizontal="center"/>
    </xf>
    <xf numFmtId="3" fontId="52" fillId="3" borderId="57" xfId="5" applyNumberFormat="1" applyFont="1" applyFill="1" applyBorder="1" applyAlignment="1">
      <alignment horizontal="center"/>
    </xf>
    <xf numFmtId="3" fontId="52" fillId="3" borderId="73" xfId="5" applyNumberFormat="1" applyFont="1" applyFill="1" applyBorder="1" applyAlignment="1">
      <alignment horizontal="center"/>
    </xf>
    <xf numFmtId="3" fontId="52" fillId="3" borderId="16" xfId="5" applyNumberFormat="1" applyFont="1" applyFill="1" applyBorder="1" applyAlignment="1">
      <alignment horizontal="center"/>
    </xf>
    <xf numFmtId="0" fontId="50" fillId="2" borderId="78" xfId="3" applyFont="1" applyFill="1" applyBorder="1" applyAlignment="1">
      <alignment horizontal="right" vertical="center"/>
    </xf>
    <xf numFmtId="3" fontId="50"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2" fillId="8" borderId="24" xfId="3" applyFont="1" applyFill="1" applyBorder="1" applyAlignment="1">
      <alignment horizontal="right" vertical="center"/>
    </xf>
    <xf numFmtId="165" fontId="52" fillId="8" borderId="25" xfId="3" applyNumberFormat="1" applyFont="1" applyFill="1" applyBorder="1" applyAlignment="1">
      <alignment horizontal="center" vertical="center"/>
    </xf>
    <xf numFmtId="165" fontId="52" fillId="8" borderId="24" xfId="3" applyNumberFormat="1" applyFont="1" applyFill="1" applyBorder="1" applyAlignment="1">
      <alignment horizontal="center" vertical="center"/>
    </xf>
    <xf numFmtId="165" fontId="52" fillId="8" borderId="2" xfId="3" applyNumberFormat="1" applyFont="1" applyFill="1" applyBorder="1" applyAlignment="1">
      <alignment horizontal="center" vertical="center"/>
    </xf>
    <xf numFmtId="165" fontId="50" fillId="8" borderId="2" xfId="3" applyNumberFormat="1" applyFont="1" applyFill="1" applyBorder="1" applyAlignment="1">
      <alignment horizontal="center" vertical="center"/>
    </xf>
    <xf numFmtId="164" fontId="10" fillId="0" borderId="86" xfId="0" applyNumberFormat="1" applyFont="1" applyBorder="1" applyAlignment="1">
      <alignment horizontal="center" vertical="center"/>
    </xf>
    <xf numFmtId="3" fontId="52"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2" fillId="0" borderId="105"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6"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2" fillId="15" borderId="14" xfId="3" applyNumberFormat="1" applyFont="1" applyFill="1" applyBorder="1" applyAlignment="1">
      <alignment horizontal="center" vertical="center"/>
    </xf>
    <xf numFmtId="3" fontId="52" fillId="15" borderId="18" xfId="3" applyNumberFormat="1" applyFont="1" applyFill="1" applyBorder="1" applyAlignment="1">
      <alignment horizontal="center" vertical="center"/>
    </xf>
    <xf numFmtId="0" fontId="48" fillId="3" borderId="103" xfId="0" applyFont="1" applyFill="1" applyBorder="1" applyAlignment="1">
      <alignment horizontal="center" vertical="center" wrapText="1"/>
    </xf>
    <xf numFmtId="3" fontId="49" fillId="0" borderId="67" xfId="0" applyNumberFormat="1" applyFont="1" applyBorder="1" applyAlignment="1">
      <alignment horizontal="center" vertical="center" wrapText="1"/>
    </xf>
    <xf numFmtId="0" fontId="52" fillId="3" borderId="16" xfId="0"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90" xfId="0" applyNumberFormat="1" applyFont="1" applyFill="1" applyBorder="1" applyAlignment="1">
      <alignment horizontal="center" vertical="center"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3" fontId="52" fillId="15" borderId="76" xfId="3" applyNumberFormat="1" applyFont="1" applyFill="1" applyBorder="1" applyAlignment="1">
      <alignment horizontal="center" vertical="center"/>
    </xf>
    <xf numFmtId="0" fontId="50" fillId="2" borderId="68" xfId="3" applyFont="1" applyFill="1" applyBorder="1" applyAlignment="1">
      <alignment horizontal="center" wrapText="1"/>
    </xf>
    <xf numFmtId="0" fontId="50"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08" fillId="2" borderId="50" xfId="0" applyFont="1" applyFill="1" applyBorder="1" applyAlignment="1">
      <alignment horizontal="left" vertical="center" wrapText="1"/>
    </xf>
    <xf numFmtId="10" fontId="110" fillId="13" borderId="22" xfId="0" applyNumberFormat="1" applyFont="1" applyFill="1" applyBorder="1" applyAlignment="1">
      <alignment horizontal="center" vertical="center" wrapText="1"/>
    </xf>
    <xf numFmtId="0" fontId="108" fillId="2" borderId="63" xfId="0" applyFont="1" applyFill="1" applyBorder="1" applyAlignment="1">
      <alignment horizontal="left" vertical="center" wrapText="1"/>
    </xf>
    <xf numFmtId="10" fontId="110" fillId="13" borderId="111"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3" fontId="52" fillId="0" borderId="4" xfId="0" applyNumberFormat="1" applyFont="1" applyFill="1" applyBorder="1" applyAlignment="1">
      <alignment horizontal="center" vertical="center" wrapText="1"/>
    </xf>
    <xf numFmtId="3" fontId="52" fillId="0" borderId="14" xfId="3" applyNumberFormat="1" applyFont="1" applyFill="1" applyBorder="1" applyAlignment="1">
      <alignment horizontal="center" vertical="center"/>
    </xf>
    <xf numFmtId="3" fontId="52" fillId="0" borderId="57" xfId="3" applyNumberFormat="1" applyFont="1" applyFill="1" applyBorder="1" applyAlignment="1">
      <alignment horizontal="center" vertical="center"/>
    </xf>
    <xf numFmtId="3" fontId="52" fillId="0" borderId="16" xfId="3" applyNumberFormat="1" applyFont="1" applyFill="1" applyBorder="1" applyAlignment="1">
      <alignment horizontal="center" vertical="center"/>
    </xf>
    <xf numFmtId="3" fontId="52" fillId="0" borderId="10" xfId="3" applyNumberFormat="1" applyFont="1" applyFill="1" applyBorder="1" applyAlignment="1">
      <alignment horizontal="center" vertical="center"/>
    </xf>
    <xf numFmtId="3" fontId="52" fillId="0" borderId="15"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5" fillId="3" borderId="112" xfId="0" applyNumberFormat="1" applyFont="1" applyFill="1" applyBorder="1" applyAlignment="1">
      <alignment horizontal="center" vertical="center"/>
    </xf>
    <xf numFmtId="1" fontId="110" fillId="13" borderId="113" xfId="0" applyNumberFormat="1" applyFont="1" applyFill="1" applyBorder="1" applyAlignment="1">
      <alignment horizontal="center" vertical="center" wrapText="1"/>
    </xf>
    <xf numFmtId="1" fontId="110" fillId="13" borderId="114" xfId="0" applyNumberFormat="1" applyFont="1" applyFill="1" applyBorder="1" applyAlignment="1">
      <alignment horizontal="center" vertical="center" wrapText="1"/>
    </xf>
    <xf numFmtId="37" fontId="20" fillId="0" borderId="115" xfId="14"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164" fontId="50" fillId="20" borderId="44" xfId="2" applyNumberFormat="1" applyFont="1" applyFill="1" applyBorder="1" applyAlignment="1">
      <alignment horizontal="center"/>
    </xf>
    <xf numFmtId="3" fontId="5" fillId="0" borderId="3" xfId="0" applyNumberFormat="1" applyFont="1" applyFill="1" applyBorder="1" applyAlignment="1">
      <alignment horizontal="center" vertical="center"/>
    </xf>
    <xf numFmtId="3" fontId="52" fillId="15" borderId="75" xfId="3" applyNumberFormat="1" applyFont="1" applyFill="1" applyBorder="1" applyAlignment="1">
      <alignment horizontal="center" vertical="center"/>
    </xf>
    <xf numFmtId="3" fontId="50" fillId="0" borderId="44" xfId="3" applyNumberFormat="1" applyFont="1" applyFill="1" applyBorder="1" applyAlignment="1">
      <alignment horizontal="center" vertical="center"/>
    </xf>
    <xf numFmtId="0" fontId="52" fillId="0" borderId="7" xfId="5" applyFont="1" applyBorder="1" applyAlignment="1">
      <alignment horizontal="right"/>
    </xf>
    <xf numFmtId="0" fontId="7" fillId="0" borderId="7" xfId="5" applyFont="1" applyBorder="1"/>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07" fillId="0" borderId="0" xfId="0" applyFont="1" applyFill="1" applyBorder="1" applyAlignment="1">
      <alignment vertical="top" wrapText="1"/>
    </xf>
    <xf numFmtId="0" fontId="0" fillId="0" borderId="0" xfId="0" applyAlignment="1">
      <alignment vertical="center"/>
    </xf>
    <xf numFmtId="3" fontId="16" fillId="17" borderId="57" xfId="0" applyNumberFormat="1" applyFont="1" applyFill="1" applyBorder="1" applyAlignment="1">
      <alignment horizontal="center" vertical="center" wrapText="1"/>
    </xf>
    <xf numFmtId="3" fontId="16" fillId="17" borderId="14" xfId="0" applyNumberFormat="1" applyFont="1" applyFill="1" applyBorder="1" applyAlignment="1">
      <alignment horizontal="center" vertical="center" wrapText="1"/>
    </xf>
    <xf numFmtId="3" fontId="16" fillId="17" borderId="15" xfId="0" applyNumberFormat="1" applyFont="1" applyFill="1" applyBorder="1" applyAlignment="1">
      <alignment horizontal="center" vertical="center" wrapText="1"/>
    </xf>
    <xf numFmtId="3" fontId="16" fillId="17" borderId="16" xfId="0" applyNumberFormat="1" applyFont="1" applyFill="1" applyBorder="1" applyAlignment="1">
      <alignment horizontal="center" vertical="center" wrapText="1"/>
    </xf>
    <xf numFmtId="3" fontId="16" fillId="17" borderId="10" xfId="0" applyNumberFormat="1" applyFont="1" applyFill="1" applyBorder="1" applyAlignment="1">
      <alignment horizontal="center" vertical="center" wrapText="1"/>
    </xf>
    <xf numFmtId="3" fontId="16" fillId="17" borderId="19" xfId="0" applyNumberFormat="1" applyFont="1" applyFill="1" applyBorder="1" applyAlignment="1">
      <alignment horizontal="center" vertical="center" wrapText="1"/>
    </xf>
    <xf numFmtId="3" fontId="16" fillId="17" borderId="39" xfId="0" applyNumberFormat="1" applyFont="1" applyFill="1" applyBorder="1" applyAlignment="1">
      <alignment horizontal="center" vertical="center" wrapText="1"/>
    </xf>
    <xf numFmtId="3" fontId="16" fillId="17" borderId="46" xfId="0" applyNumberFormat="1" applyFont="1" applyFill="1" applyBorder="1" applyAlignment="1">
      <alignment horizontal="center" vertical="center" wrapText="1"/>
    </xf>
    <xf numFmtId="3" fontId="16" fillId="17" borderId="56" xfId="0" applyNumberFormat="1" applyFont="1" applyFill="1" applyBorder="1" applyAlignment="1">
      <alignment horizontal="center" vertical="center" wrapText="1"/>
    </xf>
    <xf numFmtId="3" fontId="4" fillId="3" borderId="18" xfId="5" applyNumberFormat="1" applyFont="1" applyFill="1" applyBorder="1" applyAlignment="1">
      <alignment horizontal="center"/>
    </xf>
    <xf numFmtId="3" fontId="4" fillId="3" borderId="31" xfId="5" applyNumberFormat="1" applyFont="1" applyFill="1" applyBorder="1" applyAlignment="1">
      <alignment horizontal="center"/>
    </xf>
    <xf numFmtId="3" fontId="4" fillId="3" borderId="20" xfId="5" applyNumberFormat="1" applyFont="1" applyFill="1" applyBorder="1" applyAlignment="1">
      <alignment horizontal="center"/>
    </xf>
    <xf numFmtId="0" fontId="52" fillId="2" borderId="55" xfId="5" applyFont="1" applyFill="1" applyBorder="1" applyAlignment="1">
      <alignment horizontal="right"/>
    </xf>
    <xf numFmtId="3" fontId="11" fillId="0" borderId="43"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39"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164" fontId="10" fillId="3" borderId="73"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164" fontId="10" fillId="3" borderId="62"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7" fontId="21" fillId="0" borderId="8" xfId="14" applyNumberFormat="1" applyFont="1" applyFill="1" applyBorder="1" applyAlignment="1">
      <alignment horizontal="center" vertical="center"/>
    </xf>
    <xf numFmtId="3" fontId="10" fillId="6" borderId="57" xfId="5" applyNumberFormat="1" applyFont="1" applyFill="1" applyBorder="1" applyAlignment="1">
      <alignment horizontal="center" vertical="center"/>
    </xf>
    <xf numFmtId="3" fontId="10" fillId="6" borderId="31" xfId="5" applyNumberFormat="1" applyFont="1" applyFill="1" applyBorder="1" applyAlignment="1">
      <alignment horizontal="center" vertical="center"/>
    </xf>
    <xf numFmtId="0" fontId="11" fillId="6" borderId="53" xfId="5" applyFont="1" applyFill="1" applyBorder="1" applyAlignment="1">
      <alignment horizontal="center" vertical="center" wrapText="1"/>
    </xf>
    <xf numFmtId="164" fontId="24" fillId="3" borderId="44" xfId="0" applyNumberFormat="1" applyFont="1" applyFill="1" applyBorder="1" applyAlignment="1">
      <alignment horizontal="center" vertical="center" wrapText="1"/>
    </xf>
    <xf numFmtId="3" fontId="109" fillId="0" borderId="113" xfId="0" applyNumberFormat="1" applyFont="1" applyFill="1" applyBorder="1" applyAlignment="1">
      <alignment horizontal="center" vertical="center"/>
    </xf>
    <xf numFmtId="3" fontId="109" fillId="0" borderId="117" xfId="0" applyNumberFormat="1" applyFont="1" applyFill="1" applyBorder="1" applyAlignment="1">
      <alignment horizontal="center" vertical="center"/>
    </xf>
    <xf numFmtId="10" fontId="110" fillId="13" borderId="30" xfId="0" applyNumberFormat="1" applyFont="1" applyFill="1" applyBorder="1" applyAlignment="1">
      <alignment horizontal="center" vertical="center" wrapText="1"/>
    </xf>
    <xf numFmtId="10" fontId="110" fillId="13" borderId="104" xfId="0" applyNumberFormat="1" applyFont="1" applyFill="1" applyBorder="1" applyAlignment="1">
      <alignment horizontal="center" vertical="center" wrapText="1"/>
    </xf>
    <xf numFmtId="37" fontId="21" fillId="0" borderId="1" xfId="14"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9" fontId="0" fillId="0" borderId="54" xfId="0" applyNumberFormat="1" applyFont="1" applyFill="1" applyBorder="1" applyAlignment="1">
      <alignment horizontal="center" vertical="center" wrapText="1"/>
    </xf>
    <xf numFmtId="3" fontId="45" fillId="0" borderId="27" xfId="0" applyNumberFormat="1" applyFont="1" applyBorder="1" applyAlignment="1">
      <alignment horizontal="center" vertical="center" shrinkToFit="1"/>
    </xf>
    <xf numFmtId="3" fontId="45" fillId="0" borderId="71" xfId="0" applyNumberFormat="1" applyFont="1" applyBorder="1" applyAlignment="1">
      <alignment horizontal="center" vertical="center" shrinkToFit="1"/>
    </xf>
    <xf numFmtId="164" fontId="25" fillId="0" borderId="18" xfId="0" applyNumberFormat="1" applyFont="1" applyBorder="1" applyAlignment="1">
      <alignment horizontal="center" vertical="center" shrinkToFit="1"/>
    </xf>
    <xf numFmtId="0" fontId="52" fillId="0" borderId="4" xfId="0" applyFont="1" applyFill="1" applyBorder="1" applyAlignment="1">
      <alignment horizontal="center" vertical="center" wrapText="1"/>
    </xf>
    <xf numFmtId="0" fontId="45" fillId="2" borderId="27" xfId="0" applyFont="1" applyFill="1" applyBorder="1" applyAlignment="1">
      <alignment horizontal="right" vertical="center" wrapText="1"/>
    </xf>
    <xf numFmtId="0" fontId="50" fillId="2" borderId="81" xfId="0" applyFont="1" applyFill="1" applyBorder="1" applyAlignment="1">
      <alignment horizontal="center" textRotation="90" wrapText="1"/>
    </xf>
    <xf numFmtId="0" fontId="50" fillId="2" borderId="91" xfId="0" applyFont="1" applyFill="1" applyBorder="1" applyAlignment="1">
      <alignment horizontal="center" textRotation="90" wrapText="1"/>
    </xf>
    <xf numFmtId="0" fontId="50" fillId="2" borderId="80" xfId="0" applyFont="1" applyFill="1" applyBorder="1" applyAlignment="1">
      <alignment horizontal="center" textRotation="90" wrapText="1"/>
    </xf>
    <xf numFmtId="0" fontId="50" fillId="2" borderId="48" xfId="0" applyFont="1" applyFill="1" applyBorder="1" applyAlignment="1">
      <alignment horizontal="center" textRotation="90" wrapText="1"/>
    </xf>
    <xf numFmtId="164" fontId="25" fillId="0" borderId="15" xfId="0" applyNumberFormat="1" applyFont="1" applyBorder="1" applyAlignment="1">
      <alignment horizontal="center" vertical="center" shrinkToFit="1"/>
    </xf>
    <xf numFmtId="164" fontId="25" fillId="0" borderId="19" xfId="0" applyNumberFormat="1" applyFont="1" applyBorder="1" applyAlignment="1">
      <alignment horizontal="center" vertical="center" shrinkToFit="1"/>
    </xf>
    <xf numFmtId="164" fontId="25" fillId="0" borderId="56" xfId="0" applyNumberFormat="1" applyFont="1" applyBorder="1" applyAlignment="1">
      <alignment horizontal="center" vertical="center" shrinkToFit="1"/>
    </xf>
    <xf numFmtId="3" fontId="45" fillId="0" borderId="36" xfId="0" applyNumberFormat="1" applyFont="1" applyBorder="1" applyAlignment="1">
      <alignment horizontal="center" vertical="center" shrinkToFit="1"/>
    </xf>
    <xf numFmtId="164" fontId="45" fillId="0" borderId="38" xfId="0" applyNumberFormat="1" applyFont="1" applyBorder="1" applyAlignment="1">
      <alignment horizontal="center" vertical="center" shrinkToFit="1"/>
    </xf>
    <xf numFmtId="164" fontId="25" fillId="0" borderId="31" xfId="0" applyNumberFormat="1" applyFont="1" applyBorder="1" applyAlignment="1">
      <alignment horizontal="center" vertical="center" shrinkToFit="1"/>
    </xf>
    <xf numFmtId="164" fontId="25" fillId="0" borderId="75" xfId="0" applyNumberFormat="1" applyFont="1" applyBorder="1" applyAlignment="1">
      <alignment horizontal="center" vertical="center" shrinkToFit="1"/>
    </xf>
    <xf numFmtId="164" fontId="7" fillId="12" borderId="20" xfId="0" applyNumberFormat="1" applyFont="1" applyFill="1" applyBorder="1" applyAlignment="1">
      <alignment horizontal="center" vertical="center" wrapText="1"/>
    </xf>
    <xf numFmtId="173" fontId="20" fillId="0" borderId="118" xfId="0" applyNumberFormat="1" applyFont="1" applyFill="1" applyBorder="1" applyAlignment="1">
      <alignment horizontal="center" vertical="top" wrapText="1" readingOrder="1"/>
    </xf>
    <xf numFmtId="173" fontId="20" fillId="0" borderId="119" xfId="0" applyNumberFormat="1" applyFont="1" applyFill="1" applyBorder="1" applyAlignment="1">
      <alignment horizontal="center" vertical="top" wrapText="1" readingOrder="1"/>
    </xf>
    <xf numFmtId="173" fontId="20" fillId="0" borderId="119" xfId="0" applyNumberFormat="1" applyFont="1" applyFill="1" applyBorder="1" applyAlignment="1">
      <alignment vertical="top" wrapText="1" readingOrder="1"/>
    </xf>
    <xf numFmtId="173" fontId="20" fillId="0" borderId="120" xfId="0" applyNumberFormat="1" applyFont="1" applyFill="1" applyBorder="1" applyAlignment="1">
      <alignment horizontal="center" vertical="top" wrapText="1" readingOrder="1"/>
    </xf>
    <xf numFmtId="173" fontId="20" fillId="0" borderId="16" xfId="0" applyNumberFormat="1" applyFont="1" applyFill="1" applyBorder="1" applyAlignment="1">
      <alignment horizontal="center" vertical="top" wrapText="1" readingOrder="1"/>
    </xf>
    <xf numFmtId="173" fontId="20" fillId="0" borderId="10" xfId="0" applyNumberFormat="1" applyFont="1" applyFill="1" applyBorder="1" applyAlignment="1">
      <alignment horizontal="center" vertical="top" wrapText="1" readingOrder="1"/>
    </xf>
    <xf numFmtId="173" fontId="20" fillId="0" borderId="10" xfId="0" applyNumberFormat="1" applyFont="1" applyFill="1" applyBorder="1" applyAlignment="1">
      <alignment vertical="top" wrapText="1" readingOrder="1"/>
    </xf>
    <xf numFmtId="173" fontId="20" fillId="0" borderId="19" xfId="0" applyNumberFormat="1" applyFont="1" applyFill="1" applyBorder="1" applyAlignment="1">
      <alignment horizontal="center" vertical="top" wrapText="1" readingOrder="1"/>
    </xf>
    <xf numFmtId="173" fontId="20" fillId="2" borderId="16" xfId="0" applyNumberFormat="1" applyFont="1" applyFill="1" applyBorder="1" applyAlignment="1">
      <alignment horizontal="center" vertical="top" wrapText="1" readingOrder="1"/>
    </xf>
    <xf numFmtId="173" fontId="20" fillId="2" borderId="10" xfId="0" applyNumberFormat="1" applyFont="1" applyFill="1" applyBorder="1" applyAlignment="1">
      <alignment horizontal="center" vertical="top" wrapText="1" readingOrder="1"/>
    </xf>
    <xf numFmtId="173" fontId="20" fillId="2" borderId="10" xfId="0" applyNumberFormat="1" applyFont="1" applyFill="1" applyBorder="1" applyAlignment="1">
      <alignment vertical="top" wrapText="1" readingOrder="1"/>
    </xf>
    <xf numFmtId="173" fontId="20" fillId="2" borderId="19" xfId="0" applyNumberFormat="1" applyFont="1" applyFill="1" applyBorder="1" applyAlignment="1">
      <alignment horizontal="center" vertical="top" wrapText="1" readingOrder="1"/>
    </xf>
    <xf numFmtId="173" fontId="20" fillId="2" borderId="39" xfId="0" applyNumberFormat="1" applyFont="1" applyFill="1" applyBorder="1" applyAlignment="1">
      <alignment horizontal="center" vertical="top" wrapText="1" readingOrder="1"/>
    </xf>
    <xf numFmtId="173" fontId="20" fillId="2" borderId="46" xfId="0" applyNumberFormat="1" applyFont="1" applyFill="1" applyBorder="1" applyAlignment="1">
      <alignment horizontal="center" vertical="top" wrapText="1" readingOrder="1"/>
    </xf>
    <xf numFmtId="173" fontId="20" fillId="2" borderId="46" xfId="0" applyNumberFormat="1" applyFont="1" applyFill="1" applyBorder="1" applyAlignment="1">
      <alignment vertical="top" wrapText="1" readingOrder="1"/>
    </xf>
    <xf numFmtId="173" fontId="20" fillId="2" borderId="56" xfId="0" applyNumberFormat="1" applyFont="1" applyFill="1" applyBorder="1" applyAlignment="1">
      <alignment horizontal="center" vertical="top" wrapText="1" readingOrder="1"/>
    </xf>
    <xf numFmtId="173" fontId="20" fillId="2" borderId="65" xfId="0" applyNumberFormat="1" applyFont="1" applyFill="1" applyBorder="1" applyAlignment="1">
      <alignment horizontal="center" vertical="top" wrapText="1" readingOrder="1"/>
    </xf>
    <xf numFmtId="173" fontId="20" fillId="2" borderId="105" xfId="0" applyNumberFormat="1" applyFont="1" applyFill="1" applyBorder="1" applyAlignment="1">
      <alignment horizontal="center" vertical="top" wrapText="1" readingOrder="1"/>
    </xf>
    <xf numFmtId="173" fontId="20" fillId="2" borderId="105" xfId="0" applyNumberFormat="1" applyFont="1" applyFill="1" applyBorder="1" applyAlignment="1">
      <alignment vertical="top" wrapText="1" readingOrder="1"/>
    </xf>
    <xf numFmtId="173" fontId="20" fillId="2" borderId="66" xfId="0" applyNumberFormat="1" applyFont="1" applyFill="1" applyBorder="1" applyAlignment="1">
      <alignment horizontal="center" vertical="top" wrapText="1" readingOrder="1"/>
    </xf>
    <xf numFmtId="173" fontId="20" fillId="2" borderId="36" xfId="0" applyNumberFormat="1" applyFont="1" applyFill="1" applyBorder="1" applyAlignment="1">
      <alignment horizontal="center" vertical="top" wrapText="1" readingOrder="1"/>
    </xf>
    <xf numFmtId="173" fontId="20" fillId="2" borderId="29" xfId="0" applyNumberFormat="1" applyFont="1" applyFill="1" applyBorder="1" applyAlignment="1">
      <alignment horizontal="center" vertical="top" wrapText="1" readingOrder="1"/>
    </xf>
    <xf numFmtId="173" fontId="20" fillId="2" borderId="29" xfId="0" applyNumberFormat="1" applyFont="1" applyFill="1" applyBorder="1" applyAlignment="1">
      <alignment vertical="top" wrapText="1" readingOrder="1"/>
    </xf>
    <xf numFmtId="173" fontId="20" fillId="2" borderId="38" xfId="0" applyNumberFormat="1" applyFont="1" applyFill="1" applyBorder="1" applyAlignment="1">
      <alignment horizontal="center" vertical="top" wrapText="1" readingOrder="1"/>
    </xf>
    <xf numFmtId="173" fontId="20" fillId="0" borderId="14" xfId="0" applyNumberFormat="1" applyFont="1" applyFill="1" applyBorder="1" applyAlignment="1">
      <alignment horizontal="center" vertical="top" wrapText="1" readingOrder="1"/>
    </xf>
    <xf numFmtId="173" fontId="20" fillId="0" borderId="57" xfId="0" applyNumberFormat="1" applyFont="1" applyFill="1" applyBorder="1" applyAlignment="1">
      <alignment horizontal="center" vertical="top" wrapText="1" readingOrder="1"/>
    </xf>
    <xf numFmtId="173" fontId="20" fillId="0" borderId="57" xfId="0" applyNumberFormat="1" applyFont="1" applyFill="1" applyBorder="1" applyAlignment="1">
      <alignment vertical="top" wrapText="1" readingOrder="1"/>
    </xf>
    <xf numFmtId="173" fontId="20" fillId="0" borderId="15" xfId="0" applyNumberFormat="1" applyFont="1" applyFill="1" applyBorder="1" applyAlignment="1">
      <alignment horizontal="center" vertical="top" wrapText="1" readingOrder="1"/>
    </xf>
    <xf numFmtId="173" fontId="20" fillId="0" borderId="18" xfId="0" applyNumberFormat="1" applyFont="1" applyFill="1" applyBorder="1" applyAlignment="1">
      <alignment horizontal="center" vertical="top" wrapText="1" readingOrder="1"/>
    </xf>
    <xf numFmtId="173" fontId="20" fillId="0" borderId="31" xfId="0" applyNumberFormat="1" applyFont="1" applyFill="1" applyBorder="1" applyAlignment="1">
      <alignment horizontal="center" vertical="top" wrapText="1" readingOrder="1"/>
    </xf>
    <xf numFmtId="173" fontId="20" fillId="0" borderId="31" xfId="0" applyNumberFormat="1" applyFont="1" applyFill="1" applyBorder="1" applyAlignment="1">
      <alignment vertical="top" wrapText="1" readingOrder="1"/>
    </xf>
    <xf numFmtId="173" fontId="20" fillId="0" borderId="20" xfId="0" applyNumberFormat="1" applyFont="1" applyFill="1" applyBorder="1" applyAlignment="1">
      <alignment horizontal="center" vertical="top" wrapText="1" readingOrder="1"/>
    </xf>
    <xf numFmtId="0" fontId="37" fillId="3" borderId="0" xfId="5" applyFont="1" applyFill="1" applyBorder="1" applyAlignment="1">
      <alignment horizontal="centerContinuous"/>
    </xf>
    <xf numFmtId="43" fontId="38" fillId="3" borderId="0" xfId="5" applyNumberFormat="1" applyFont="1" applyFill="1" applyBorder="1" applyAlignment="1">
      <alignment horizontal="centerContinuous"/>
    </xf>
    <xf numFmtId="3" fontId="21" fillId="0" borderId="36" xfId="0" applyNumberFormat="1" applyFont="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2" borderId="63" xfId="0" applyFont="1" applyFill="1" applyBorder="1" applyAlignment="1">
      <alignment horizontal="right" vertical="center" wrapText="1"/>
    </xf>
    <xf numFmtId="0" fontId="18" fillId="2" borderId="70" xfId="0" applyFont="1" applyFill="1" applyBorder="1" applyAlignment="1">
      <alignment horizontal="right" vertical="center" wrapText="1"/>
    </xf>
    <xf numFmtId="0" fontId="18" fillId="2" borderId="53" xfId="0" applyFont="1" applyFill="1" applyBorder="1" applyAlignment="1">
      <alignment horizontal="right" vertical="center" wrapText="1"/>
    </xf>
    <xf numFmtId="0" fontId="5" fillId="2" borderId="67" xfId="0" applyFont="1" applyFill="1" applyBorder="1" applyAlignment="1">
      <alignment horizontal="center" textRotation="90" wrapText="1"/>
    </xf>
    <xf numFmtId="0" fontId="5" fillId="2" borderId="60" xfId="0" applyFont="1" applyFill="1" applyBorder="1" applyAlignment="1">
      <alignment horizontal="center" textRotation="90" wrapText="1"/>
    </xf>
    <xf numFmtId="0" fontId="5" fillId="2" borderId="103"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5" fillId="4" borderId="1" xfId="0" applyFont="1" applyFill="1" applyBorder="1" applyAlignment="1">
      <alignment horizontal="center" textRotation="90" wrapText="1"/>
    </xf>
    <xf numFmtId="3" fontId="21" fillId="3" borderId="58"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9" fontId="0" fillId="0" borderId="0" xfId="2" applyFont="1"/>
    <xf numFmtId="0" fontId="46" fillId="4" borderId="9" xfId="0" applyFont="1" applyFill="1" applyBorder="1" applyAlignment="1">
      <alignment horizontal="center"/>
    </xf>
    <xf numFmtId="0" fontId="46" fillId="4" borderId="81" xfId="0" applyFont="1" applyFill="1" applyBorder="1" applyAlignment="1">
      <alignment horizontal="center"/>
    </xf>
    <xf numFmtId="0" fontId="51" fillId="2" borderId="91" xfId="0" applyFont="1" applyFill="1" applyBorder="1" applyAlignment="1">
      <alignment horizontal="center" wrapText="1"/>
    </xf>
    <xf numFmtId="0" fontId="43" fillId="8" borderId="91" xfId="0" applyFont="1" applyFill="1" applyBorder="1" applyAlignment="1">
      <alignment horizontal="center" wrapText="1"/>
    </xf>
    <xf numFmtId="0" fontId="43" fillId="8" borderId="106" xfId="0" applyFont="1" applyFill="1" applyBorder="1" applyAlignment="1">
      <alignment horizontal="center" wrapText="1"/>
    </xf>
    <xf numFmtId="1" fontId="51" fillId="2" borderId="80" xfId="0" applyNumberFormat="1" applyFont="1" applyFill="1" applyBorder="1" applyAlignment="1">
      <alignment horizontal="center" wrapText="1"/>
    </xf>
    <xf numFmtId="3" fontId="50" fillId="0" borderId="18" xfId="3" applyNumberFormat="1" applyFont="1" applyFill="1" applyBorder="1" applyAlignment="1">
      <alignment horizontal="center" vertical="center"/>
    </xf>
    <xf numFmtId="3" fontId="50" fillId="0" borderId="31" xfId="3" applyNumberFormat="1" applyFont="1" applyFill="1" applyBorder="1" applyAlignment="1">
      <alignment horizontal="center" vertical="center"/>
    </xf>
    <xf numFmtId="3" fontId="50" fillId="0" borderId="20" xfId="3" applyNumberFormat="1" applyFont="1" applyFill="1" applyBorder="1" applyAlignment="1">
      <alignment horizontal="center" vertical="center"/>
    </xf>
    <xf numFmtId="3" fontId="21" fillId="0" borderId="72" xfId="0" applyNumberFormat="1" applyFont="1" applyFill="1" applyBorder="1" applyAlignment="1">
      <alignment horizontal="center" vertical="center" wrapText="1"/>
    </xf>
    <xf numFmtId="165" fontId="50" fillId="8" borderId="9" xfId="3" applyNumberFormat="1" applyFont="1" applyFill="1" applyBorder="1" applyAlignment="1">
      <alignment horizontal="center" vertical="center"/>
    </xf>
    <xf numFmtId="9" fontId="52" fillId="0" borderId="4"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5" fillId="0" borderId="14" xfId="0" applyNumberFormat="1" applyFont="1" applyFill="1" applyBorder="1" applyAlignment="1">
      <alignment horizontal="center" vertical="center" shrinkToFit="1"/>
    </xf>
    <xf numFmtId="3" fontId="25" fillId="0" borderId="57" xfId="0" applyNumberFormat="1" applyFont="1" applyFill="1" applyBorder="1" applyAlignment="1">
      <alignment horizontal="center" vertical="center" shrinkToFit="1"/>
    </xf>
    <xf numFmtId="3" fontId="25" fillId="0" borderId="73" xfId="0" applyNumberFormat="1"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0" xfId="0" applyNumberFormat="1"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39" xfId="0" applyNumberFormat="1" applyFont="1" applyFill="1" applyBorder="1" applyAlignment="1">
      <alignment horizontal="center" vertical="center" shrinkToFit="1"/>
    </xf>
    <xf numFmtId="3" fontId="25" fillId="0" borderId="46" xfId="0" applyNumberFormat="1" applyFont="1" applyFill="1" applyBorder="1" applyAlignment="1">
      <alignment horizontal="center" vertical="center" shrinkToFit="1"/>
    </xf>
    <xf numFmtId="3" fontId="25" fillId="0" borderId="62" xfId="0" applyNumberFormat="1" applyFont="1" applyFill="1" applyBorder="1" applyAlignment="1">
      <alignment horizontal="center" vertical="center" shrinkToFit="1"/>
    </xf>
    <xf numFmtId="3" fontId="45" fillId="0" borderId="14" xfId="0" applyNumberFormat="1" applyFont="1" applyFill="1" applyBorder="1" applyAlignment="1">
      <alignment horizontal="center" vertical="center" shrinkToFit="1"/>
    </xf>
    <xf numFmtId="3" fontId="45" fillId="0" borderId="16" xfId="0" applyNumberFormat="1" applyFont="1" applyFill="1" applyBorder="1" applyAlignment="1">
      <alignment horizontal="center" vertical="center" shrinkToFit="1"/>
    </xf>
    <xf numFmtId="3" fontId="45" fillId="0" borderId="39" xfId="0" applyNumberFormat="1" applyFont="1" applyFill="1" applyBorder="1" applyAlignment="1">
      <alignment horizontal="center" vertical="center" shrinkToFit="1"/>
    </xf>
    <xf numFmtId="3" fontId="20" fillId="0" borderId="57"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62" xfId="0" applyNumberFormat="1" applyFont="1" applyFill="1" applyBorder="1" applyAlignment="1">
      <alignment horizontal="center" vertical="center" wrapText="1"/>
    </xf>
    <xf numFmtId="3" fontId="21" fillId="0" borderId="71" xfId="0" applyNumberFormat="1" applyFont="1" applyFill="1" applyBorder="1" applyAlignment="1">
      <alignment horizontal="center" vertical="center" wrapText="1"/>
    </xf>
    <xf numFmtId="3" fontId="21" fillId="0" borderId="74"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8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164" fontId="20" fillId="0" borderId="18" xfId="2" applyNumberFormat="1" applyFont="1" applyFill="1" applyBorder="1" applyAlignment="1">
      <alignment horizontal="center" vertical="center" wrapText="1"/>
    </xf>
    <xf numFmtId="164" fontId="20" fillId="0" borderId="31" xfId="2" applyNumberFormat="1" applyFont="1" applyFill="1" applyBorder="1" applyAlignment="1">
      <alignment horizontal="center" vertical="center" wrapText="1"/>
    </xf>
    <xf numFmtId="164" fontId="20" fillId="0" borderId="20" xfId="2" applyNumberFormat="1" applyFont="1" applyFill="1" applyBorder="1" applyAlignment="1">
      <alignment horizontal="center" vertical="center" wrapText="1"/>
    </xf>
    <xf numFmtId="9" fontId="21" fillId="0" borderId="18" xfId="0" applyNumberFormat="1" applyFont="1" applyFill="1" applyBorder="1" applyAlignment="1">
      <alignment horizontal="center" vertical="center" wrapText="1"/>
    </xf>
    <xf numFmtId="164" fontId="20" fillId="0" borderId="50" xfId="0" applyNumberFormat="1"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164" fontId="20" fillId="0" borderId="63" xfId="0" applyNumberFormat="1"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7" xfId="0" applyFont="1" applyFill="1" applyBorder="1" applyAlignment="1">
      <alignment horizontal="center" vertical="center" wrapText="1"/>
    </xf>
    <xf numFmtId="3" fontId="16" fillId="0" borderId="57"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164" fontId="20" fillId="0" borderId="67" xfId="2"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3" fontId="16" fillId="0" borderId="46"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0" xfId="0" applyFont="1" applyFill="1" applyBorder="1" applyAlignment="1">
      <alignment horizontal="center" vertical="center" wrapText="1"/>
    </xf>
    <xf numFmtId="3" fontId="49" fillId="0" borderId="60" xfId="0" applyNumberFormat="1" applyFont="1" applyFill="1" applyBorder="1" applyAlignment="1">
      <alignment horizontal="center" vertical="center" wrapText="1"/>
    </xf>
    <xf numFmtId="164" fontId="48" fillId="0" borderId="61"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39"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4" fillId="2" borderId="63" xfId="0" applyFont="1" applyFill="1" applyBorder="1" applyAlignment="1">
      <alignment horizontal="right" vertical="top" wrapText="1"/>
    </xf>
    <xf numFmtId="0" fontId="48"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57" xfId="0" applyNumberFormat="1" applyFont="1" applyFill="1" applyBorder="1" applyAlignment="1">
      <alignment horizontal="center"/>
    </xf>
    <xf numFmtId="3" fontId="5" fillId="0" borderId="73" xfId="0" applyNumberFormat="1" applyFont="1" applyFill="1" applyBorder="1" applyAlignment="1">
      <alignment horizontal="center"/>
    </xf>
    <xf numFmtId="3" fontId="50" fillId="0" borderId="16" xfId="0" applyNumberFormat="1" applyFont="1" applyFill="1" applyBorder="1" applyAlignment="1">
      <alignment horizontal="center"/>
    </xf>
    <xf numFmtId="3" fontId="50" fillId="0" borderId="10" xfId="0" applyNumberFormat="1" applyFont="1" applyFill="1" applyBorder="1" applyAlignment="1">
      <alignment horizontal="center"/>
    </xf>
    <xf numFmtId="3" fontId="50" fillId="0" borderId="11" xfId="0" applyNumberFormat="1" applyFont="1" applyFill="1" applyBorder="1" applyAlignment="1">
      <alignment horizontal="center"/>
    </xf>
    <xf numFmtId="3" fontId="8" fillId="0" borderId="18" xfId="5" applyNumberFormat="1" applyFont="1" applyFill="1" applyBorder="1" applyAlignment="1">
      <alignment horizontal="center"/>
    </xf>
    <xf numFmtId="3" fontId="8" fillId="0" borderId="31" xfId="5" applyNumberFormat="1" applyFont="1" applyFill="1" applyBorder="1" applyAlignment="1">
      <alignment horizontal="center"/>
    </xf>
    <xf numFmtId="164" fontId="52" fillId="0" borderId="14" xfId="2" applyNumberFormat="1" applyFont="1" applyFill="1" applyBorder="1" applyAlignment="1">
      <alignment horizontal="center"/>
    </xf>
    <xf numFmtId="164" fontId="52" fillId="0" borderId="57" xfId="2" applyNumberFormat="1" applyFont="1" applyFill="1" applyBorder="1" applyAlignment="1">
      <alignment horizontal="center"/>
    </xf>
    <xf numFmtId="164" fontId="52" fillId="0" borderId="73" xfId="2" applyNumberFormat="1" applyFont="1" applyFill="1" applyBorder="1" applyAlignment="1">
      <alignment horizontal="center"/>
    </xf>
    <xf numFmtId="164" fontId="52" fillId="0" borderId="50" xfId="2" applyNumberFormat="1" applyFont="1" applyFill="1" applyBorder="1" applyAlignment="1">
      <alignment horizontal="center"/>
    </xf>
    <xf numFmtId="164" fontId="52" fillId="0" borderId="18" xfId="2" applyNumberFormat="1" applyFont="1" applyFill="1" applyBorder="1" applyAlignment="1">
      <alignment horizontal="center"/>
    </xf>
    <xf numFmtId="164" fontId="52" fillId="0" borderId="31" xfId="2" applyNumberFormat="1" applyFont="1" applyFill="1" applyBorder="1" applyAlignment="1">
      <alignment horizontal="center"/>
    </xf>
    <xf numFmtId="164" fontId="52" fillId="0" borderId="75" xfId="2" applyNumberFormat="1" applyFont="1" applyFill="1" applyBorder="1" applyAlignment="1">
      <alignment horizontal="center"/>
    </xf>
    <xf numFmtId="164" fontId="52" fillId="0" borderId="44" xfId="2" applyNumberFormat="1" applyFont="1" applyFill="1" applyBorder="1" applyAlignment="1">
      <alignment horizontal="center"/>
    </xf>
    <xf numFmtId="3" fontId="52" fillId="0" borderId="14" xfId="5" applyNumberFormat="1" applyFont="1" applyFill="1" applyBorder="1" applyAlignment="1">
      <alignment horizontal="center"/>
    </xf>
    <xf numFmtId="3" fontId="52" fillId="0" borderId="57" xfId="5" applyNumberFormat="1" applyFont="1" applyFill="1" applyBorder="1" applyAlignment="1">
      <alignment horizontal="center"/>
    </xf>
    <xf numFmtId="3" fontId="52" fillId="0" borderId="73" xfId="5" applyNumberFormat="1" applyFont="1" applyFill="1" applyBorder="1" applyAlignment="1">
      <alignment horizontal="center"/>
    </xf>
    <xf numFmtId="3" fontId="50" fillId="0" borderId="50" xfId="5" applyNumberFormat="1" applyFont="1" applyFill="1" applyBorder="1" applyAlignment="1">
      <alignment horizontal="center"/>
    </xf>
    <xf numFmtId="3" fontId="52" fillId="0" borderId="16" xfId="5" applyNumberFormat="1" applyFont="1" applyFill="1" applyBorder="1" applyAlignment="1">
      <alignment horizontal="center"/>
    </xf>
    <xf numFmtId="3" fontId="52" fillId="0" borderId="10" xfId="5" applyNumberFormat="1" applyFont="1" applyFill="1" applyBorder="1" applyAlignment="1">
      <alignment horizontal="center"/>
    </xf>
    <xf numFmtId="3" fontId="52" fillId="0" borderId="11" xfId="5" applyNumberFormat="1" applyFont="1" applyFill="1" applyBorder="1" applyAlignment="1">
      <alignment horizontal="center"/>
    </xf>
    <xf numFmtId="3" fontId="50" fillId="0" borderId="64" xfId="5" applyNumberFormat="1" applyFont="1" applyFill="1" applyBorder="1" applyAlignment="1">
      <alignment horizontal="center"/>
    </xf>
    <xf numFmtId="3" fontId="52" fillId="0" borderId="39" xfId="5" applyNumberFormat="1" applyFont="1" applyFill="1" applyBorder="1" applyAlignment="1">
      <alignment horizontal="center"/>
    </xf>
    <xf numFmtId="3" fontId="52" fillId="0" borderId="46" xfId="5" applyNumberFormat="1" applyFont="1" applyFill="1" applyBorder="1" applyAlignment="1">
      <alignment horizontal="center"/>
    </xf>
    <xf numFmtId="3" fontId="52" fillId="0" borderId="62" xfId="5" applyNumberFormat="1" applyFont="1" applyFill="1" applyBorder="1" applyAlignment="1">
      <alignment horizontal="center"/>
    </xf>
    <xf numFmtId="3" fontId="50" fillId="0" borderId="63" xfId="5" applyNumberFormat="1" applyFont="1" applyFill="1" applyBorder="1" applyAlignment="1">
      <alignment horizontal="center"/>
    </xf>
    <xf numFmtId="3" fontId="8" fillId="0" borderId="43" xfId="5" applyNumberFormat="1" applyFont="1" applyFill="1" applyBorder="1" applyAlignment="1">
      <alignment horizontal="center"/>
    </xf>
    <xf numFmtId="3" fontId="8" fillId="0" borderId="84" xfId="5" applyNumberFormat="1" applyFont="1" applyFill="1" applyBorder="1" applyAlignment="1">
      <alignment horizontal="center"/>
    </xf>
    <xf numFmtId="3" fontId="50" fillId="0" borderId="42" xfId="5" applyNumberFormat="1" applyFont="1" applyFill="1" applyBorder="1" applyAlignment="1">
      <alignment horizontal="center"/>
    </xf>
    <xf numFmtId="3" fontId="50" fillId="0" borderId="43" xfId="5" applyNumberFormat="1" applyFont="1" applyFill="1" applyBorder="1" applyAlignment="1">
      <alignment horizontal="center"/>
    </xf>
    <xf numFmtId="3" fontId="50" fillId="0" borderId="86" xfId="5" applyNumberFormat="1" applyFont="1" applyFill="1" applyBorder="1" applyAlignment="1">
      <alignment horizontal="center"/>
    </xf>
    <xf numFmtId="3" fontId="50" fillId="0" borderId="3" xfId="5" applyNumberFormat="1" applyFont="1" applyFill="1" applyBorder="1" applyAlignment="1">
      <alignment horizontal="center"/>
    </xf>
    <xf numFmtId="3" fontId="8" fillId="0" borderId="121" xfId="5" applyNumberFormat="1" applyFont="1" applyFill="1" applyBorder="1" applyAlignment="1">
      <alignment horizontal="center"/>
    </xf>
    <xf numFmtId="3" fontId="8" fillId="0" borderId="116" xfId="5" applyNumberFormat="1" applyFont="1" applyFill="1" applyBorder="1" applyAlignment="1">
      <alignment horizontal="center"/>
    </xf>
    <xf numFmtId="3" fontId="4" fillId="0" borderId="14" xfId="5" applyNumberFormat="1" applyFont="1" applyFill="1" applyBorder="1" applyAlignment="1">
      <alignment horizontal="center"/>
    </xf>
    <xf numFmtId="3" fontId="4" fillId="0" borderId="57" xfId="5" applyNumberFormat="1" applyFont="1" applyFill="1" applyBorder="1" applyAlignment="1">
      <alignment horizontal="center"/>
    </xf>
    <xf numFmtId="3" fontId="4" fillId="0" borderId="15" xfId="5" applyNumberFormat="1" applyFont="1" applyFill="1" applyBorder="1" applyAlignment="1">
      <alignment horizontal="center"/>
    </xf>
    <xf numFmtId="3" fontId="52" fillId="0" borderId="16" xfId="0" applyNumberFormat="1" applyFont="1" applyFill="1" applyBorder="1" applyAlignment="1">
      <alignment horizontal="center"/>
    </xf>
    <xf numFmtId="3" fontId="52" fillId="0" borderId="10" xfId="0" applyNumberFormat="1" applyFont="1" applyFill="1" applyBorder="1" applyAlignment="1">
      <alignment horizontal="center"/>
    </xf>
    <xf numFmtId="3" fontId="52" fillId="0" borderId="19" xfId="0" applyNumberFormat="1" applyFont="1" applyFill="1" applyBorder="1" applyAlignment="1">
      <alignment horizontal="center"/>
    </xf>
    <xf numFmtId="3" fontId="4" fillId="0" borderId="39" xfId="5" applyNumberFormat="1" applyFont="1" applyFill="1" applyBorder="1" applyAlignment="1">
      <alignment horizontal="center"/>
    </xf>
    <xf numFmtId="3" fontId="4" fillId="0" borderId="46" xfId="5" applyNumberFormat="1" applyFont="1" applyFill="1" applyBorder="1" applyAlignment="1">
      <alignment horizontal="center"/>
    </xf>
    <xf numFmtId="3" fontId="4" fillId="0" borderId="56" xfId="5" applyNumberFormat="1" applyFont="1" applyFill="1" applyBorder="1" applyAlignment="1">
      <alignment horizontal="center"/>
    </xf>
    <xf numFmtId="3" fontId="52" fillId="0" borderId="43" xfId="5" applyNumberFormat="1" applyFont="1" applyFill="1" applyBorder="1" applyAlignment="1">
      <alignment horizont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18" fillId="0" borderId="0" xfId="0" applyFont="1" applyAlignment="1">
      <alignment horizontal="center" vertical="center"/>
    </xf>
    <xf numFmtId="0" fontId="121" fillId="22" borderId="3" xfId="0" applyFont="1" applyFill="1" applyBorder="1" applyAlignment="1">
      <alignment horizontal="center" vertical="center" wrapText="1"/>
    </xf>
    <xf numFmtId="0" fontId="121" fillId="22" borderId="4" xfId="0" applyFont="1" applyFill="1" applyBorder="1" applyAlignment="1">
      <alignment horizontal="center" vertical="center" wrapText="1"/>
    </xf>
    <xf numFmtId="0" fontId="121" fillId="22" borderId="4" xfId="0" applyFont="1" applyFill="1" applyBorder="1" applyAlignment="1">
      <alignment horizontal="center" vertical="top" wrapText="1"/>
    </xf>
    <xf numFmtId="0" fontId="120" fillId="22" borderId="3" xfId="0" applyFont="1" applyFill="1" applyBorder="1" applyAlignment="1">
      <alignment horizontal="center" vertical="top" wrapText="1"/>
    </xf>
    <xf numFmtId="0" fontId="121" fillId="22" borderId="1" xfId="0" applyFont="1" applyFill="1" applyBorder="1" applyAlignment="1">
      <alignment horizontal="center" vertical="top" wrapText="1"/>
    </xf>
    <xf numFmtId="0" fontId="121" fillId="22" borderId="2" xfId="0" applyFont="1" applyFill="1" applyBorder="1" applyAlignment="1">
      <alignment horizontal="center" vertical="top" wrapText="1"/>
    </xf>
    <xf numFmtId="49" fontId="3" fillId="0" borderId="88" xfId="1" quotePrefix="1" applyNumberFormat="1" applyBorder="1" applyAlignment="1">
      <alignment horizontal="center"/>
    </xf>
    <xf numFmtId="0" fontId="0" fillId="0" borderId="0" xfId="0" applyAlignment="1">
      <alignment wrapText="1"/>
    </xf>
    <xf numFmtId="0" fontId="119" fillId="0" borderId="1" xfId="0" applyFont="1" applyBorder="1" applyAlignment="1">
      <alignment horizontal="left" vertical="top" wrapText="1"/>
    </xf>
    <xf numFmtId="164" fontId="56" fillId="0" borderId="50" xfId="0" applyNumberFormat="1" applyFont="1" applyFill="1" applyBorder="1" applyAlignment="1">
      <alignment horizontal="center" vertical="center" wrapText="1"/>
    </xf>
    <xf numFmtId="164" fontId="56" fillId="0" borderId="44" xfId="0" applyNumberFormat="1" applyFont="1" applyFill="1" applyBorder="1" applyAlignment="1">
      <alignment horizontal="center" vertical="center" wrapText="1"/>
    </xf>
    <xf numFmtId="164" fontId="0" fillId="0" borderId="13" xfId="2" applyNumberFormat="1" applyFont="1" applyFill="1" applyBorder="1"/>
    <xf numFmtId="171" fontId="39" fillId="0" borderId="13" xfId="6" applyNumberFormat="1" applyFont="1" applyFill="1" applyBorder="1"/>
    <xf numFmtId="9" fontId="39" fillId="0" borderId="0" xfId="2" applyNumberFormat="1" applyFont="1" applyFill="1" applyBorder="1"/>
    <xf numFmtId="164" fontId="39" fillId="0" borderId="0" xfId="2" applyNumberFormat="1" applyFont="1" applyFill="1" applyBorder="1"/>
    <xf numFmtId="3" fontId="52" fillId="15" borderId="66" xfId="3" applyNumberFormat="1" applyFont="1" applyFill="1" applyBorder="1" applyAlignment="1">
      <alignment horizontal="center" vertical="center"/>
    </xf>
    <xf numFmtId="0" fontId="56" fillId="0" borderId="71"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85" xfId="0" applyFont="1" applyBorder="1" applyAlignment="1">
      <alignment horizontal="center" vertical="center" wrapText="1"/>
    </xf>
    <xf numFmtId="164" fontId="24" fillId="0" borderId="18" xfId="0" applyNumberFormat="1" applyFont="1" applyBorder="1" applyAlignment="1">
      <alignment horizontal="center" vertical="center" wrapText="1"/>
    </xf>
    <xf numFmtId="164" fontId="24" fillId="0" borderId="61" xfId="0" applyNumberFormat="1" applyFont="1" applyFill="1" applyBorder="1" applyAlignment="1">
      <alignment horizontal="center" vertical="center" wrapText="1"/>
    </xf>
    <xf numFmtId="164" fontId="24" fillId="0" borderId="31" xfId="0" applyNumberFormat="1" applyFont="1" applyBorder="1" applyAlignment="1">
      <alignment horizontal="center" vertical="center" wrapText="1"/>
    </xf>
    <xf numFmtId="164" fontId="24" fillId="0" borderId="20" xfId="0" applyNumberFormat="1" applyFont="1" applyBorder="1" applyAlignment="1">
      <alignment horizontal="center" vertical="center" wrapText="1"/>
    </xf>
    <xf numFmtId="0" fontId="7" fillId="0" borderId="0" xfId="0" applyFont="1" applyFill="1" applyBorder="1"/>
    <xf numFmtId="0" fontId="12" fillId="0" borderId="0" xfId="0" applyFont="1" applyFill="1" applyBorder="1"/>
    <xf numFmtId="0" fontId="7" fillId="0" borderId="0" xfId="0" applyFont="1" applyFill="1" applyBorder="1" applyAlignment="1">
      <alignment horizontal="right" wrapText="1"/>
    </xf>
    <xf numFmtId="164" fontId="8" fillId="0" borderId="0" xfId="2" applyNumberFormat="1" applyFont="1" applyFill="1" applyBorder="1" applyAlignment="1">
      <alignment horizontal="center"/>
    </xf>
    <xf numFmtId="167" fontId="8"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3" fontId="10" fillId="0" borderId="18" xfId="5" applyNumberFormat="1" applyFont="1" applyFill="1" applyBorder="1" applyAlignment="1">
      <alignment horizontal="center" vertical="center"/>
    </xf>
    <xf numFmtId="3" fontId="10" fillId="0" borderId="31" xfId="5" applyNumberFormat="1" applyFont="1" applyFill="1" applyBorder="1" applyAlignment="1">
      <alignment horizontal="center" vertical="center"/>
    </xf>
    <xf numFmtId="0" fontId="50" fillId="2" borderId="48" xfId="0" applyFont="1" applyFill="1" applyBorder="1" applyAlignment="1">
      <alignment horizontal="center" vertical="center" wrapText="1"/>
    </xf>
    <xf numFmtId="0" fontId="50" fillId="2" borderId="68" xfId="0" applyFont="1" applyFill="1" applyBorder="1" applyAlignment="1">
      <alignment horizontal="center" vertical="center" wrapText="1"/>
    </xf>
    <xf numFmtId="3" fontId="52" fillId="15" borderId="65" xfId="3" applyNumberFormat="1" applyFont="1" applyFill="1" applyBorder="1" applyAlignment="1">
      <alignment horizontal="center" vertical="center"/>
    </xf>
    <xf numFmtId="3" fontId="52" fillId="15" borderId="105" xfId="3" applyNumberFormat="1" applyFont="1" applyFill="1" applyBorder="1" applyAlignment="1">
      <alignment horizontal="center" vertical="center"/>
    </xf>
    <xf numFmtId="0" fontId="119" fillId="0" borderId="30" xfId="0" applyFont="1" applyBorder="1" applyAlignment="1">
      <alignment vertical="top" wrapText="1"/>
    </xf>
    <xf numFmtId="3" fontId="109" fillId="0" borderId="122"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109" fillId="0" borderId="22" xfId="0" applyNumberFormat="1" applyFont="1" applyFill="1" applyBorder="1" applyAlignment="1">
      <alignment horizontal="center" vertical="center"/>
    </xf>
    <xf numFmtId="3" fontId="109" fillId="0" borderId="55" xfId="0" applyNumberFormat="1" applyFont="1" applyFill="1" applyBorder="1" applyAlignment="1">
      <alignment horizontal="center" vertical="center"/>
    </xf>
    <xf numFmtId="3" fontId="5" fillId="0" borderId="70" xfId="0" applyNumberFormat="1" applyFont="1" applyFill="1" applyBorder="1" applyAlignment="1">
      <alignment horizontal="center" vertical="center"/>
    </xf>
    <xf numFmtId="10" fontId="110" fillId="13" borderId="49" xfId="0" applyNumberFormat="1" applyFont="1" applyFill="1" applyBorder="1" applyAlignment="1">
      <alignment horizontal="center" vertical="center" wrapText="1"/>
    </xf>
    <xf numFmtId="10" fontId="110" fillId="13" borderId="123"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xf>
    <xf numFmtId="3" fontId="5" fillId="0" borderId="121" xfId="0" applyNumberFormat="1" applyFont="1" applyFill="1" applyBorder="1" applyAlignment="1">
      <alignment horizontal="center" vertical="center"/>
    </xf>
    <xf numFmtId="0" fontId="0" fillId="0" borderId="0" xfId="0" applyBorder="1" applyAlignment="1">
      <alignment horizontal="left" vertical="top"/>
    </xf>
    <xf numFmtId="0" fontId="123" fillId="0" borderId="0" xfId="0" applyFont="1" applyBorder="1" applyAlignment="1">
      <alignment vertical="center"/>
    </xf>
    <xf numFmtId="0" fontId="123" fillId="0" borderId="0" xfId="0" applyFont="1" applyBorder="1" applyAlignment="1">
      <alignment horizontal="right" vertical="center"/>
    </xf>
    <xf numFmtId="3" fontId="0" fillId="0" borderId="55"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1" xfId="0" applyFont="1" applyFill="1" applyBorder="1" applyAlignment="1">
      <alignment horizontal="center" vertical="center" wrapText="1"/>
    </xf>
    <xf numFmtId="10" fontId="20" fillId="13" borderId="61"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0" xfId="0" applyFont="1" applyFill="1" applyBorder="1" applyAlignment="1">
      <alignment horizontal="center" vertical="center" wrapText="1"/>
    </xf>
    <xf numFmtId="3" fontId="56" fillId="0" borderId="60"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2" borderId="22" xfId="0" applyFont="1" applyFill="1" applyBorder="1" applyAlignment="1">
      <alignment horizontal="center" textRotation="90" wrapText="1"/>
    </xf>
    <xf numFmtId="0" fontId="56" fillId="0" borderId="5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70" xfId="0" applyFont="1" applyBorder="1" applyAlignment="1">
      <alignment horizontal="center" vertical="center" wrapText="1"/>
    </xf>
    <xf numFmtId="9" fontId="56" fillId="0" borderId="53" xfId="0" applyNumberFormat="1" applyFont="1" applyBorder="1" applyAlignment="1">
      <alignment horizontal="center" vertical="center" wrapText="1"/>
    </xf>
    <xf numFmtId="164" fontId="24" fillId="0" borderId="50" xfId="0" applyNumberFormat="1" applyFont="1" applyBorder="1" applyAlignment="1">
      <alignment horizontal="center" vertical="center" wrapText="1"/>
    </xf>
    <xf numFmtId="164" fontId="24" fillId="0" borderId="42" xfId="0" applyNumberFormat="1" applyFont="1" applyBorder="1" applyAlignment="1">
      <alignment horizontal="center" vertical="center" wrapText="1"/>
    </xf>
    <xf numFmtId="164" fontId="24" fillId="0" borderId="63" xfId="0" applyNumberFormat="1" applyFont="1" applyBorder="1" applyAlignment="1">
      <alignment horizontal="center" vertical="center" wrapText="1"/>
    </xf>
    <xf numFmtId="9" fontId="56" fillId="0" borderId="64" xfId="0" applyNumberFormat="1" applyFont="1" applyBorder="1" applyAlignment="1">
      <alignment horizontal="center" vertical="center" wrapText="1"/>
    </xf>
    <xf numFmtId="3" fontId="52" fillId="0" borderId="18" xfId="3" applyNumberFormat="1" applyFont="1" applyFill="1" applyBorder="1" applyAlignment="1">
      <alignment horizontal="center" vertical="center"/>
    </xf>
    <xf numFmtId="3" fontId="52" fillId="0" borderId="31" xfId="3" applyNumberFormat="1" applyFont="1" applyFill="1" applyBorder="1" applyAlignment="1">
      <alignment horizontal="center" vertical="center"/>
    </xf>
    <xf numFmtId="3" fontId="52" fillId="0" borderId="20" xfId="3" applyNumberFormat="1" applyFont="1" applyFill="1" applyBorder="1" applyAlignment="1">
      <alignment horizontal="center" vertical="center"/>
    </xf>
    <xf numFmtId="3" fontId="52" fillId="0" borderId="105" xfId="3" applyNumberFormat="1" applyFont="1" applyFill="1" applyBorder="1" applyAlignment="1">
      <alignment horizontal="center" vertical="center"/>
    </xf>
    <xf numFmtId="3" fontId="52" fillId="0" borderId="68" xfId="3" applyNumberFormat="1" applyFont="1" applyFill="1" applyBorder="1" applyAlignment="1">
      <alignment horizontal="center" vertical="center"/>
    </xf>
    <xf numFmtId="0" fontId="50" fillId="2" borderId="84" xfId="0" applyFont="1" applyFill="1" applyBorder="1" applyAlignment="1">
      <alignment horizontal="center" wrapText="1"/>
    </xf>
    <xf numFmtId="0" fontId="50" fillId="2" borderId="43" xfId="0" applyFont="1" applyFill="1" applyBorder="1" applyAlignment="1">
      <alignment horizontal="center" wrapText="1"/>
    </xf>
    <xf numFmtId="0" fontId="50" fillId="2" borderId="1" xfId="3" applyFont="1" applyFill="1" applyBorder="1" applyAlignment="1">
      <alignment horizontal="center" wrapText="1"/>
    </xf>
    <xf numFmtId="3" fontId="5" fillId="0" borderId="52" xfId="5" applyNumberFormat="1" applyFont="1" applyFill="1" applyBorder="1" applyAlignment="1">
      <alignment horizontal="center"/>
    </xf>
    <xf numFmtId="3" fontId="5" fillId="0" borderId="17" xfId="5" applyNumberFormat="1" applyFont="1" applyFill="1" applyBorder="1" applyAlignment="1">
      <alignment horizontal="center"/>
    </xf>
    <xf numFmtId="3" fontId="5" fillId="0" borderId="39" xfId="5" applyNumberFormat="1" applyFont="1" applyFill="1" applyBorder="1" applyAlignment="1">
      <alignment horizontal="center"/>
    </xf>
    <xf numFmtId="3" fontId="5" fillId="0" borderId="46" xfId="5" applyNumberFormat="1" applyFont="1" applyFill="1" applyBorder="1" applyAlignment="1">
      <alignment horizontal="center"/>
    </xf>
    <xf numFmtId="3" fontId="5" fillId="0" borderId="56" xfId="5" applyNumberFormat="1" applyFont="1" applyFill="1" applyBorder="1" applyAlignment="1">
      <alignment horizontal="center"/>
    </xf>
    <xf numFmtId="3" fontId="5" fillId="0" borderId="40" xfId="5" applyNumberFormat="1" applyFont="1" applyFill="1" applyBorder="1" applyAlignment="1">
      <alignment horizontal="center"/>
    </xf>
    <xf numFmtId="3" fontId="7" fillId="0" borderId="10" xfId="5" applyNumberFormat="1" applyFont="1" applyFill="1" applyBorder="1" applyAlignment="1">
      <alignment horizontal="center"/>
    </xf>
    <xf numFmtId="3" fontId="7" fillId="0" borderId="11" xfId="5" applyNumberFormat="1" applyFont="1" applyFill="1" applyBorder="1" applyAlignment="1">
      <alignment horizontal="center"/>
    </xf>
    <xf numFmtId="3" fontId="7" fillId="0" borderId="14" xfId="5" applyNumberFormat="1" applyFont="1" applyFill="1" applyBorder="1" applyAlignment="1">
      <alignment horizontal="center"/>
    </xf>
    <xf numFmtId="3" fontId="7" fillId="0" borderId="57" xfId="5" applyNumberFormat="1" applyFont="1" applyFill="1" applyBorder="1" applyAlignment="1">
      <alignment horizontal="center"/>
    </xf>
    <xf numFmtId="3" fontId="7" fillId="0" borderId="73" xfId="5" applyNumberFormat="1" applyFont="1" applyFill="1" applyBorder="1" applyAlignment="1">
      <alignment horizontal="center"/>
    </xf>
    <xf numFmtId="3" fontId="7" fillId="0" borderId="16" xfId="5" applyNumberFormat="1" applyFont="1" applyFill="1" applyBorder="1" applyAlignment="1">
      <alignment horizontal="center"/>
    </xf>
    <xf numFmtId="3" fontId="7" fillId="0" borderId="39" xfId="5" applyNumberFormat="1" applyFont="1" applyFill="1" applyBorder="1" applyAlignment="1">
      <alignment horizontal="center"/>
    </xf>
    <xf numFmtId="3" fontId="7" fillId="0" borderId="46" xfId="5" applyNumberFormat="1" applyFont="1" applyFill="1" applyBorder="1" applyAlignment="1">
      <alignment horizontal="center"/>
    </xf>
    <xf numFmtId="3" fontId="7" fillId="0" borderId="62" xfId="5" applyNumberFormat="1" applyFont="1" applyFill="1" applyBorder="1" applyAlignment="1">
      <alignment horizontal="center"/>
    </xf>
    <xf numFmtId="3" fontId="8" fillId="0" borderId="86" xfId="5" applyNumberFormat="1" applyFont="1" applyFill="1" applyBorder="1" applyAlignment="1">
      <alignment horizontal="center"/>
    </xf>
    <xf numFmtId="3" fontId="8" fillId="0" borderId="3" xfId="5" applyNumberFormat="1" applyFont="1" applyFill="1" applyBorder="1" applyAlignment="1">
      <alignment horizontal="center"/>
    </xf>
    <xf numFmtId="164" fontId="50" fillId="0" borderId="50" xfId="2" applyNumberFormat="1" applyFont="1" applyFill="1" applyBorder="1" applyAlignment="1">
      <alignment horizontal="center"/>
    </xf>
    <xf numFmtId="164" fontId="50" fillId="0" borderId="44" xfId="2"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57" xfId="0" applyNumberFormat="1" applyFont="1" applyFill="1" applyBorder="1" applyAlignment="1">
      <alignment horizontal="center"/>
    </xf>
    <xf numFmtId="3" fontId="0" fillId="0" borderId="73" xfId="0" applyNumberFormat="1" applyFont="1" applyFill="1" applyBorder="1" applyAlignment="1">
      <alignment horizontal="center"/>
    </xf>
    <xf numFmtId="3" fontId="5" fillId="0" borderId="50" xfId="5" applyNumberFormat="1" applyFont="1" applyFill="1" applyBorder="1" applyAlignment="1">
      <alignment horizontal="center"/>
    </xf>
    <xf numFmtId="3" fontId="52" fillId="0" borderId="39" xfId="0" applyNumberFormat="1" applyFont="1" applyFill="1" applyBorder="1" applyAlignment="1">
      <alignment horizontal="center"/>
    </xf>
    <xf numFmtId="3" fontId="52" fillId="0" borderId="46" xfId="0" applyNumberFormat="1" applyFont="1" applyFill="1" applyBorder="1" applyAlignment="1">
      <alignment horizontal="center"/>
    </xf>
    <xf numFmtId="3" fontId="52" fillId="0" borderId="62" xfId="0"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7" fillId="0" borderId="86" xfId="5" applyNumberFormat="1" applyFont="1" applyFill="1" applyBorder="1" applyAlignment="1">
      <alignment horizontal="center"/>
    </xf>
    <xf numFmtId="0" fontId="119" fillId="0" borderId="1" xfId="0" applyFont="1" applyFill="1" applyBorder="1" applyAlignment="1">
      <alignment horizontal="left" vertical="top" wrapText="1"/>
    </xf>
    <xf numFmtId="0" fontId="50" fillId="2" borderId="25" xfId="0" applyFont="1" applyFill="1" applyBorder="1" applyAlignment="1">
      <alignment horizontal="center" vertical="center" wrapText="1"/>
    </xf>
    <xf numFmtId="0" fontId="44" fillId="2" borderId="50" xfId="0" applyFont="1" applyFill="1" applyBorder="1" applyAlignment="1">
      <alignment horizontal="right" vertical="center" wrapText="1" indent="1"/>
    </xf>
    <xf numFmtId="0" fontId="44" fillId="2" borderId="42" xfId="0" applyFont="1" applyFill="1" applyBorder="1" applyAlignment="1">
      <alignment horizontal="right" vertical="center" wrapText="1" indent="1"/>
    </xf>
    <xf numFmtId="0" fontId="44" fillId="2" borderId="63" xfId="0" applyFont="1" applyFill="1" applyBorder="1" applyAlignment="1">
      <alignment horizontal="right" vertical="center" wrapText="1" indent="1"/>
    </xf>
    <xf numFmtId="0" fontId="44" fillId="2" borderId="64" xfId="0" applyFont="1" applyFill="1" applyBorder="1" applyAlignment="1">
      <alignment horizontal="right" vertical="center" wrapText="1" indent="1"/>
    </xf>
    <xf numFmtId="0" fontId="44" fillId="2" borderId="44" xfId="0" applyFont="1" applyFill="1" applyBorder="1" applyAlignment="1">
      <alignment horizontal="right" vertical="center" wrapText="1" indent="1"/>
    </xf>
    <xf numFmtId="0" fontId="44" fillId="2" borderId="1" xfId="0" applyFont="1" applyFill="1" applyBorder="1" applyAlignment="1">
      <alignment horizontal="right" vertical="center" wrapText="1" indent="1"/>
    </xf>
    <xf numFmtId="0" fontId="0" fillId="0" borderId="2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24" fillId="17" borderId="60" xfId="0" applyFont="1" applyFill="1" applyBorder="1" applyAlignment="1">
      <alignment horizontal="center" vertical="center" wrapText="1"/>
    </xf>
    <xf numFmtId="3" fontId="56" fillId="17" borderId="60" xfId="0" applyNumberFormat="1" applyFont="1" applyFill="1" applyBorder="1" applyAlignment="1">
      <alignment horizontal="center" vertical="center" wrapText="1"/>
    </xf>
    <xf numFmtId="164" fontId="24" fillId="17" borderId="61" xfId="0" applyNumberFormat="1" applyFont="1" applyFill="1" applyBorder="1" applyAlignment="1">
      <alignment horizontal="center" vertical="center" wrapText="1"/>
    </xf>
    <xf numFmtId="0" fontId="24" fillId="17" borderId="34" xfId="0" applyFont="1" applyFill="1" applyBorder="1" applyAlignment="1">
      <alignment horizontal="center" vertical="center" wrapText="1"/>
    </xf>
    <xf numFmtId="0" fontId="24" fillId="17" borderId="57"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17" borderId="50" xfId="0" applyFont="1" applyFill="1" applyBorder="1" applyAlignment="1">
      <alignment horizontal="center" vertical="center" wrapText="1"/>
    </xf>
    <xf numFmtId="0" fontId="0" fillId="17" borderId="4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xf numFmtId="9" fontId="24" fillId="0" borderId="57"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31" xfId="0" applyNumberFormat="1" applyFont="1" applyFill="1" applyBorder="1" applyAlignment="1">
      <alignment horizontal="center" vertical="center" wrapText="1"/>
    </xf>
    <xf numFmtId="9" fontId="24" fillId="0" borderId="50" xfId="0" applyNumberFormat="1" applyFont="1" applyFill="1" applyBorder="1" applyAlignment="1">
      <alignment horizontal="center" vertical="center" wrapText="1"/>
    </xf>
    <xf numFmtId="3" fontId="5" fillId="3" borderId="43" xfId="0" applyNumberFormat="1" applyFont="1" applyFill="1" applyBorder="1" applyAlignment="1">
      <alignment horizontal="center" vertical="center" wrapText="1"/>
    </xf>
    <xf numFmtId="16" fontId="0" fillId="0" borderId="0" xfId="0" applyNumberFormat="1"/>
    <xf numFmtId="14" fontId="0" fillId="0" borderId="0" xfId="0" applyNumberFormat="1"/>
    <xf numFmtId="0" fontId="11" fillId="2" borderId="48" xfId="0" applyFont="1" applyFill="1" applyBorder="1" applyAlignment="1">
      <alignment horizontal="center" textRotation="90" wrapText="1"/>
    </xf>
    <xf numFmtId="0" fontId="11" fillId="2" borderId="68" xfId="0" applyFont="1" applyFill="1" applyBorder="1" applyAlignment="1">
      <alignment horizontal="center" textRotation="90" wrapText="1"/>
    </xf>
    <xf numFmtId="0" fontId="11" fillId="2" borderId="83" xfId="0" applyFont="1" applyFill="1" applyBorder="1" applyAlignment="1">
      <alignment horizontal="center" textRotation="90" wrapText="1"/>
    </xf>
    <xf numFmtId="10" fontId="0" fillId="0" borderId="0" xfId="0" applyNumberFormat="1"/>
    <xf numFmtId="164" fontId="0" fillId="3" borderId="15"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9" fontId="0" fillId="3" borderId="54" xfId="0" applyNumberFormat="1" applyFont="1" applyFill="1" applyBorder="1" applyAlignment="1">
      <alignment horizontal="center" vertical="center" wrapText="1"/>
    </xf>
    <xf numFmtId="9" fontId="0" fillId="3" borderId="4"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shrinkToFit="1"/>
    </xf>
    <xf numFmtId="3" fontId="25" fillId="3" borderId="57" xfId="0" applyNumberFormat="1" applyFont="1" applyFill="1" applyBorder="1" applyAlignment="1">
      <alignment horizontal="center" vertical="center" shrinkToFit="1"/>
    </xf>
    <xf numFmtId="3" fontId="25" fillId="3" borderId="73" xfId="0" applyNumberFormat="1" applyFont="1" applyFill="1" applyBorder="1" applyAlignment="1">
      <alignment horizontal="center" vertical="center" shrinkToFit="1"/>
    </xf>
    <xf numFmtId="3" fontId="25" fillId="3" borderId="16" xfId="0" applyNumberFormat="1" applyFont="1" applyFill="1" applyBorder="1" applyAlignment="1">
      <alignment horizontal="center" vertical="center" shrinkToFit="1"/>
    </xf>
    <xf numFmtId="3" fontId="25" fillId="3" borderId="39" xfId="0" applyNumberFormat="1" applyFont="1" applyFill="1" applyBorder="1" applyAlignment="1">
      <alignment horizontal="center" vertical="center" shrinkToFit="1"/>
    </xf>
    <xf numFmtId="3" fontId="5" fillId="3" borderId="70" xfId="0" applyNumberFormat="1" applyFont="1" applyFill="1" applyBorder="1" applyAlignment="1">
      <alignment horizontal="center" vertical="center"/>
    </xf>
    <xf numFmtId="3" fontId="5" fillId="3" borderId="85" xfId="0" applyNumberFormat="1" applyFont="1" applyFill="1" applyBorder="1" applyAlignment="1">
      <alignment horizontal="center" vertical="center"/>
    </xf>
    <xf numFmtId="3" fontId="0" fillId="3" borderId="55" xfId="0" applyNumberFormat="1" applyFont="1" applyFill="1" applyBorder="1" applyAlignment="1">
      <alignment horizontal="center" vertical="center" wrapText="1"/>
    </xf>
    <xf numFmtId="3" fontId="0" fillId="3" borderId="56"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xf>
    <xf numFmtId="3" fontId="5" fillId="3" borderId="121" xfId="0" applyNumberFormat="1" applyFont="1" applyFill="1" applyBorder="1" applyAlignment="1">
      <alignment horizontal="center" vertical="center"/>
    </xf>
    <xf numFmtId="3" fontId="109" fillId="3" borderId="22" xfId="0" applyNumberFormat="1" applyFont="1" applyFill="1" applyBorder="1" applyAlignment="1">
      <alignment horizontal="center" vertical="center"/>
    </xf>
    <xf numFmtId="3" fontId="109" fillId="3" borderId="55" xfId="0" applyNumberFormat="1" applyFont="1" applyFill="1" applyBorder="1" applyAlignment="1">
      <alignment horizontal="center" vertical="center"/>
    </xf>
    <xf numFmtId="0" fontId="20" fillId="3" borderId="18" xfId="0"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7" fillId="3" borderId="36" xfId="0" applyNumberFormat="1" applyFont="1" applyFill="1" applyBorder="1" applyAlignment="1">
      <alignment horizontal="center" vertical="center" wrapText="1"/>
    </xf>
    <xf numFmtId="9" fontId="10" fillId="3" borderId="86" xfId="0"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60" xfId="0" applyFont="1" applyFill="1" applyBorder="1" applyAlignment="1">
      <alignment horizontal="center" vertical="center" wrapText="1"/>
    </xf>
    <xf numFmtId="3" fontId="56" fillId="3" borderId="60" xfId="0" applyNumberFormat="1" applyFont="1" applyFill="1" applyBorder="1" applyAlignment="1">
      <alignment horizontal="center" vertical="center" wrapText="1"/>
    </xf>
    <xf numFmtId="164" fontId="24" fillId="3" borderId="61" xfId="0" applyNumberFormat="1"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73" xfId="0" applyFont="1" applyFill="1" applyBorder="1" applyAlignment="1">
      <alignment horizontal="center" vertical="center" wrapText="1"/>
    </xf>
    <xf numFmtId="0" fontId="56" fillId="3" borderId="51" xfId="0" applyFont="1" applyFill="1" applyBorder="1" applyAlignment="1">
      <alignment horizontal="center" vertical="center" wrapText="1"/>
    </xf>
    <xf numFmtId="164" fontId="24" fillId="3" borderId="50"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56" fillId="3" borderId="32" xfId="0" applyFont="1" applyFill="1" applyBorder="1" applyAlignment="1">
      <alignment horizontal="center" vertical="center" wrapText="1"/>
    </xf>
    <xf numFmtId="9" fontId="24" fillId="3" borderId="42" xfId="0" applyNumberFormat="1" applyFont="1" applyFill="1" applyBorder="1" applyAlignment="1">
      <alignment horizontal="center" vertical="center" wrapText="1"/>
    </xf>
    <xf numFmtId="9" fontId="24" fillId="3" borderId="63" xfId="0" applyNumberFormat="1" applyFont="1" applyFill="1" applyBorder="1" applyAlignment="1">
      <alignment horizontal="center" vertical="center" wrapText="1"/>
    </xf>
    <xf numFmtId="0" fontId="56" fillId="3" borderId="71" xfId="0" applyFont="1" applyFill="1" applyBorder="1" applyAlignment="1">
      <alignment horizontal="center" vertical="center" wrapText="1"/>
    </xf>
    <xf numFmtId="0" fontId="56" fillId="3" borderId="72" xfId="0" applyFont="1" applyFill="1" applyBorder="1" applyAlignment="1">
      <alignment horizontal="center" vertical="center" wrapText="1"/>
    </xf>
    <xf numFmtId="0" fontId="56" fillId="3" borderId="85" xfId="0" applyFont="1" applyFill="1" applyBorder="1" applyAlignment="1">
      <alignment horizontal="center" vertical="center" wrapText="1"/>
    </xf>
    <xf numFmtId="0" fontId="56" fillId="3" borderId="70" xfId="0" applyFont="1" applyFill="1" applyBorder="1" applyAlignment="1">
      <alignment horizontal="center" vertical="center" wrapText="1"/>
    </xf>
    <xf numFmtId="9" fontId="56" fillId="3" borderId="64" xfId="0" applyNumberFormat="1" applyFont="1" applyFill="1" applyBorder="1" applyAlignment="1">
      <alignment horizontal="center" vertical="center" wrapText="1"/>
    </xf>
    <xf numFmtId="9" fontId="24" fillId="3" borderId="18" xfId="0" applyNumberFormat="1" applyFont="1" applyFill="1" applyBorder="1" applyAlignment="1">
      <alignment horizontal="center" vertical="center" wrapText="1"/>
    </xf>
    <xf numFmtId="9" fontId="24" fillId="3" borderId="31" xfId="0" applyNumberFormat="1" applyFont="1" applyFill="1" applyBorder="1" applyAlignment="1">
      <alignment horizontal="center" vertical="center" wrapText="1"/>
    </xf>
    <xf numFmtId="164" fontId="24" fillId="3" borderId="31" xfId="0" applyNumberFormat="1"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9" fontId="56" fillId="3" borderId="53" xfId="0" applyNumberFormat="1"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15" xfId="0" applyFont="1" applyFill="1" applyBorder="1" applyAlignment="1">
      <alignment horizontal="center" vertical="center"/>
    </xf>
    <xf numFmtId="3" fontId="17" fillId="3" borderId="52" xfId="0" applyNumberFormat="1" applyFont="1" applyFill="1" applyBorder="1" applyAlignment="1">
      <alignment horizontal="center" vertical="center" wrapText="1"/>
    </xf>
    <xf numFmtId="164" fontId="16" fillId="3" borderId="52"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3" fontId="17" fillId="3" borderId="17" xfId="0" applyNumberFormat="1"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1" fontId="24" fillId="3" borderId="19" xfId="0" applyNumberFormat="1"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6" xfId="0" applyFont="1" applyFill="1" applyBorder="1" applyAlignment="1">
      <alignment horizontal="center" vertical="center" wrapText="1"/>
    </xf>
    <xf numFmtId="3" fontId="24" fillId="3" borderId="46" xfId="0" applyNumberFormat="1" applyFont="1" applyFill="1" applyBorder="1" applyAlignment="1">
      <alignment horizontal="center" vertical="center" wrapText="1"/>
    </xf>
    <xf numFmtId="0" fontId="24" fillId="3" borderId="56" xfId="0" applyFont="1" applyFill="1" applyBorder="1" applyAlignment="1">
      <alignment horizontal="center" vertical="center" wrapText="1"/>
    </xf>
    <xf numFmtId="3" fontId="17" fillId="3" borderId="40" xfId="0" applyNumberFormat="1" applyFont="1" applyFill="1" applyBorder="1" applyAlignment="1">
      <alignment horizontal="center" vertical="center" wrapText="1"/>
    </xf>
    <xf numFmtId="164" fontId="16" fillId="3" borderId="40" xfId="0" applyNumberFormat="1" applyFont="1" applyFill="1" applyBorder="1" applyAlignment="1">
      <alignment horizontal="center" vertical="center" wrapText="1"/>
    </xf>
    <xf numFmtId="3" fontId="17" fillId="3" borderId="29" xfId="0" applyNumberFormat="1" applyFont="1" applyFill="1" applyBorder="1" applyAlignment="1">
      <alignment horizontal="center" vertical="center" wrapText="1"/>
    </xf>
    <xf numFmtId="3" fontId="17" fillId="3" borderId="27" xfId="0" applyNumberFormat="1" applyFont="1" applyFill="1" applyBorder="1" applyAlignment="1">
      <alignment horizontal="center" vertical="center" wrapText="1"/>
    </xf>
    <xf numFmtId="3" fontId="17" fillId="3" borderId="64" xfId="0" applyNumberFormat="1"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164" fontId="16" fillId="3" borderId="75" xfId="0" applyNumberFormat="1" applyFont="1" applyFill="1" applyBorder="1" applyAlignment="1">
      <alignment horizontal="center" vertical="center" wrapText="1"/>
    </xf>
    <xf numFmtId="9" fontId="16" fillId="3" borderId="44" xfId="0" applyNumberFormat="1" applyFont="1" applyFill="1" applyBorder="1" applyAlignment="1">
      <alignment horizontal="center" vertical="center" wrapText="1"/>
    </xf>
    <xf numFmtId="3" fontId="11" fillId="3" borderId="69" xfId="0" applyNumberFormat="1" applyFont="1" applyFill="1" applyBorder="1" applyAlignment="1">
      <alignment horizontal="center" vertical="center"/>
    </xf>
    <xf numFmtId="9" fontId="5" fillId="3" borderId="106"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9" fontId="5" fillId="3" borderId="37" xfId="0" applyNumberFormat="1" applyFont="1" applyFill="1" applyBorder="1" applyAlignment="1">
      <alignment horizontal="center" vertical="center"/>
    </xf>
    <xf numFmtId="10" fontId="0" fillId="3" borderId="56" xfId="0" applyNumberFormat="1" applyFont="1" applyFill="1" applyBorder="1" applyAlignment="1">
      <alignment horizontal="center" vertical="center"/>
    </xf>
    <xf numFmtId="3" fontId="52" fillId="3" borderId="54" xfId="5" applyNumberFormat="1" applyFont="1" applyFill="1" applyBorder="1" applyAlignment="1">
      <alignment horizontal="center"/>
    </xf>
    <xf numFmtId="3" fontId="5" fillId="3" borderId="4" xfId="5" applyNumberFormat="1" applyFont="1" applyFill="1" applyBorder="1" applyAlignment="1">
      <alignment horizontal="center"/>
    </xf>
    <xf numFmtId="3" fontId="52" fillId="3" borderId="29" xfId="5" applyNumberFormat="1" applyFont="1" applyFill="1" applyBorder="1" applyAlignment="1">
      <alignment horizontal="center"/>
    </xf>
    <xf numFmtId="3" fontId="52" fillId="3" borderId="32" xfId="5" applyNumberFormat="1" applyFont="1" applyFill="1" applyBorder="1" applyAlignment="1">
      <alignment horizontal="center"/>
    </xf>
    <xf numFmtId="3" fontId="52" fillId="3" borderId="12" xfId="5" applyNumberFormat="1" applyFont="1" applyFill="1" applyBorder="1" applyAlignment="1">
      <alignment horizontal="center"/>
    </xf>
    <xf numFmtId="3" fontId="52" fillId="3" borderId="55" xfId="5" applyNumberFormat="1" applyFont="1" applyFill="1" applyBorder="1" applyAlignment="1">
      <alignment horizontal="center"/>
    </xf>
    <xf numFmtId="3" fontId="52" fillId="3" borderId="40" xfId="5" applyNumberFormat="1" applyFont="1" applyFill="1" applyBorder="1" applyAlignment="1">
      <alignment horizontal="center"/>
    </xf>
    <xf numFmtId="3" fontId="8" fillId="3" borderId="35" xfId="5" applyNumberFormat="1" applyFont="1" applyFill="1" applyBorder="1" applyAlignment="1">
      <alignment horizontal="center"/>
    </xf>
    <xf numFmtId="3" fontId="8" fillId="3" borderId="44" xfId="5" applyNumberFormat="1" applyFont="1" applyFill="1" applyBorder="1" applyAlignment="1">
      <alignment horizontal="center"/>
    </xf>
    <xf numFmtId="3" fontId="0" fillId="17" borderId="14" xfId="0" applyNumberFormat="1" applyFont="1" applyFill="1" applyBorder="1" applyAlignment="1">
      <alignment horizontal="center" vertical="center"/>
    </xf>
    <xf numFmtId="3" fontId="0" fillId="17" borderId="16" xfId="0" applyNumberFormat="1" applyFont="1" applyFill="1" applyBorder="1" applyAlignment="1">
      <alignment horizontal="center" vertical="center"/>
    </xf>
    <xf numFmtId="3" fontId="0" fillId="17" borderId="39" xfId="0" applyNumberFormat="1" applyFont="1" applyFill="1" applyBorder="1" applyAlignment="1">
      <alignment horizontal="center" vertical="center"/>
    </xf>
    <xf numFmtId="3" fontId="0" fillId="17" borderId="55" xfId="0" applyNumberFormat="1" applyFont="1" applyFill="1" applyBorder="1" applyAlignment="1">
      <alignment horizontal="center" vertical="center"/>
    </xf>
    <xf numFmtId="0" fontId="16" fillId="17" borderId="14" xfId="0" applyFont="1" applyFill="1" applyBorder="1" applyAlignment="1">
      <alignment horizontal="center" vertical="center" wrapText="1"/>
    </xf>
    <xf numFmtId="0" fontId="16" fillId="17" borderId="57"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16" fillId="17" borderId="29" xfId="0" applyFont="1" applyFill="1" applyBorder="1" applyAlignment="1">
      <alignment horizontal="center" vertical="center" wrapText="1"/>
    </xf>
    <xf numFmtId="3" fontId="16" fillId="17" borderId="29" xfId="0" applyNumberFormat="1" applyFont="1" applyFill="1" applyBorder="1" applyAlignment="1">
      <alignment horizontal="center" vertical="center" wrapText="1"/>
    </xf>
    <xf numFmtId="0" fontId="16" fillId="17" borderId="38" xfId="0" applyFont="1" applyFill="1" applyBorder="1" applyAlignment="1">
      <alignment horizontal="center" vertical="center" wrapText="1"/>
    </xf>
    <xf numFmtId="3" fontId="10" fillId="17" borderId="14" xfId="0" applyNumberFormat="1" applyFont="1" applyFill="1" applyBorder="1" applyAlignment="1">
      <alignment horizontal="center" vertical="center"/>
    </xf>
    <xf numFmtId="164" fontId="10" fillId="17" borderId="73" xfId="0" applyNumberFormat="1" applyFont="1" applyFill="1" applyBorder="1" applyAlignment="1">
      <alignment horizontal="center" vertical="center"/>
    </xf>
    <xf numFmtId="3" fontId="10" fillId="17" borderId="16" xfId="0" applyNumberFormat="1" applyFont="1" applyFill="1" applyBorder="1" applyAlignment="1">
      <alignment horizontal="center" vertical="center"/>
    </xf>
    <xf numFmtId="164" fontId="10" fillId="17" borderId="11" xfId="0" applyNumberFormat="1" applyFont="1" applyFill="1" applyBorder="1" applyAlignment="1">
      <alignment horizontal="center" vertical="center"/>
    </xf>
    <xf numFmtId="3" fontId="10" fillId="17" borderId="39" xfId="0" applyNumberFormat="1" applyFont="1" applyFill="1" applyBorder="1" applyAlignment="1">
      <alignment horizontal="center" vertical="center"/>
    </xf>
    <xf numFmtId="164" fontId="10" fillId="17" borderId="62" xfId="0" applyNumberFormat="1" applyFont="1" applyFill="1" applyBorder="1" applyAlignment="1">
      <alignment horizontal="center" vertical="center"/>
    </xf>
    <xf numFmtId="3" fontId="48" fillId="17" borderId="14" xfId="0" applyNumberFormat="1" applyFont="1" applyFill="1" applyBorder="1" applyAlignment="1">
      <alignment horizontal="center" vertical="center" wrapText="1"/>
    </xf>
    <xf numFmtId="164" fontId="48" fillId="17" borderId="57" xfId="0" applyNumberFormat="1" applyFont="1" applyFill="1" applyBorder="1" applyAlignment="1">
      <alignment horizontal="center" vertical="center" wrapText="1"/>
    </xf>
    <xf numFmtId="3" fontId="48" fillId="17" borderId="16" xfId="0" applyNumberFormat="1" applyFont="1" applyFill="1" applyBorder="1" applyAlignment="1">
      <alignment horizontal="center" vertical="center" wrapText="1"/>
    </xf>
    <xf numFmtId="164" fontId="48" fillId="17" borderId="10" xfId="0" applyNumberFormat="1" applyFont="1" applyFill="1" applyBorder="1" applyAlignment="1">
      <alignment horizontal="center" vertical="center" wrapText="1"/>
    </xf>
    <xf numFmtId="3" fontId="48" fillId="17" borderId="39" xfId="0" applyNumberFormat="1" applyFont="1" applyFill="1" applyBorder="1" applyAlignment="1">
      <alignment horizontal="center" vertical="center" wrapText="1"/>
    </xf>
    <xf numFmtId="164" fontId="48" fillId="17" borderId="46" xfId="0" applyNumberFormat="1" applyFont="1" applyFill="1" applyBorder="1" applyAlignment="1">
      <alignment horizontal="center" vertical="center" wrapText="1"/>
    </xf>
    <xf numFmtId="164" fontId="16" fillId="17" borderId="57" xfId="0" applyNumberFormat="1" applyFont="1" applyFill="1" applyBorder="1" applyAlignment="1">
      <alignment horizontal="center" vertical="center" wrapText="1"/>
    </xf>
    <xf numFmtId="164" fontId="16" fillId="17" borderId="10" xfId="0" applyNumberFormat="1" applyFont="1" applyFill="1" applyBorder="1" applyAlignment="1">
      <alignment horizontal="center" vertical="center" wrapText="1"/>
    </xf>
    <xf numFmtId="164" fontId="16" fillId="17" borderId="46" xfId="0" applyNumberFormat="1" applyFont="1" applyFill="1" applyBorder="1" applyAlignment="1">
      <alignment horizontal="center" vertical="center" wrapText="1"/>
    </xf>
    <xf numFmtId="168" fontId="16" fillId="17" borderId="16" xfId="0" applyNumberFormat="1" applyFont="1" applyFill="1" applyBorder="1" applyAlignment="1">
      <alignment horizontal="center" vertical="center" wrapText="1"/>
    </xf>
    <xf numFmtId="1" fontId="16" fillId="17" borderId="10" xfId="2" applyNumberFormat="1" applyFont="1" applyFill="1" applyBorder="1" applyAlignment="1">
      <alignment horizontal="center" vertical="center" wrapText="1"/>
    </xf>
    <xf numFmtId="1" fontId="16" fillId="17" borderId="19" xfId="0" applyNumberFormat="1" applyFont="1" applyFill="1" applyBorder="1" applyAlignment="1">
      <alignment horizontal="center" vertical="center" wrapText="1"/>
    </xf>
    <xf numFmtId="168" fontId="16" fillId="17" borderId="10" xfId="0" applyNumberFormat="1" applyFont="1" applyFill="1" applyBorder="1" applyAlignment="1">
      <alignment horizontal="center" vertical="center" wrapText="1"/>
    </xf>
    <xf numFmtId="1" fontId="16" fillId="17" borderId="19" xfId="2" applyNumberFormat="1" applyFont="1" applyFill="1" applyBorder="1" applyAlignment="1">
      <alignment horizontal="center" vertical="center" wrapText="1"/>
    </xf>
    <xf numFmtId="1" fontId="16" fillId="17" borderId="16" xfId="2" applyNumberFormat="1" applyFont="1" applyFill="1" applyBorder="1" applyAlignment="1">
      <alignment horizontal="center" vertical="center" wrapText="1"/>
    </xf>
    <xf numFmtId="168" fontId="16" fillId="17" borderId="19" xfId="0" applyNumberFormat="1" applyFont="1" applyFill="1" applyBorder="1" applyAlignment="1">
      <alignment horizontal="center" vertical="center" wrapText="1"/>
    </xf>
    <xf numFmtId="168" fontId="16" fillId="17" borderId="18" xfId="0" applyNumberFormat="1" applyFont="1" applyFill="1" applyBorder="1" applyAlignment="1">
      <alignment horizontal="center" vertical="center" wrapText="1"/>
    </xf>
    <xf numFmtId="1" fontId="16" fillId="17" borderId="31" xfId="2" applyNumberFormat="1" applyFont="1" applyFill="1" applyBorder="1" applyAlignment="1">
      <alignment horizontal="center" vertical="center" wrapText="1"/>
    </xf>
    <xf numFmtId="1" fontId="16" fillId="17" borderId="20" xfId="0" applyNumberFormat="1" applyFont="1" applyFill="1" applyBorder="1" applyAlignment="1">
      <alignment horizontal="center" vertical="center" wrapText="1"/>
    </xf>
    <xf numFmtId="168" fontId="16" fillId="17" borderId="31" xfId="0" applyNumberFormat="1" applyFont="1" applyFill="1" applyBorder="1" applyAlignment="1">
      <alignment horizontal="center" vertical="center" wrapText="1"/>
    </xf>
    <xf numFmtId="1" fontId="16" fillId="17" borderId="20" xfId="2" applyNumberFormat="1" applyFont="1" applyFill="1" applyBorder="1" applyAlignment="1">
      <alignment horizontal="center" vertical="center" wrapText="1"/>
    </xf>
    <xf numFmtId="1" fontId="16" fillId="17" borderId="18" xfId="2" applyNumberFormat="1" applyFont="1" applyFill="1" applyBorder="1" applyAlignment="1">
      <alignment horizontal="center" vertical="center" wrapText="1"/>
    </xf>
    <xf numFmtId="168" fontId="16" fillId="17" borderId="20" xfId="0" applyNumberFormat="1" applyFont="1" applyFill="1" applyBorder="1" applyAlignment="1">
      <alignment horizontal="center" vertical="center" wrapText="1"/>
    </xf>
    <xf numFmtId="0" fontId="16" fillId="17" borderId="73"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0" xfId="0" applyFont="1" applyFill="1" applyBorder="1" applyAlignment="1">
      <alignment horizontal="center" vertical="center" wrapText="1"/>
    </xf>
    <xf numFmtId="0" fontId="16" fillId="17" borderId="11" xfId="0" applyFont="1" applyFill="1" applyBorder="1" applyAlignment="1">
      <alignment horizontal="center" vertical="center" wrapText="1"/>
    </xf>
    <xf numFmtId="1" fontId="16" fillId="17" borderId="16" xfId="0" applyNumberFormat="1" applyFont="1" applyFill="1" applyBorder="1" applyAlignment="1">
      <alignment horizontal="center" vertical="center" wrapText="1"/>
    </xf>
    <xf numFmtId="1" fontId="16" fillId="17" borderId="10" xfId="0" applyNumberFormat="1" applyFont="1" applyFill="1" applyBorder="1" applyAlignment="1">
      <alignment horizontal="center" vertical="center" wrapText="1"/>
    </xf>
    <xf numFmtId="1" fontId="16" fillId="17" borderId="11" xfId="0" applyNumberFormat="1"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6" fillId="17" borderId="62" xfId="0" applyFont="1" applyFill="1" applyBorder="1" applyAlignment="1">
      <alignment horizontal="center" vertical="center" wrapText="1"/>
    </xf>
    <xf numFmtId="3" fontId="0" fillId="17" borderId="36" xfId="0" applyNumberFormat="1" applyFont="1" applyFill="1" applyBorder="1" applyAlignment="1">
      <alignment horizontal="center" vertical="center"/>
    </xf>
    <xf numFmtId="3" fontId="52" fillId="17" borderId="14" xfId="3" applyNumberFormat="1" applyFont="1" applyFill="1" applyBorder="1" applyAlignment="1">
      <alignment horizontal="center" vertical="center"/>
    </xf>
    <xf numFmtId="3" fontId="52" fillId="17" borderId="57" xfId="3" applyNumberFormat="1" applyFont="1" applyFill="1" applyBorder="1" applyAlignment="1">
      <alignment horizontal="center" vertical="center"/>
    </xf>
    <xf numFmtId="3" fontId="52" fillId="17" borderId="16" xfId="3" applyNumberFormat="1" applyFont="1" applyFill="1" applyBorder="1" applyAlignment="1">
      <alignment horizontal="center" vertical="center"/>
    </xf>
    <xf numFmtId="3" fontId="52" fillId="17" borderId="10" xfId="3" applyNumberFormat="1" applyFont="1" applyFill="1" applyBorder="1" applyAlignment="1">
      <alignment horizontal="center" vertical="center"/>
    </xf>
    <xf numFmtId="3" fontId="52" fillId="17" borderId="15" xfId="3" applyNumberFormat="1" applyFont="1" applyFill="1" applyBorder="1" applyAlignment="1">
      <alignment horizontal="center" vertical="center"/>
    </xf>
    <xf numFmtId="3" fontId="52" fillId="23" borderId="16" xfId="3" applyNumberFormat="1" applyFont="1" applyFill="1" applyBorder="1" applyAlignment="1">
      <alignment horizontal="center" vertical="center"/>
    </xf>
    <xf numFmtId="3" fontId="52" fillId="23" borderId="10" xfId="3" applyNumberFormat="1" applyFont="1" applyFill="1" applyBorder="1" applyAlignment="1">
      <alignment horizontal="center" vertical="center"/>
    </xf>
    <xf numFmtId="3" fontId="52" fillId="23" borderId="19" xfId="3" applyNumberFormat="1" applyFont="1" applyFill="1" applyBorder="1" applyAlignment="1">
      <alignment horizontal="center" vertical="center"/>
    </xf>
    <xf numFmtId="164" fontId="0" fillId="0" borderId="45" xfId="2" applyNumberFormat="1" applyFont="1" applyFill="1" applyBorder="1"/>
    <xf numFmtId="164" fontId="0" fillId="0" borderId="45" xfId="2" applyNumberFormat="1" applyFont="1" applyFill="1" applyBorder="1" applyAlignment="1">
      <alignment horizontal="right"/>
    </xf>
    <xf numFmtId="0" fontId="28" fillId="0" borderId="0" xfId="0" applyFont="1"/>
    <xf numFmtId="0" fontId="135" fillId="0" borderId="0" xfId="0" applyFont="1"/>
    <xf numFmtId="0" fontId="135" fillId="0" borderId="0" xfId="0" applyFont="1" applyAlignment="1">
      <alignment vertical="top"/>
    </xf>
    <xf numFmtId="0" fontId="27" fillId="0" borderId="0" xfId="0" applyFont="1"/>
    <xf numFmtId="0" fontId="135" fillId="0" borderId="0" xfId="5" applyFont="1" applyAlignment="1">
      <alignment vertical="top"/>
    </xf>
    <xf numFmtId="164" fontId="36" fillId="0" borderId="0" xfId="2" applyNumberFormat="1" applyFont="1" applyBorder="1" applyAlignment="1">
      <alignment horizontal="center"/>
    </xf>
    <xf numFmtId="0" fontId="114" fillId="0" borderId="0" xfId="0" applyFont="1" applyAlignment="1">
      <alignment horizontal="center"/>
    </xf>
    <xf numFmtId="164" fontId="114" fillId="0" borderId="0" xfId="2" applyNumberFormat="1" applyFont="1" applyBorder="1" applyAlignment="1">
      <alignment horizontal="center"/>
    </xf>
    <xf numFmtId="2" fontId="36" fillId="0" borderId="0" xfId="2" applyNumberFormat="1" applyFont="1" applyBorder="1" applyAlignment="1">
      <alignment horizontal="center"/>
    </xf>
    <xf numFmtId="0" fontId="39" fillId="24" borderId="1" xfId="5" applyFont="1" applyFill="1" applyBorder="1" applyAlignment="1">
      <alignment horizontal="center"/>
    </xf>
    <xf numFmtId="0" fontId="3" fillId="23" borderId="89" xfId="1" applyFill="1" applyBorder="1"/>
    <xf numFmtId="3" fontId="21" fillId="3" borderId="71" xfId="0" applyNumberFormat="1" applyFont="1" applyFill="1" applyBorder="1" applyAlignment="1">
      <alignment horizontal="center" vertical="center" wrapText="1"/>
    </xf>
    <xf numFmtId="3" fontId="21" fillId="3" borderId="72" xfId="0" applyNumberFormat="1" applyFont="1" applyFill="1" applyBorder="1" applyAlignment="1">
      <alignment horizontal="center" vertical="center" wrapText="1"/>
    </xf>
    <xf numFmtId="10" fontId="0" fillId="3" borderId="75" xfId="2"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3" fontId="7" fillId="3" borderId="75" xfId="5" applyNumberFormat="1" applyFont="1" applyFill="1" applyBorder="1" applyAlignment="1">
      <alignment horizontal="center"/>
    </xf>
    <xf numFmtId="0" fontId="114" fillId="3" borderId="0" xfId="0" applyFont="1" applyFill="1" applyBorder="1"/>
    <xf numFmtId="0" fontId="138" fillId="3" borderId="0" xfId="0" applyFont="1" applyFill="1" applyBorder="1"/>
    <xf numFmtId="0" fontId="114" fillId="3" borderId="0" xfId="0" applyFont="1" applyFill="1" applyBorder="1" applyAlignment="1">
      <alignment horizontal="right" wrapText="1"/>
    </xf>
    <xf numFmtId="164" fontId="36" fillId="3" borderId="0" xfId="2" applyNumberFormat="1" applyFont="1" applyFill="1" applyBorder="1" applyAlignment="1">
      <alignment horizontal="center"/>
    </xf>
    <xf numFmtId="167" fontId="36" fillId="3" borderId="0" xfId="2" applyNumberFormat="1" applyFont="1" applyFill="1" applyBorder="1" applyAlignment="1">
      <alignment horizontal="center"/>
    </xf>
    <xf numFmtId="164" fontId="114" fillId="3" borderId="0" xfId="2" applyNumberFormat="1" applyFont="1" applyFill="1" applyBorder="1" applyAlignment="1">
      <alignment horizontal="center"/>
    </xf>
    <xf numFmtId="3" fontId="10" fillId="0" borderId="14"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64" fontId="10" fillId="0" borderId="11" xfId="0" applyNumberFormat="1" applyFont="1" applyFill="1" applyBorder="1" applyAlignment="1">
      <alignment horizontal="center" vertical="center"/>
    </xf>
    <xf numFmtId="0" fontId="61" fillId="2" borderId="48"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139" fillId="0" borderId="0" xfId="0" applyFont="1"/>
    <xf numFmtId="0" fontId="119" fillId="0" borderId="50" xfId="0" applyFont="1" applyBorder="1" applyAlignment="1">
      <alignment horizontal="left" vertical="top" wrapText="1"/>
    </xf>
    <xf numFmtId="0" fontId="119" fillId="0" borderId="52" xfId="0" applyFont="1" applyBorder="1" applyAlignment="1">
      <alignment horizontal="left" vertical="top" wrapText="1"/>
    </xf>
    <xf numFmtId="0" fontId="119" fillId="0" borderId="42" xfId="0" applyFont="1" applyBorder="1" applyAlignment="1">
      <alignment horizontal="left" vertical="top" wrapText="1"/>
    </xf>
    <xf numFmtId="0" fontId="119" fillId="0" borderId="82" xfId="0" applyFont="1" applyBorder="1" applyAlignment="1">
      <alignment horizontal="left" vertical="top" wrapText="1"/>
    </xf>
    <xf numFmtId="0" fontId="42" fillId="4" borderId="81" xfId="0" applyFont="1" applyFill="1" applyBorder="1" applyAlignment="1">
      <alignment horizontal="center" textRotation="90" wrapText="1"/>
    </xf>
    <xf numFmtId="0" fontId="45" fillId="2" borderId="13" xfId="0" applyFont="1" applyFill="1" applyBorder="1" applyAlignment="1">
      <alignment horizontal="right" vertical="center" wrapText="1"/>
    </xf>
    <xf numFmtId="0" fontId="45" fillId="2" borderId="21" xfId="0" applyFont="1" applyFill="1" applyBorder="1" applyAlignment="1">
      <alignment horizontal="right" vertical="center" wrapText="1"/>
    </xf>
    <xf numFmtId="0" fontId="45" fillId="2" borderId="45" xfId="0" applyFont="1" applyFill="1" applyBorder="1" applyAlignment="1">
      <alignment horizontal="right" vertical="center" wrapText="1"/>
    </xf>
    <xf numFmtId="0" fontId="45" fillId="2" borderId="124" xfId="0" applyFont="1" applyFill="1" applyBorder="1" applyAlignment="1">
      <alignment horizontal="right" vertical="center" wrapText="1"/>
    </xf>
    <xf numFmtId="0" fontId="42" fillId="4" borderId="28" xfId="0" applyFont="1" applyFill="1" applyBorder="1" applyAlignment="1">
      <alignment horizontal="center" textRotation="90" wrapText="1"/>
    </xf>
    <xf numFmtId="3" fontId="20" fillId="17" borderId="14" xfId="0" applyNumberFormat="1" applyFont="1" applyFill="1" applyBorder="1" applyAlignment="1">
      <alignment horizontal="center" vertical="center" wrapText="1"/>
    </xf>
    <xf numFmtId="3" fontId="20" fillId="17" borderId="16" xfId="0" applyNumberFormat="1" applyFont="1" applyFill="1" applyBorder="1" applyAlignment="1">
      <alignment horizontal="center" vertical="center" wrapText="1"/>
    </xf>
    <xf numFmtId="3" fontId="0" fillId="17" borderId="67" xfId="0" applyNumberFormat="1" applyFont="1" applyFill="1" applyBorder="1" applyAlignment="1">
      <alignment horizontal="center" vertical="center"/>
    </xf>
    <xf numFmtId="3" fontId="109" fillId="17" borderId="79" xfId="0" applyNumberFormat="1" applyFont="1" applyFill="1" applyBorder="1" applyAlignment="1">
      <alignment horizontal="center" vertical="center"/>
    </xf>
    <xf numFmtId="3" fontId="109" fillId="17" borderId="110" xfId="0" applyNumberFormat="1" applyFont="1" applyFill="1" applyBorder="1" applyAlignment="1">
      <alignment horizontal="center" vertical="center"/>
    </xf>
    <xf numFmtId="3" fontId="0" fillId="17" borderId="28" xfId="0" applyNumberFormat="1" applyFont="1" applyFill="1" applyBorder="1" applyAlignment="1">
      <alignment horizontal="center" vertical="center"/>
    </xf>
    <xf numFmtId="3" fontId="0" fillId="17" borderId="47" xfId="0" applyNumberFormat="1" applyFont="1" applyFill="1" applyBorder="1" applyAlignment="1">
      <alignment horizontal="center" vertical="center"/>
    </xf>
    <xf numFmtId="3" fontId="0" fillId="17" borderId="108" xfId="0" applyNumberFormat="1" applyFont="1" applyFill="1" applyBorder="1" applyAlignment="1">
      <alignment horizontal="center" vertical="center"/>
    </xf>
    <xf numFmtId="3" fontId="20" fillId="17" borderId="18" xfId="0" applyNumberFormat="1" applyFont="1" applyFill="1" applyBorder="1" applyAlignment="1">
      <alignment horizontal="center" vertical="center" wrapText="1"/>
    </xf>
    <xf numFmtId="164" fontId="20" fillId="17" borderId="67" xfId="2" applyNumberFormat="1" applyFont="1" applyFill="1" applyBorder="1" applyAlignment="1">
      <alignment horizontal="center" vertical="center" wrapText="1"/>
    </xf>
    <xf numFmtId="3" fontId="0" fillId="20" borderId="14" xfId="0" applyNumberFormat="1" applyFont="1" applyFill="1" applyBorder="1" applyAlignment="1">
      <alignment horizontal="center" vertical="center"/>
    </xf>
    <xf numFmtId="3" fontId="52" fillId="20" borderId="10" xfId="3" applyNumberFormat="1" applyFont="1" applyFill="1" applyBorder="1" applyAlignment="1">
      <alignment horizontal="center" vertical="center"/>
    </xf>
    <xf numFmtId="164" fontId="0" fillId="20" borderId="52" xfId="0" applyNumberFormat="1" applyFont="1" applyFill="1" applyBorder="1" applyAlignment="1">
      <alignment horizontal="center" vertical="center"/>
    </xf>
    <xf numFmtId="3" fontId="24" fillId="3" borderId="105" xfId="0" applyNumberFormat="1" applyFont="1" applyFill="1" applyBorder="1" applyAlignment="1">
      <alignment horizontal="center" vertical="center" wrapText="1"/>
    </xf>
    <xf numFmtId="3" fontId="24" fillId="3" borderId="126"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9" fillId="0" borderId="22" xfId="0" applyFont="1" applyBorder="1" applyAlignment="1">
      <alignment horizontal="left" vertical="top" wrapText="1"/>
    </xf>
    <xf numFmtId="0" fontId="119" fillId="0" borderId="104" xfId="0" applyFont="1" applyBorder="1" applyAlignment="1">
      <alignment vertical="top" wrapText="1"/>
    </xf>
    <xf numFmtId="0" fontId="119" fillId="0" borderId="7" xfId="0" applyFont="1" applyBorder="1" applyAlignment="1">
      <alignment horizontal="left" vertical="top" wrapText="1"/>
    </xf>
    <xf numFmtId="0" fontId="32" fillId="0" borderId="0" xfId="0" applyFont="1" applyFill="1"/>
    <xf numFmtId="0" fontId="43" fillId="0" borderId="0" xfId="0" applyFont="1" applyFill="1"/>
    <xf numFmtId="0" fontId="131" fillId="0" borderId="0" xfId="0" applyFont="1" applyFill="1"/>
    <xf numFmtId="3" fontId="52" fillId="25" borderId="57" xfId="3" applyNumberFormat="1" applyFont="1" applyFill="1" applyBorder="1" applyAlignment="1">
      <alignment horizontal="center" vertical="center"/>
    </xf>
    <xf numFmtId="0" fontId="43" fillId="0" borderId="0" xfId="0" applyFont="1" applyFill="1" applyAlignment="1">
      <alignment horizontal="center" vertical="center"/>
    </xf>
    <xf numFmtId="0" fontId="42" fillId="0" borderId="0" xfId="0" applyFont="1" applyFill="1" applyAlignment="1">
      <alignment horizontal="center" vertical="center"/>
    </xf>
    <xf numFmtId="3" fontId="10" fillId="3" borderId="57" xfId="5" applyNumberFormat="1" applyFont="1" applyFill="1" applyBorder="1" applyAlignment="1">
      <alignment horizontal="center" vertical="center"/>
    </xf>
    <xf numFmtId="3" fontId="10" fillId="3" borderId="10" xfId="5" applyNumberFormat="1" applyFont="1" applyFill="1" applyBorder="1" applyAlignment="1">
      <alignment horizontal="center" vertical="center"/>
    </xf>
    <xf numFmtId="4" fontId="10" fillId="3" borderId="31" xfId="5"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3" fontId="56" fillId="2" borderId="127" xfId="0" applyNumberFormat="1" applyFont="1" applyFill="1" applyBorder="1" applyAlignment="1">
      <alignment horizontal="center" vertical="center" wrapText="1"/>
    </xf>
    <xf numFmtId="3" fontId="56" fillId="2" borderId="90" xfId="0" applyNumberFormat="1" applyFont="1" applyFill="1" applyBorder="1" applyAlignment="1">
      <alignment horizontal="center" vertical="center" wrapText="1"/>
    </xf>
    <xf numFmtId="164" fontId="56" fillId="2" borderId="90" xfId="0" applyNumberFormat="1" applyFont="1" applyFill="1" applyBorder="1" applyAlignment="1">
      <alignment horizontal="center" vertical="center" wrapText="1"/>
    </xf>
    <xf numFmtId="3" fontId="56" fillId="2" borderId="28" xfId="0" applyNumberFormat="1" applyFont="1" applyFill="1" applyBorder="1" applyAlignment="1">
      <alignment horizontal="center" vertical="center" wrapText="1"/>
    </xf>
    <xf numFmtId="3" fontId="56" fillId="2" borderId="64" xfId="0" applyNumberFormat="1" applyFont="1" applyFill="1" applyBorder="1" applyAlignment="1">
      <alignment horizontal="center" vertical="center" wrapText="1"/>
    </xf>
    <xf numFmtId="164" fontId="56" fillId="2" borderId="42" xfId="0" applyNumberFormat="1" applyFont="1" applyFill="1" applyBorder="1" applyAlignment="1">
      <alignment horizontal="center" vertical="center" wrapText="1"/>
    </xf>
    <xf numFmtId="3" fontId="56" fillId="2" borderId="108" xfId="0" applyNumberFormat="1" applyFont="1" applyFill="1" applyBorder="1" applyAlignment="1">
      <alignment horizontal="center" vertical="center" wrapText="1"/>
    </xf>
    <xf numFmtId="164" fontId="56" fillId="2" borderId="4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 fontId="56" fillId="2" borderId="81" xfId="0" applyNumberFormat="1" applyFont="1" applyFill="1" applyBorder="1" applyAlignment="1">
      <alignment horizontal="center" vertical="center" wrapText="1"/>
    </xf>
    <xf numFmtId="3" fontId="56" fillId="2" borderId="8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24" fillId="3" borderId="5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164" fontId="24" fillId="3" borderId="10"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5" fillId="3" borderId="9" xfId="0" applyFont="1" applyFill="1" applyBorder="1" applyAlignment="1">
      <alignment horizontal="right" vertical="center" wrapText="1"/>
    </xf>
    <xf numFmtId="0" fontId="5" fillId="3" borderId="0" xfId="0" applyFont="1" applyFill="1" applyBorder="1" applyAlignment="1">
      <alignment horizontal="right" vertical="center" wrapText="1"/>
    </xf>
    <xf numFmtId="3" fontId="0" fillId="3"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0" fillId="3" borderId="5" xfId="0" applyNumberFormat="1" applyFont="1" applyFill="1" applyBorder="1" applyAlignment="1">
      <alignment horizontal="center" vertical="center" wrapText="1"/>
    </xf>
    <xf numFmtId="0" fontId="45" fillId="2" borderId="78" xfId="0" applyFont="1" applyFill="1" applyBorder="1" applyAlignment="1">
      <alignment horizontal="right" vertical="center" wrapText="1"/>
    </xf>
    <xf numFmtId="0" fontId="45" fillId="2" borderId="32" xfId="0" applyFont="1" applyFill="1" applyBorder="1" applyAlignment="1">
      <alignment horizontal="right" vertical="center" wrapText="1"/>
    </xf>
    <xf numFmtId="0" fontId="45" fillId="2" borderId="55" xfId="0" applyFont="1" applyFill="1" applyBorder="1" applyAlignment="1">
      <alignment horizontal="right" vertical="center" wrapText="1"/>
    </xf>
    <xf numFmtId="0" fontId="45" fillId="2" borderId="53" xfId="0" applyFont="1" applyFill="1" applyBorder="1" applyAlignment="1">
      <alignment horizontal="right" vertical="center" wrapText="1"/>
    </xf>
    <xf numFmtId="0" fontId="42" fillId="4" borderId="51" xfId="0" applyFont="1" applyFill="1" applyBorder="1" applyAlignment="1">
      <alignment horizontal="center" textRotation="90" wrapText="1"/>
    </xf>
    <xf numFmtId="0" fontId="42" fillId="4" borderId="79" xfId="0" applyFont="1" applyFill="1" applyBorder="1" applyAlignment="1">
      <alignment horizontal="center" textRotation="90" wrapText="1"/>
    </xf>
    <xf numFmtId="0" fontId="50" fillId="2" borderId="68" xfId="0" applyFont="1" applyFill="1" applyBorder="1" applyAlignment="1">
      <alignment horizontal="center" textRotation="90" wrapText="1"/>
    </xf>
    <xf numFmtId="0" fontId="50" fillId="2" borderId="49" xfId="0" applyFont="1" applyFill="1" applyBorder="1" applyAlignment="1">
      <alignment horizontal="center" textRotation="90" wrapText="1"/>
    </xf>
    <xf numFmtId="3" fontId="45" fillId="0" borderId="38" xfId="0" applyNumberFormat="1" applyFont="1" applyBorder="1" applyAlignment="1">
      <alignment horizontal="center" vertical="center" shrinkToFit="1"/>
    </xf>
    <xf numFmtId="9" fontId="17" fillId="0" borderId="44" xfId="0" applyNumberFormat="1" applyFont="1" applyBorder="1" applyAlignment="1">
      <alignment horizontal="center" vertical="center" wrapText="1"/>
    </xf>
    <xf numFmtId="3" fontId="56" fillId="3" borderId="50" xfId="0" applyNumberFormat="1" applyFont="1" applyFill="1" applyBorder="1" applyAlignment="1">
      <alignment horizontal="center" vertical="center" wrapText="1"/>
    </xf>
    <xf numFmtId="3" fontId="56" fillId="3" borderId="42" xfId="0" applyNumberFormat="1" applyFont="1" applyFill="1" applyBorder="1" applyAlignment="1">
      <alignment horizontal="center" vertical="center" wrapText="1"/>
    </xf>
    <xf numFmtId="164" fontId="24" fillId="3" borderId="42" xfId="0" applyNumberFormat="1" applyFont="1" applyFill="1" applyBorder="1" applyAlignment="1">
      <alignment horizontal="center" vertical="center" wrapText="1"/>
    </xf>
    <xf numFmtId="3" fontId="56" fillId="3" borderId="44" xfId="0" applyNumberFormat="1" applyFont="1" applyFill="1" applyBorder="1" applyAlignment="1">
      <alignment horizontal="center" vertical="center" wrapText="1"/>
    </xf>
    <xf numFmtId="3" fontId="56" fillId="3" borderId="82" xfId="0" applyNumberFormat="1" applyFont="1" applyFill="1" applyBorder="1" applyAlignment="1">
      <alignment horizontal="center" vertical="center" wrapText="1"/>
    </xf>
    <xf numFmtId="164" fontId="24" fillId="3" borderId="82" xfId="0" applyNumberFormat="1"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3" fillId="2" borderId="1" xfId="0" applyFont="1" applyFill="1" applyBorder="1" applyAlignment="1">
      <alignment horizontal="right" vertical="center" wrapText="1"/>
    </xf>
    <xf numFmtId="3" fontId="17" fillId="4" borderId="64" xfId="0" applyNumberFormat="1" applyFont="1" applyFill="1" applyBorder="1" applyAlignment="1">
      <alignment horizontal="center" vertical="center" wrapText="1"/>
    </xf>
    <xf numFmtId="0" fontId="13" fillId="2" borderId="25" xfId="0" applyFont="1" applyFill="1" applyBorder="1" applyAlignment="1">
      <alignment horizontal="right" vertical="center" wrapText="1"/>
    </xf>
    <xf numFmtId="0" fontId="16" fillId="3" borderId="67" xfId="0" applyFont="1" applyFill="1" applyBorder="1" applyAlignment="1">
      <alignment horizontal="center" vertical="center" wrapText="1"/>
    </xf>
    <xf numFmtId="0" fontId="16" fillId="3" borderId="60" xfId="0" applyFont="1" applyFill="1" applyBorder="1" applyAlignment="1">
      <alignment horizontal="center" vertical="center" wrapText="1"/>
    </xf>
    <xf numFmtId="3" fontId="16" fillId="3" borderId="60" xfId="0" applyNumberFormat="1" applyFont="1" applyFill="1" applyBorder="1" applyAlignment="1">
      <alignment horizontal="center" vertical="center" wrapText="1"/>
    </xf>
    <xf numFmtId="0" fontId="16" fillId="3" borderId="61" xfId="0"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0" fillId="0" borderId="8" xfId="0" applyBorder="1"/>
    <xf numFmtId="0" fontId="0" fillId="0" borderId="5" xfId="0" applyBorder="1"/>
    <xf numFmtId="0" fontId="0" fillId="0" borderId="25" xfId="0" applyBorder="1"/>
    <xf numFmtId="0" fontId="0" fillId="0" borderId="2" xfId="0" applyBorder="1"/>
    <xf numFmtId="3" fontId="17" fillId="3" borderId="50" xfId="0" applyNumberFormat="1" applyFont="1" applyFill="1" applyBorder="1" applyAlignment="1">
      <alignment horizontal="center" vertical="center" wrapText="1"/>
    </xf>
    <xf numFmtId="3" fontId="17" fillId="3" borderId="42" xfId="0" applyNumberFormat="1" applyFont="1" applyFill="1" applyBorder="1" applyAlignment="1">
      <alignment horizontal="center" vertical="center" wrapText="1"/>
    </xf>
    <xf numFmtId="3" fontId="17" fillId="3" borderId="63" xfId="0" applyNumberFormat="1" applyFont="1" applyFill="1" applyBorder="1" applyAlignment="1">
      <alignment horizontal="center" vertical="center" wrapText="1"/>
    </xf>
    <xf numFmtId="3" fontId="52" fillId="26" borderId="57" xfId="3" applyNumberFormat="1" applyFont="1" applyFill="1" applyBorder="1" applyAlignment="1">
      <alignment horizontal="center" vertical="center"/>
    </xf>
    <xf numFmtId="3" fontId="52" fillId="26" borderId="10" xfId="3" applyNumberFormat="1" applyFont="1" applyFill="1" applyBorder="1" applyAlignment="1">
      <alignment horizontal="center" vertical="center"/>
    </xf>
    <xf numFmtId="165" fontId="52" fillId="3" borderId="9" xfId="3" applyNumberFormat="1" applyFont="1" applyFill="1" applyBorder="1" applyAlignment="1">
      <alignment horizontal="center" vertical="center"/>
    </xf>
    <xf numFmtId="165" fontId="52" fillId="3" borderId="0" xfId="3" applyNumberFormat="1" applyFont="1" applyFill="1" applyBorder="1" applyAlignment="1">
      <alignment horizontal="center" vertical="center"/>
    </xf>
    <xf numFmtId="0" fontId="50" fillId="2" borderId="103" xfId="0" applyFont="1" applyFill="1" applyBorder="1" applyAlignment="1">
      <alignment horizontal="center" vertical="center" wrapText="1"/>
    </xf>
    <xf numFmtId="3" fontId="10" fillId="0" borderId="73" xfId="5" applyNumberFormat="1" applyFont="1" applyFill="1" applyBorder="1" applyAlignment="1">
      <alignment horizontal="center" vertical="center"/>
    </xf>
    <xf numFmtId="3" fontId="10" fillId="0" borderId="11" xfId="5" applyNumberFormat="1" applyFont="1" applyFill="1" applyBorder="1" applyAlignment="1">
      <alignment horizontal="center" vertical="center"/>
    </xf>
    <xf numFmtId="3" fontId="10" fillId="0" borderId="75" xfId="5" applyNumberFormat="1" applyFont="1" applyFill="1" applyBorder="1" applyAlignment="1">
      <alignment horizontal="center" vertical="center"/>
    </xf>
    <xf numFmtId="3" fontId="10" fillId="3" borderId="31" xfId="5" applyNumberFormat="1" applyFont="1" applyFill="1" applyBorder="1" applyAlignment="1">
      <alignment horizontal="center" vertical="center"/>
    </xf>
    <xf numFmtId="3" fontId="52" fillId="27" borderId="10" xfId="3" applyNumberFormat="1" applyFont="1" applyFill="1" applyBorder="1" applyAlignment="1">
      <alignment horizontal="center" vertical="center"/>
    </xf>
    <xf numFmtId="3" fontId="52" fillId="27" borderId="57" xfId="3" applyNumberFormat="1" applyFont="1" applyFill="1" applyBorder="1" applyAlignment="1">
      <alignment horizontal="center" vertical="center"/>
    </xf>
    <xf numFmtId="3" fontId="24" fillId="3" borderId="26" xfId="0" applyNumberFormat="1" applyFont="1" applyFill="1" applyBorder="1" applyAlignment="1">
      <alignment horizontal="center" vertical="center" wrapText="1"/>
    </xf>
    <xf numFmtId="0" fontId="10" fillId="2" borderId="82" xfId="0" applyFont="1" applyFill="1" applyBorder="1" applyAlignment="1">
      <alignment horizontal="center" vertical="center" wrapText="1"/>
    </xf>
    <xf numFmtId="3" fontId="24" fillId="2" borderId="105" xfId="0" applyNumberFormat="1" applyFont="1" applyFill="1" applyBorder="1" applyAlignment="1">
      <alignment horizontal="center" vertical="center" wrapText="1"/>
    </xf>
    <xf numFmtId="3" fontId="24" fillId="3" borderId="124" xfId="0" applyNumberFormat="1" applyFont="1" applyFill="1" applyBorder="1" applyAlignment="1">
      <alignment horizontal="center" vertical="center" wrapText="1"/>
    </xf>
    <xf numFmtId="3" fontId="24" fillId="2" borderId="26" xfId="0" applyNumberFormat="1" applyFont="1" applyFill="1" applyBorder="1" applyAlignment="1">
      <alignment horizontal="center" vertical="center" wrapText="1"/>
    </xf>
    <xf numFmtId="3" fontId="24" fillId="2" borderId="126" xfId="0" applyNumberFormat="1"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3" fontId="24" fillId="0" borderId="57" xfId="0" applyNumberFormat="1" applyFont="1" applyFill="1" applyBorder="1" applyAlignment="1">
      <alignment horizontal="center" vertical="center" wrapText="1"/>
    </xf>
    <xf numFmtId="3" fontId="24" fillId="0" borderId="16" xfId="0" applyNumberFormat="1" applyFont="1" applyFill="1" applyBorder="1" applyAlignment="1">
      <alignment horizontal="center" vertical="center" wrapText="1"/>
    </xf>
    <xf numFmtId="3" fontId="56" fillId="0" borderId="10" xfId="0" applyNumberFormat="1" applyFont="1" applyBorder="1" applyAlignment="1">
      <alignment horizontal="center" vertical="center" wrapText="1"/>
    </xf>
    <xf numFmtId="3" fontId="56" fillId="0" borderId="57" xfId="0" applyNumberFormat="1" applyFont="1" applyBorder="1" applyAlignment="1">
      <alignment horizontal="center" vertical="center" wrapText="1"/>
    </xf>
    <xf numFmtId="3" fontId="24" fillId="0" borderId="73" xfId="0" applyNumberFormat="1" applyFont="1" applyFill="1" applyBorder="1" applyAlignment="1">
      <alignment horizontal="center" vertical="center" wrapText="1"/>
    </xf>
    <xf numFmtId="3" fontId="56" fillId="0" borderId="5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3" fontId="56" fillId="0" borderId="42" xfId="0" applyNumberFormat="1" applyFont="1" applyFill="1" applyBorder="1" applyAlignment="1">
      <alignment horizontal="center" vertical="center" wrapText="1"/>
    </xf>
    <xf numFmtId="164" fontId="56" fillId="2" borderId="64" xfId="0" applyNumberFormat="1" applyFont="1" applyFill="1" applyBorder="1" applyAlignment="1">
      <alignment horizontal="center" vertical="center" wrapText="1"/>
    </xf>
    <xf numFmtId="3" fontId="56" fillId="0" borderId="34" xfId="0" applyNumberFormat="1" applyFont="1" applyBorder="1" applyAlignment="1">
      <alignment horizontal="center" vertical="center" wrapText="1"/>
    </xf>
    <xf numFmtId="3" fontId="56" fillId="0" borderId="73" xfId="0" applyNumberFormat="1" applyFont="1" applyBorder="1" applyAlignment="1">
      <alignment horizontal="center" vertical="center" wrapText="1"/>
    </xf>
    <xf numFmtId="3" fontId="56" fillId="0" borderId="11" xfId="0" applyNumberFormat="1" applyFont="1" applyBorder="1" applyAlignment="1">
      <alignment horizontal="center" vertical="center" wrapText="1"/>
    </xf>
    <xf numFmtId="3" fontId="109" fillId="3" borderId="48" xfId="0" applyNumberFormat="1" applyFont="1" applyFill="1" applyBorder="1" applyAlignment="1">
      <alignment horizontal="center" vertical="center"/>
    </xf>
    <xf numFmtId="3" fontId="109" fillId="3" borderId="39" xfId="0" applyNumberFormat="1" applyFont="1" applyFill="1" applyBorder="1" applyAlignment="1">
      <alignment horizontal="center" vertical="center"/>
    </xf>
    <xf numFmtId="0" fontId="13" fillId="2" borderId="41" xfId="0" applyFont="1" applyFill="1" applyBorder="1" applyAlignment="1">
      <alignment horizontal="center" vertical="center" wrapText="1"/>
    </xf>
    <xf numFmtId="164" fontId="20" fillId="0" borderId="35" xfId="2" applyNumberFormat="1" applyFont="1" applyBorder="1" applyAlignment="1">
      <alignment horizontal="center" vertical="center" wrapText="1"/>
    </xf>
    <xf numFmtId="0" fontId="13" fillId="2" borderId="90" xfId="0" applyFont="1" applyFill="1" applyBorder="1" applyAlignment="1">
      <alignment horizontal="right" vertical="center" wrapText="1"/>
    </xf>
    <xf numFmtId="0" fontId="13" fillId="2" borderId="44" xfId="0" applyFont="1" applyFill="1" applyBorder="1" applyAlignment="1">
      <alignment horizontal="right" vertical="center" wrapText="1"/>
    </xf>
    <xf numFmtId="9" fontId="24" fillId="0" borderId="18" xfId="0" applyNumberFormat="1" applyFont="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20" xfId="0" applyNumberFormat="1" applyFont="1" applyBorder="1" applyAlignment="1">
      <alignment horizontal="center" vertical="center" wrapText="1"/>
    </xf>
    <xf numFmtId="0" fontId="5" fillId="28" borderId="125" xfId="0" applyFont="1" applyFill="1" applyBorder="1"/>
    <xf numFmtId="3" fontId="146" fillId="3" borderId="36" xfId="0" applyNumberFormat="1" applyFont="1" applyFill="1" applyBorder="1" applyAlignment="1">
      <alignment horizontal="center" vertical="center"/>
    </xf>
    <xf numFmtId="3" fontId="146" fillId="3" borderId="43" xfId="0" applyNumberFormat="1" applyFont="1" applyFill="1" applyBorder="1" applyAlignment="1">
      <alignment horizontal="center" vertical="center"/>
    </xf>
    <xf numFmtId="164" fontId="52" fillId="29" borderId="14" xfId="2" applyNumberFormat="1" applyFont="1" applyFill="1" applyBorder="1" applyAlignment="1">
      <alignment horizontal="center"/>
    </xf>
    <xf numFmtId="164" fontId="52" fillId="29" borderId="57" xfId="2" applyNumberFormat="1" applyFont="1" applyFill="1" applyBorder="1" applyAlignment="1">
      <alignment horizontal="center"/>
    </xf>
    <xf numFmtId="164" fontId="52" fillId="29" borderId="73" xfId="2" applyNumberFormat="1" applyFont="1" applyFill="1" applyBorder="1" applyAlignment="1">
      <alignment horizontal="center"/>
    </xf>
    <xf numFmtId="164" fontId="52" fillId="29" borderId="50" xfId="2" applyNumberFormat="1" applyFont="1" applyFill="1" applyBorder="1" applyAlignment="1">
      <alignment horizontal="center"/>
    </xf>
    <xf numFmtId="164" fontId="52" fillId="29" borderId="18" xfId="2" applyNumberFormat="1" applyFont="1" applyFill="1" applyBorder="1" applyAlignment="1">
      <alignment horizontal="center"/>
    </xf>
    <xf numFmtId="164" fontId="52" fillId="29" borderId="31" xfId="2" applyNumberFormat="1" applyFont="1" applyFill="1" applyBorder="1" applyAlignment="1">
      <alignment horizontal="center"/>
    </xf>
    <xf numFmtId="164" fontId="52" fillId="29" borderId="75" xfId="2" applyNumberFormat="1" applyFont="1" applyFill="1" applyBorder="1" applyAlignment="1">
      <alignment horizontal="center"/>
    </xf>
    <xf numFmtId="164" fontId="52" fillId="29" borderId="44" xfId="2" applyNumberFormat="1" applyFont="1" applyFill="1" applyBorder="1" applyAlignment="1">
      <alignment horizontal="center"/>
    </xf>
    <xf numFmtId="9" fontId="24" fillId="0" borderId="50" xfId="0" applyNumberFormat="1" applyFont="1" applyBorder="1" applyAlignment="1">
      <alignment horizontal="center" vertical="center" wrapText="1"/>
    </xf>
    <xf numFmtId="9" fontId="24" fillId="0" borderId="42" xfId="0" applyNumberFormat="1" applyFont="1" applyBorder="1" applyAlignment="1">
      <alignment horizontal="center" vertical="center" wrapText="1"/>
    </xf>
    <xf numFmtId="9" fontId="24" fillId="0" borderId="63" xfId="0" applyNumberFormat="1" applyFont="1" applyBorder="1" applyAlignment="1">
      <alignment horizontal="center" vertical="center" wrapText="1"/>
    </xf>
    <xf numFmtId="0" fontId="0" fillId="3" borderId="0" xfId="0" applyFill="1"/>
    <xf numFmtId="3" fontId="0" fillId="3" borderId="14" xfId="0" applyNumberFormat="1" applyFont="1" applyFill="1" applyBorder="1" applyAlignment="1">
      <alignment horizontal="center" vertical="center" shrinkToFit="1"/>
    </xf>
    <xf numFmtId="0" fontId="5" fillId="3" borderId="13" xfId="0" applyFont="1" applyFill="1" applyBorder="1" applyAlignment="1">
      <alignment horizontal="right" vertical="center" wrapText="1"/>
    </xf>
    <xf numFmtId="3" fontId="0" fillId="3" borderId="57" xfId="0" applyNumberFormat="1" applyFont="1" applyFill="1" applyBorder="1" applyAlignment="1">
      <alignment horizontal="center" vertical="center" shrinkToFit="1"/>
    </xf>
    <xf numFmtId="3" fontId="25" fillId="3" borderId="15" xfId="0" applyNumberFormat="1" applyFont="1" applyFill="1" applyBorder="1" applyAlignment="1">
      <alignment horizontal="center" vertical="center" shrinkToFit="1"/>
    </xf>
    <xf numFmtId="3" fontId="0" fillId="3" borderId="16" xfId="0" applyNumberFormat="1" applyFont="1" applyFill="1" applyBorder="1" applyAlignment="1">
      <alignment horizontal="center" vertical="center" shrinkToFit="1"/>
    </xf>
    <xf numFmtId="0" fontId="5" fillId="3" borderId="21" xfId="0" applyFont="1" applyFill="1" applyBorder="1" applyAlignment="1">
      <alignment horizontal="right" vertical="center" wrapText="1"/>
    </xf>
    <xf numFmtId="3" fontId="0" fillId="3" borderId="10" xfId="0" applyNumberFormat="1" applyFont="1" applyFill="1" applyBorder="1" applyAlignment="1">
      <alignment horizontal="center" vertical="center" shrinkToFit="1"/>
    </xf>
    <xf numFmtId="3" fontId="25" fillId="3" borderId="19" xfId="0" applyNumberFormat="1" applyFont="1" applyFill="1" applyBorder="1" applyAlignment="1">
      <alignment horizontal="center" vertical="center" shrinkToFit="1"/>
    </xf>
    <xf numFmtId="3" fontId="0" fillId="3" borderId="39" xfId="0" applyNumberFormat="1" applyFont="1" applyFill="1" applyBorder="1" applyAlignment="1">
      <alignment horizontal="center" vertical="center" shrinkToFit="1"/>
    </xf>
    <xf numFmtId="0" fontId="5" fillId="3" borderId="45" xfId="0" applyFont="1" applyFill="1" applyBorder="1" applyAlignment="1">
      <alignment horizontal="right" vertical="center" wrapText="1"/>
    </xf>
    <xf numFmtId="3" fontId="0" fillId="3" borderId="46" xfId="0" applyNumberFormat="1" applyFont="1" applyFill="1" applyBorder="1" applyAlignment="1">
      <alignment horizontal="center" vertical="center" shrinkToFit="1"/>
    </xf>
    <xf numFmtId="3" fontId="25" fillId="3" borderId="56" xfId="0" applyNumberFormat="1" applyFont="1" applyFill="1" applyBorder="1" applyAlignment="1">
      <alignment horizontal="center" vertical="center" shrinkToFit="1"/>
    </xf>
    <xf numFmtId="164" fontId="43" fillId="0" borderId="15" xfId="0" applyNumberFormat="1" applyFont="1" applyBorder="1" applyAlignment="1">
      <alignment horizontal="center" vertical="center" shrinkToFit="1"/>
    </xf>
    <xf numFmtId="164" fontId="43" fillId="0" borderId="19" xfId="0" applyNumberFormat="1" applyFont="1" applyBorder="1" applyAlignment="1">
      <alignment horizontal="center" vertical="center" shrinkToFit="1"/>
    </xf>
    <xf numFmtId="164" fontId="43" fillId="0" borderId="56" xfId="0" applyNumberFormat="1" applyFont="1" applyBorder="1" applyAlignment="1">
      <alignment horizontal="center" vertical="center" shrinkToFit="1"/>
    </xf>
    <xf numFmtId="164" fontId="42" fillId="0" borderId="38" xfId="0" applyNumberFormat="1" applyFont="1" applyBorder="1" applyAlignment="1">
      <alignment horizontal="center" vertical="center" shrinkToFit="1"/>
    </xf>
    <xf numFmtId="164" fontId="43" fillId="0" borderId="18" xfId="0" applyNumberFormat="1" applyFont="1" applyBorder="1" applyAlignment="1">
      <alignment horizontal="center" vertical="center" shrinkToFit="1"/>
    </xf>
    <xf numFmtId="164" fontId="43" fillId="0" borderId="31" xfId="0" applyNumberFormat="1" applyFont="1" applyBorder="1" applyAlignment="1">
      <alignment horizontal="center" vertical="center" shrinkToFit="1"/>
    </xf>
    <xf numFmtId="164" fontId="43" fillId="0" borderId="20" xfId="0" applyNumberFormat="1" applyFont="1" applyBorder="1" applyAlignment="1">
      <alignment horizontal="center" vertical="center" shrinkToFit="1"/>
    </xf>
    <xf numFmtId="164" fontId="24" fillId="2" borderId="10" xfId="0" applyNumberFormat="1" applyFont="1" applyFill="1" applyBorder="1" applyAlignment="1">
      <alignment horizontal="center" vertical="center" wrapText="1"/>
    </xf>
    <xf numFmtId="164" fontId="24" fillId="2" borderId="19"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32" xfId="0" applyFont="1" applyFill="1" applyBorder="1" applyAlignment="1">
      <alignment horizontal="center" vertical="center" wrapText="1"/>
    </xf>
    <xf numFmtId="164" fontId="56" fillId="3" borderId="64" xfId="0" applyNumberFormat="1" applyFont="1" applyFill="1" applyBorder="1" applyAlignment="1">
      <alignment horizontal="center" vertical="center" wrapText="1"/>
    </xf>
    <xf numFmtId="3" fontId="56" fillId="3" borderId="16" xfId="0" applyNumberFormat="1" applyFont="1" applyFill="1" applyBorder="1" applyAlignment="1">
      <alignment horizontal="center" vertical="center" wrapText="1"/>
    </xf>
    <xf numFmtId="3" fontId="56" fillId="3" borderId="10" xfId="0" applyNumberFormat="1" applyFont="1" applyFill="1" applyBorder="1" applyAlignment="1">
      <alignment horizontal="center" vertical="center" wrapText="1"/>
    </xf>
    <xf numFmtId="3" fontId="56" fillId="3" borderId="11" xfId="0" applyNumberFormat="1" applyFont="1" applyFill="1" applyBorder="1" applyAlignment="1">
      <alignment horizontal="center" vertical="center" wrapText="1"/>
    </xf>
    <xf numFmtId="164" fontId="56" fillId="3" borderId="42"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xf>
    <xf numFmtId="3" fontId="16" fillId="3" borderId="69" xfId="0" applyNumberFormat="1" applyFont="1" applyFill="1" applyBorder="1" applyAlignment="1">
      <alignment horizontal="center" vertical="center" wrapText="1"/>
    </xf>
    <xf numFmtId="3" fontId="16" fillId="3" borderId="91" xfId="0" applyNumberFormat="1" applyFont="1" applyFill="1" applyBorder="1" applyAlignment="1">
      <alignment horizontal="center" vertical="center" wrapText="1"/>
    </xf>
    <xf numFmtId="3" fontId="16" fillId="3" borderId="106"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3" fontId="11" fillId="3" borderId="50" xfId="0" applyNumberFormat="1" applyFont="1" applyFill="1" applyBorder="1" applyAlignment="1">
      <alignment horizontal="center" vertical="center"/>
    </xf>
    <xf numFmtId="3" fontId="11" fillId="3" borderId="42" xfId="0" applyNumberFormat="1" applyFont="1" applyFill="1" applyBorder="1" applyAlignment="1">
      <alignment horizontal="center" vertical="center"/>
    </xf>
    <xf numFmtId="3" fontId="11" fillId="3" borderId="63"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3" fontId="49" fillId="3" borderId="50" xfId="0" applyNumberFormat="1" applyFont="1" applyFill="1" applyBorder="1" applyAlignment="1">
      <alignment horizontal="center" vertical="center" wrapText="1"/>
    </xf>
    <xf numFmtId="3" fontId="49" fillId="3" borderId="42" xfId="0" applyNumberFormat="1" applyFont="1" applyFill="1" applyBorder="1" applyAlignment="1">
      <alignment horizontal="center" vertical="center" wrapText="1"/>
    </xf>
    <xf numFmtId="3" fontId="49" fillId="3" borderId="63" xfId="0" applyNumberFormat="1" applyFont="1" applyFill="1" applyBorder="1" applyAlignment="1">
      <alignment horizontal="center" vertical="center" wrapText="1"/>
    </xf>
    <xf numFmtId="0" fontId="11" fillId="2" borderId="50" xfId="0" applyFont="1" applyFill="1" applyBorder="1" applyAlignment="1">
      <alignment horizontal="center" vertical="center" wrapText="1"/>
    </xf>
    <xf numFmtId="168" fontId="16" fillId="17" borderId="42" xfId="0" applyNumberFormat="1" applyFont="1" applyFill="1" applyBorder="1" applyAlignment="1">
      <alignment horizontal="center" vertical="center" wrapText="1"/>
    </xf>
    <xf numFmtId="168" fontId="16" fillId="17" borderId="44" xfId="0" applyNumberFormat="1" applyFont="1" applyFill="1" applyBorder="1" applyAlignment="1">
      <alignment horizontal="center" vertical="center" wrapText="1"/>
    </xf>
    <xf numFmtId="168" fontId="16" fillId="3" borderId="42" xfId="0" applyNumberFormat="1" applyFont="1" applyFill="1" applyBorder="1" applyAlignment="1">
      <alignment horizontal="center" vertical="center" wrapText="1"/>
    </xf>
    <xf numFmtId="168" fontId="16" fillId="3" borderId="44" xfId="0" applyNumberFormat="1" applyFont="1" applyFill="1" applyBorder="1" applyAlignment="1">
      <alignment horizontal="center" vertical="center" wrapText="1"/>
    </xf>
    <xf numFmtId="164" fontId="20" fillId="0" borderId="44" xfId="2" applyNumberFormat="1" applyFont="1" applyBorder="1" applyAlignment="1">
      <alignment horizontal="center" vertical="center" wrapText="1"/>
    </xf>
    <xf numFmtId="0" fontId="15" fillId="3" borderId="14" xfId="0" applyFont="1" applyFill="1" applyBorder="1" applyAlignment="1">
      <alignment horizontal="center" vertical="center" wrapText="1"/>
    </xf>
    <xf numFmtId="0" fontId="15" fillId="3" borderId="57" xfId="0" applyFont="1" applyFill="1" applyBorder="1" applyAlignment="1">
      <alignment horizontal="center" vertical="center" wrapText="1"/>
    </xf>
    <xf numFmtId="3" fontId="15" fillId="3" borderId="57"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164" fontId="15" fillId="3" borderId="18" xfId="2" applyNumberFormat="1" applyFont="1" applyFill="1" applyBorder="1" applyAlignment="1">
      <alignment horizontal="center" vertical="center" wrapText="1"/>
    </xf>
    <xf numFmtId="164" fontId="15" fillId="3" borderId="31" xfId="2" applyNumberFormat="1" applyFont="1" applyFill="1" applyBorder="1" applyAlignment="1">
      <alignment horizontal="center" vertical="center" wrapText="1"/>
    </xf>
    <xf numFmtId="164" fontId="15" fillId="3" borderId="20" xfId="2" applyNumberFormat="1" applyFont="1" applyFill="1" applyBorder="1" applyAlignment="1">
      <alignment horizontal="center" vertical="center" wrapText="1"/>
    </xf>
    <xf numFmtId="3" fontId="4" fillId="17" borderId="14" xfId="5" applyNumberFormat="1" applyFont="1" applyFill="1" applyBorder="1" applyAlignment="1">
      <alignment horizontal="center"/>
    </xf>
    <xf numFmtId="3" fontId="4" fillId="17" borderId="57" xfId="5" applyNumberFormat="1" applyFont="1" applyFill="1" applyBorder="1" applyAlignment="1">
      <alignment horizontal="center"/>
    </xf>
    <xf numFmtId="3" fontId="4" fillId="17" borderId="15" xfId="5" applyNumberFormat="1" applyFont="1" applyFill="1" applyBorder="1" applyAlignment="1">
      <alignment horizontal="center"/>
    </xf>
    <xf numFmtId="3" fontId="52" fillId="17" borderId="16" xfId="0" applyNumberFormat="1" applyFont="1" applyFill="1" applyBorder="1" applyAlignment="1">
      <alignment horizontal="center"/>
    </xf>
    <xf numFmtId="3" fontId="52" fillId="17" borderId="10" xfId="0" applyNumberFormat="1" applyFont="1" applyFill="1" applyBorder="1" applyAlignment="1">
      <alignment horizontal="center"/>
    </xf>
    <xf numFmtId="3" fontId="52" fillId="17" borderId="19" xfId="0" applyNumberFormat="1" applyFont="1" applyFill="1" applyBorder="1" applyAlignment="1">
      <alignment horizontal="center"/>
    </xf>
    <xf numFmtId="3" fontId="7" fillId="17" borderId="10" xfId="5" applyNumberFormat="1" applyFont="1" applyFill="1" applyBorder="1" applyAlignment="1">
      <alignment horizontal="center"/>
    </xf>
    <xf numFmtId="3" fontId="7" fillId="17" borderId="11" xfId="5" applyNumberFormat="1" applyFont="1" applyFill="1" applyBorder="1" applyAlignment="1">
      <alignment horizontal="center"/>
    </xf>
    <xf numFmtId="3" fontId="52" fillId="17" borderId="39" xfId="5" applyNumberFormat="1" applyFont="1" applyFill="1" applyBorder="1" applyAlignment="1">
      <alignment horizontal="center"/>
    </xf>
    <xf numFmtId="3" fontId="52" fillId="17" borderId="46" xfId="5" applyNumberFormat="1" applyFont="1" applyFill="1" applyBorder="1" applyAlignment="1">
      <alignment horizontal="center"/>
    </xf>
    <xf numFmtId="3" fontId="52" fillId="17" borderId="62" xfId="5" applyNumberFormat="1" applyFont="1" applyFill="1" applyBorder="1" applyAlignment="1">
      <alignment horizontal="center"/>
    </xf>
    <xf numFmtId="3" fontId="7" fillId="17" borderId="14" xfId="5" applyNumberFormat="1" applyFont="1" applyFill="1" applyBorder="1" applyAlignment="1">
      <alignment horizontal="center"/>
    </xf>
    <xf numFmtId="3" fontId="7" fillId="17" borderId="57" xfId="5" applyNumberFormat="1" applyFont="1" applyFill="1" applyBorder="1" applyAlignment="1">
      <alignment horizontal="center"/>
    </xf>
    <xf numFmtId="3" fontId="7" fillId="17" borderId="73" xfId="5" applyNumberFormat="1" applyFont="1" applyFill="1" applyBorder="1" applyAlignment="1">
      <alignment horizontal="center"/>
    </xf>
    <xf numFmtId="3" fontId="7" fillId="17" borderId="16" xfId="5" applyNumberFormat="1" applyFont="1" applyFill="1" applyBorder="1" applyAlignment="1">
      <alignment horizontal="center"/>
    </xf>
    <xf numFmtId="3" fontId="7" fillId="17" borderId="39" xfId="5" applyNumberFormat="1" applyFont="1" applyFill="1" applyBorder="1" applyAlignment="1">
      <alignment horizontal="center"/>
    </xf>
    <xf numFmtId="3" fontId="7" fillId="17" borderId="46" xfId="5" applyNumberFormat="1" applyFont="1" applyFill="1" applyBorder="1" applyAlignment="1">
      <alignment horizontal="center"/>
    </xf>
    <xf numFmtId="3" fontId="7" fillId="17" borderId="62" xfId="5" applyNumberFormat="1" applyFont="1" applyFill="1" applyBorder="1" applyAlignment="1">
      <alignment horizontal="center"/>
    </xf>
    <xf numFmtId="3" fontId="5" fillId="17" borderId="14" xfId="0" applyNumberFormat="1" applyFont="1" applyFill="1" applyBorder="1" applyAlignment="1">
      <alignment horizontal="center"/>
    </xf>
    <xf numFmtId="3" fontId="5" fillId="17" borderId="57" xfId="0" applyNumberFormat="1" applyFont="1" applyFill="1" applyBorder="1" applyAlignment="1">
      <alignment horizontal="center"/>
    </xf>
    <xf numFmtId="3" fontId="5" fillId="17" borderId="73" xfId="0" applyNumberFormat="1" applyFont="1" applyFill="1" applyBorder="1" applyAlignment="1">
      <alignment horizontal="center"/>
    </xf>
    <xf numFmtId="3" fontId="50" fillId="17" borderId="16" xfId="0" applyNumberFormat="1" applyFont="1" applyFill="1" applyBorder="1" applyAlignment="1">
      <alignment horizontal="center"/>
    </xf>
    <xf numFmtId="3" fontId="50" fillId="17" borderId="10" xfId="0" applyNumberFormat="1" applyFont="1" applyFill="1" applyBorder="1" applyAlignment="1">
      <alignment horizontal="center"/>
    </xf>
    <xf numFmtId="3" fontId="50" fillId="17" borderId="11" xfId="0" applyNumberFormat="1" applyFont="1" applyFill="1" applyBorder="1" applyAlignment="1">
      <alignment horizontal="center"/>
    </xf>
    <xf numFmtId="3" fontId="8" fillId="17" borderId="18" xfId="5" applyNumberFormat="1" applyFont="1" applyFill="1" applyBorder="1" applyAlignment="1">
      <alignment horizontal="center"/>
    </xf>
    <xf numFmtId="3" fontId="8" fillId="17" borderId="31" xfId="5" applyNumberFormat="1" applyFont="1" applyFill="1" applyBorder="1" applyAlignment="1">
      <alignment horizontal="center"/>
    </xf>
    <xf numFmtId="3" fontId="8" fillId="17" borderId="75" xfId="5" applyNumberFormat="1" applyFont="1" applyFill="1" applyBorder="1" applyAlignment="1">
      <alignment horizontal="center"/>
    </xf>
    <xf numFmtId="164" fontId="50" fillId="0" borderId="38" xfId="0" applyNumberFormat="1" applyFont="1" applyBorder="1" applyAlignment="1">
      <alignment horizontal="center" vertical="center" shrinkToFit="1"/>
    </xf>
    <xf numFmtId="164" fontId="52" fillId="0" borderId="15" xfId="0" applyNumberFormat="1" applyFont="1" applyBorder="1" applyAlignment="1">
      <alignment horizontal="center" vertical="center" shrinkToFit="1"/>
    </xf>
    <xf numFmtId="164" fontId="52" fillId="0" borderId="19" xfId="0" applyNumberFormat="1" applyFont="1" applyBorder="1" applyAlignment="1">
      <alignment horizontal="center" vertical="center" shrinkToFit="1"/>
    </xf>
    <xf numFmtId="164" fontId="52" fillId="0" borderId="56" xfId="0" applyNumberFormat="1" applyFont="1" applyBorder="1" applyAlignment="1">
      <alignment horizontal="center" vertical="center" shrinkToFit="1"/>
    </xf>
    <xf numFmtId="9" fontId="52" fillId="3" borderId="18" xfId="0" applyNumberFormat="1" applyFont="1" applyFill="1" applyBorder="1" applyAlignment="1">
      <alignment horizontal="center" vertical="center" shrinkToFit="1"/>
    </xf>
    <xf numFmtId="164" fontId="43" fillId="3" borderId="31" xfId="0" applyNumberFormat="1" applyFont="1" applyFill="1" applyBorder="1" applyAlignment="1">
      <alignment horizontal="center" vertical="center" shrinkToFit="1"/>
    </xf>
    <xf numFmtId="9" fontId="52" fillId="3" borderId="31" xfId="0" applyNumberFormat="1" applyFont="1" applyFill="1" applyBorder="1" applyAlignment="1">
      <alignment horizontal="center" vertical="center" shrinkToFit="1"/>
    </xf>
    <xf numFmtId="9" fontId="52" fillId="3" borderId="20" xfId="0" applyNumberFormat="1" applyFont="1" applyFill="1" applyBorder="1" applyAlignment="1">
      <alignment horizontal="center" vertical="center" shrinkToFit="1"/>
    </xf>
    <xf numFmtId="174" fontId="0" fillId="0" borderId="0" xfId="0" applyNumberFormat="1"/>
    <xf numFmtId="0" fontId="43" fillId="3" borderId="0" xfId="0" applyFont="1" applyFill="1"/>
    <xf numFmtId="3" fontId="52" fillId="20" borderId="57" xfId="3" applyNumberFormat="1" applyFont="1" applyFill="1" applyBorder="1" applyAlignment="1">
      <alignment horizontal="center" vertical="center"/>
    </xf>
    <xf numFmtId="3" fontId="0" fillId="0" borderId="0" xfId="0" applyNumberFormat="1" applyFill="1"/>
    <xf numFmtId="0" fontId="101" fillId="3" borderId="24" xfId="0" applyFont="1" applyFill="1" applyBorder="1" applyAlignment="1">
      <alignment horizontal="right" vertical="center" wrapText="1"/>
    </xf>
    <xf numFmtId="3" fontId="52" fillId="15" borderId="73" xfId="3" applyNumberFormat="1" applyFont="1" applyFill="1" applyBorder="1" applyAlignment="1">
      <alignment horizontal="center" vertical="center"/>
    </xf>
    <xf numFmtId="3" fontId="52" fillId="15" borderId="126" xfId="3" applyNumberFormat="1" applyFont="1" applyFill="1" applyBorder="1" applyAlignment="1">
      <alignment horizontal="center" vertical="center"/>
    </xf>
    <xf numFmtId="10" fontId="10" fillId="0" borderId="103" xfId="5" applyNumberFormat="1" applyFont="1" applyFill="1" applyBorder="1" applyAlignment="1">
      <alignment horizontal="center" vertical="center"/>
    </xf>
    <xf numFmtId="1" fontId="10" fillId="0" borderId="14" xfId="5" applyNumberFormat="1" applyFont="1" applyFill="1" applyBorder="1" applyAlignment="1">
      <alignment horizontal="center" vertical="center"/>
    </xf>
    <xf numFmtId="1" fontId="10" fillId="0" borderId="65" xfId="5" applyNumberFormat="1" applyFont="1" applyFill="1" applyBorder="1" applyAlignment="1">
      <alignment horizontal="center" vertical="center"/>
    </xf>
    <xf numFmtId="0" fontId="147" fillId="3" borderId="0" xfId="0" applyFont="1" applyFill="1" applyBorder="1" applyAlignment="1">
      <alignment vertical="top" wrapText="1"/>
    </xf>
    <xf numFmtId="0" fontId="52" fillId="3" borderId="0" xfId="0" applyFont="1" applyFill="1"/>
    <xf numFmtId="0" fontId="119" fillId="0" borderId="6" xfId="0" applyFont="1" applyBorder="1" applyAlignment="1">
      <alignment vertical="top" wrapText="1"/>
    </xf>
    <xf numFmtId="0" fontId="11" fillId="2" borderId="58" xfId="0" applyFont="1" applyFill="1" applyBorder="1" applyAlignment="1">
      <alignment vertical="center" wrapText="1"/>
    </xf>
    <xf numFmtId="3" fontId="29" fillId="0" borderId="30" xfId="0" applyNumberFormat="1" applyFont="1" applyBorder="1" applyAlignment="1">
      <alignment horizontal="center" vertical="center" wrapText="1"/>
    </xf>
    <xf numFmtId="3" fontId="52" fillId="3" borderId="30" xfId="0" applyNumberFormat="1" applyFont="1" applyFill="1" applyBorder="1" applyAlignment="1">
      <alignment horizontal="center" vertical="center" wrapText="1"/>
    </xf>
    <xf numFmtId="0" fontId="52" fillId="3" borderId="30" xfId="0" applyFont="1" applyFill="1" applyBorder="1" applyAlignment="1">
      <alignment horizontal="center" vertical="center" wrapText="1"/>
    </xf>
    <xf numFmtId="3" fontId="52" fillId="0" borderId="30" xfId="0" applyNumberFormat="1" applyFont="1" applyFill="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72" xfId="0" applyNumberFormat="1" applyFont="1" applyBorder="1" applyAlignment="1">
      <alignment horizontal="center" vertical="center" wrapText="1"/>
    </xf>
    <xf numFmtId="3" fontId="56" fillId="0" borderId="85" xfId="0" applyNumberFormat="1" applyFont="1" applyBorder="1" applyAlignment="1">
      <alignment horizontal="center" vertical="center" wrapText="1"/>
    </xf>
    <xf numFmtId="3" fontId="56" fillId="0" borderId="19" xfId="0" applyNumberFormat="1" applyFont="1" applyBorder="1" applyAlignment="1">
      <alignment horizontal="center" vertical="center" wrapText="1"/>
    </xf>
    <xf numFmtId="3" fontId="56" fillId="0" borderId="3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3" fontId="56" fillId="2" borderId="92" xfId="0" applyNumberFormat="1" applyFont="1" applyFill="1" applyBorder="1" applyAlignment="1">
      <alignment horizontal="center" vertical="center" wrapText="1"/>
    </xf>
    <xf numFmtId="164" fontId="24" fillId="0" borderId="36" xfId="0" applyNumberFormat="1" applyFont="1" applyFill="1" applyBorder="1" applyAlignment="1">
      <alignment horizontal="center" vertical="center" wrapText="1"/>
    </xf>
    <xf numFmtId="164" fontId="24" fillId="0" borderId="29" xfId="0" applyNumberFormat="1" applyFont="1" applyFill="1" applyBorder="1" applyAlignment="1">
      <alignment horizontal="center" vertical="center" wrapText="1"/>
    </xf>
    <xf numFmtId="164" fontId="24" fillId="0" borderId="38" xfId="0" applyNumberFormat="1" applyFont="1" applyFill="1" applyBorder="1" applyAlignment="1">
      <alignment horizontal="center" vertical="center" wrapText="1"/>
    </xf>
    <xf numFmtId="164" fontId="56" fillId="0" borderId="3" xfId="0" applyNumberFormat="1" applyFont="1" applyFill="1" applyBorder="1" applyAlignment="1">
      <alignment horizontal="center" vertical="center" wrapText="1"/>
    </xf>
    <xf numFmtId="0" fontId="10" fillId="3" borderId="53" xfId="0" applyFont="1" applyFill="1" applyBorder="1" applyAlignment="1">
      <alignment horizontal="center" vertical="center" wrapText="1"/>
    </xf>
    <xf numFmtId="3" fontId="24" fillId="0" borderId="18" xfId="0" applyNumberFormat="1"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3" fontId="24" fillId="0" borderId="75" xfId="0" applyNumberFormat="1" applyFont="1" applyFill="1" applyBorder="1" applyAlignment="1">
      <alignment horizontal="center" vertical="center" wrapText="1"/>
    </xf>
    <xf numFmtId="3" fontId="56" fillId="0" borderId="44" xfId="0" applyNumberFormat="1" applyFont="1" applyFill="1" applyBorder="1" applyAlignment="1">
      <alignment horizontal="center" vertical="center" wrapText="1"/>
    </xf>
    <xf numFmtId="3" fontId="56" fillId="3" borderId="14" xfId="0" applyNumberFormat="1" applyFont="1" applyFill="1" applyBorder="1" applyAlignment="1">
      <alignment horizontal="center" vertical="center" wrapText="1"/>
    </xf>
    <xf numFmtId="3" fontId="56" fillId="3" borderId="57" xfId="0" applyNumberFormat="1" applyFont="1" applyFill="1" applyBorder="1" applyAlignment="1">
      <alignment horizontal="center" vertical="center" wrapText="1"/>
    </xf>
    <xf numFmtId="3" fontId="56" fillId="3" borderId="73" xfId="0" applyNumberFormat="1" applyFont="1" applyFill="1" applyBorder="1" applyAlignment="1">
      <alignment horizontal="center" vertical="center" wrapText="1"/>
    </xf>
    <xf numFmtId="164" fontId="56" fillId="3" borderId="50" xfId="0" applyNumberFormat="1" applyFont="1" applyFill="1" applyBorder="1" applyAlignment="1">
      <alignment horizontal="center" vertical="center" wrapText="1"/>
    </xf>
    <xf numFmtId="3" fontId="56" fillId="3" borderId="18" xfId="0" applyNumberFormat="1" applyFont="1" applyFill="1" applyBorder="1" applyAlignment="1">
      <alignment horizontal="center" vertical="center" wrapText="1"/>
    </xf>
    <xf numFmtId="3" fontId="56" fillId="3" borderId="31" xfId="0" applyNumberFormat="1" applyFont="1" applyFill="1" applyBorder="1" applyAlignment="1">
      <alignment horizontal="center" vertical="center" wrapText="1"/>
    </xf>
    <xf numFmtId="3" fontId="56" fillId="3" borderId="75" xfId="0" applyNumberFormat="1" applyFont="1" applyFill="1" applyBorder="1" applyAlignment="1">
      <alignment horizontal="center" vertical="center" wrapText="1"/>
    </xf>
    <xf numFmtId="164" fontId="56" fillId="3" borderId="44" xfId="0" applyNumberFormat="1" applyFont="1" applyFill="1" applyBorder="1" applyAlignment="1">
      <alignment horizontal="center" vertical="center" wrapText="1"/>
    </xf>
    <xf numFmtId="164" fontId="24" fillId="2" borderId="36" xfId="0" applyNumberFormat="1" applyFont="1" applyFill="1" applyBorder="1" applyAlignment="1">
      <alignment horizontal="center" vertical="center" wrapText="1"/>
    </xf>
    <xf numFmtId="164" fontId="24" fillId="2" borderId="29" xfId="0" applyNumberFormat="1" applyFont="1" applyFill="1" applyBorder="1" applyAlignment="1">
      <alignment horizontal="center" vertical="center" wrapText="1"/>
    </xf>
    <xf numFmtId="164" fontId="24" fillId="2" borderId="38" xfId="0" applyNumberFormat="1" applyFont="1" applyFill="1" applyBorder="1" applyAlignment="1">
      <alignment horizontal="center" vertical="center" wrapText="1"/>
    </xf>
    <xf numFmtId="0" fontId="10" fillId="3" borderId="44" xfId="0" applyFont="1" applyFill="1" applyBorder="1" applyAlignment="1">
      <alignment horizontal="center" vertical="center" wrapText="1"/>
    </xf>
    <xf numFmtId="3" fontId="56" fillId="0" borderId="75" xfId="0" applyNumberFormat="1" applyFont="1" applyBorder="1" applyAlignment="1">
      <alignment horizontal="center" vertical="center" wrapText="1"/>
    </xf>
    <xf numFmtId="164" fontId="52" fillId="3" borderId="64" xfId="0" applyNumberFormat="1" applyFont="1" applyFill="1" applyBorder="1" applyAlignment="1">
      <alignment horizontal="center" vertical="center" wrapText="1"/>
    </xf>
    <xf numFmtId="164" fontId="52" fillId="3" borderId="64" xfId="2" applyNumberFormat="1" applyFont="1" applyFill="1" applyBorder="1" applyAlignment="1">
      <alignment horizontal="center" vertical="center" wrapText="1"/>
    </xf>
    <xf numFmtId="164" fontId="52" fillId="3" borderId="3" xfId="2" applyNumberFormat="1" applyFont="1" applyFill="1" applyBorder="1" applyAlignment="1">
      <alignment horizontal="center" vertical="center" wrapText="1"/>
    </xf>
    <xf numFmtId="164" fontId="0" fillId="3" borderId="3" xfId="2" applyNumberFormat="1" applyFont="1" applyFill="1" applyBorder="1" applyAlignment="1">
      <alignment horizontal="center" vertical="center" wrapText="1"/>
    </xf>
    <xf numFmtId="3" fontId="45" fillId="3" borderId="71" xfId="0" applyNumberFormat="1" applyFont="1" applyFill="1" applyBorder="1" applyAlignment="1">
      <alignment horizontal="center" vertical="center" shrinkToFit="1"/>
    </xf>
    <xf numFmtId="3" fontId="45" fillId="3" borderId="36" xfId="0" applyNumberFormat="1" applyFont="1" applyFill="1" applyBorder="1" applyAlignment="1">
      <alignment horizontal="center" vertical="center" shrinkToFit="1"/>
    </xf>
    <xf numFmtId="0" fontId="45" fillId="3" borderId="13" xfId="0" applyFont="1" applyFill="1" applyBorder="1" applyAlignment="1">
      <alignment horizontal="right" vertical="center" wrapText="1"/>
    </xf>
    <xf numFmtId="3" fontId="45" fillId="3" borderId="29" xfId="0" applyNumberFormat="1" applyFont="1" applyFill="1" applyBorder="1" applyAlignment="1">
      <alignment horizontal="center" vertical="center" shrinkToFit="1"/>
    </xf>
    <xf numFmtId="3" fontId="45" fillId="3" borderId="38" xfId="0" applyNumberFormat="1" applyFont="1" applyFill="1" applyBorder="1" applyAlignment="1">
      <alignment horizontal="center" vertical="center" shrinkToFit="1"/>
    </xf>
    <xf numFmtId="3" fontId="50" fillId="3" borderId="4" xfId="0" applyNumberFormat="1" applyFont="1" applyFill="1" applyBorder="1" applyAlignment="1">
      <alignment horizontal="center" vertical="center" wrapText="1"/>
    </xf>
    <xf numFmtId="14" fontId="0" fillId="3" borderId="0" xfId="0" applyNumberFormat="1" applyFill="1"/>
    <xf numFmtId="0" fontId="0" fillId="3" borderId="42" xfId="0" applyFont="1" applyFill="1" applyBorder="1" applyAlignment="1">
      <alignment horizontal="center" vertical="center" wrapText="1"/>
    </xf>
    <xf numFmtId="0" fontId="0" fillId="3" borderId="44" xfId="0" applyFont="1" applyFill="1" applyBorder="1" applyAlignment="1">
      <alignment horizontal="center" vertical="center" wrapText="1"/>
    </xf>
    <xf numFmtId="3" fontId="32" fillId="6" borderId="14" xfId="0" applyNumberFormat="1" applyFont="1" applyFill="1" applyBorder="1" applyAlignment="1">
      <alignment horizontal="center" vertical="center"/>
    </xf>
    <xf numFmtId="3" fontId="32" fillId="6" borderId="16" xfId="0" applyNumberFormat="1" applyFont="1" applyFill="1" applyBorder="1" applyAlignment="1">
      <alignment horizontal="center" vertical="center"/>
    </xf>
    <xf numFmtId="3" fontId="32" fillId="6" borderId="39" xfId="0" applyNumberFormat="1" applyFont="1" applyFill="1" applyBorder="1" applyAlignment="1">
      <alignment horizontal="center" vertical="center"/>
    </xf>
    <xf numFmtId="3" fontId="33" fillId="6" borderId="43" xfId="0" applyNumberFormat="1" applyFont="1" applyFill="1" applyBorder="1" applyAlignment="1">
      <alignment horizontal="center" vertical="center"/>
    </xf>
    <xf numFmtId="0" fontId="17" fillId="2" borderId="51" xfId="0" applyFont="1" applyFill="1" applyBorder="1" applyAlignment="1">
      <alignment horizontal="right" vertical="top" wrapText="1"/>
    </xf>
    <xf numFmtId="10" fontId="5" fillId="0" borderId="43" xfId="2" applyNumberFormat="1" applyFont="1" applyBorder="1" applyAlignment="1">
      <alignment horizontal="center" vertical="center"/>
    </xf>
    <xf numFmtId="0" fontId="17" fillId="2" borderId="32" xfId="0" applyFont="1" applyFill="1" applyBorder="1" applyAlignment="1">
      <alignment horizontal="right" vertical="top" wrapText="1"/>
    </xf>
    <xf numFmtId="3" fontId="5" fillId="17" borderId="43" xfId="0" applyNumberFormat="1" applyFont="1" applyFill="1" applyBorder="1" applyAlignment="1">
      <alignment horizontal="center" vertical="center"/>
    </xf>
    <xf numFmtId="10" fontId="5" fillId="17" borderId="43" xfId="2" applyNumberFormat="1" applyFont="1" applyFill="1" applyBorder="1" applyAlignment="1">
      <alignment horizontal="center" vertical="center"/>
    </xf>
    <xf numFmtId="3" fontId="20" fillId="17" borderId="57" xfId="0" applyNumberFormat="1" applyFont="1" applyFill="1" applyBorder="1" applyAlignment="1">
      <alignment horizontal="center" vertical="center" wrapText="1"/>
    </xf>
    <xf numFmtId="3" fontId="20" fillId="17" borderId="73" xfId="0" applyNumberFormat="1" applyFont="1" applyFill="1" applyBorder="1" applyAlignment="1">
      <alignment horizontal="center" vertical="center" wrapText="1"/>
    </xf>
    <xf numFmtId="3" fontId="20" fillId="17" borderId="10" xfId="0" applyNumberFormat="1" applyFont="1" applyFill="1" applyBorder="1" applyAlignment="1">
      <alignment horizontal="center" vertical="center" wrapText="1"/>
    </xf>
    <xf numFmtId="3" fontId="20" fillId="17" borderId="11" xfId="0" applyNumberFormat="1" applyFont="1" applyFill="1" applyBorder="1" applyAlignment="1">
      <alignment horizontal="center" vertical="center" wrapText="1"/>
    </xf>
    <xf numFmtId="3" fontId="20" fillId="17" borderId="39" xfId="0" applyNumberFormat="1" applyFont="1" applyFill="1" applyBorder="1" applyAlignment="1">
      <alignment horizontal="center" vertical="center" wrapText="1"/>
    </xf>
    <xf numFmtId="3" fontId="20" fillId="17" borderId="46" xfId="0" applyNumberFormat="1" applyFont="1" applyFill="1" applyBorder="1" applyAlignment="1">
      <alignment horizontal="center" vertical="center" wrapText="1"/>
    </xf>
    <xf numFmtId="3" fontId="20" fillId="17" borderId="62" xfId="0" applyNumberFormat="1" applyFont="1" applyFill="1" applyBorder="1" applyAlignment="1">
      <alignment horizontal="center" vertical="center" wrapText="1"/>
    </xf>
    <xf numFmtId="3" fontId="73" fillId="17" borderId="14" xfId="0" applyNumberFormat="1" applyFont="1" applyFill="1" applyBorder="1" applyAlignment="1">
      <alignment horizontal="center" vertical="center" wrapText="1"/>
    </xf>
    <xf numFmtId="3" fontId="73" fillId="17" borderId="57" xfId="0" applyNumberFormat="1" applyFont="1" applyFill="1" applyBorder="1" applyAlignment="1">
      <alignment horizontal="center" vertical="center" wrapText="1"/>
    </xf>
    <xf numFmtId="3" fontId="73" fillId="17" borderId="73" xfId="0" applyNumberFormat="1" applyFont="1" applyFill="1" applyBorder="1" applyAlignment="1">
      <alignment horizontal="center" vertical="center" wrapText="1"/>
    </xf>
    <xf numFmtId="3" fontId="73" fillId="17" borderId="16" xfId="0" applyNumberFormat="1" applyFont="1" applyFill="1" applyBorder="1" applyAlignment="1">
      <alignment horizontal="center" vertical="center" wrapText="1"/>
    </xf>
    <xf numFmtId="3" fontId="73" fillId="17" borderId="10" xfId="0" applyNumberFormat="1" applyFont="1" applyFill="1" applyBorder="1" applyAlignment="1">
      <alignment horizontal="center" vertical="center" wrapText="1"/>
    </xf>
    <xf numFmtId="3" fontId="73" fillId="17" borderId="11" xfId="0" applyNumberFormat="1" applyFont="1" applyFill="1" applyBorder="1" applyAlignment="1">
      <alignment horizontal="center" vertical="center" wrapText="1"/>
    </xf>
    <xf numFmtId="3" fontId="73" fillId="17" borderId="39" xfId="0" applyNumberFormat="1" applyFont="1" applyFill="1" applyBorder="1" applyAlignment="1">
      <alignment horizontal="center" vertical="center" wrapText="1"/>
    </xf>
    <xf numFmtId="3" fontId="73" fillId="17" borderId="46" xfId="0" applyNumberFormat="1" applyFont="1" applyFill="1" applyBorder="1" applyAlignment="1">
      <alignment horizontal="center" vertical="center" wrapText="1"/>
    </xf>
    <xf numFmtId="3" fontId="73" fillId="17" borderId="62" xfId="0" applyNumberFormat="1" applyFont="1" applyFill="1" applyBorder="1" applyAlignment="1">
      <alignment horizontal="center" vertical="center" wrapText="1"/>
    </xf>
    <xf numFmtId="3" fontId="0" fillId="31" borderId="39" xfId="0" applyNumberFormat="1" applyFont="1" applyFill="1" applyBorder="1" applyAlignment="1">
      <alignment horizontal="center" vertical="center"/>
    </xf>
    <xf numFmtId="10" fontId="110" fillId="13" borderId="6" xfId="0" applyNumberFormat="1" applyFont="1" applyFill="1" applyBorder="1" applyAlignment="1">
      <alignment horizontal="center" vertical="center" wrapText="1"/>
    </xf>
    <xf numFmtId="10" fontId="110" fillId="13" borderId="41" xfId="0" applyNumberFormat="1" applyFont="1" applyFill="1" applyBorder="1" applyAlignment="1">
      <alignment horizontal="center" vertical="center" wrapText="1"/>
    </xf>
    <xf numFmtId="10" fontId="20" fillId="13" borderId="3" xfId="0" applyNumberFormat="1" applyFont="1" applyFill="1" applyBorder="1" applyAlignment="1">
      <alignment horizontal="center" vertical="center" wrapText="1"/>
    </xf>
    <xf numFmtId="3" fontId="0" fillId="3" borderId="63" xfId="0" applyNumberFormat="1" applyFont="1" applyFill="1" applyBorder="1" applyAlignment="1">
      <alignment horizontal="center" vertical="center"/>
    </xf>
    <xf numFmtId="3" fontId="0" fillId="3" borderId="43" xfId="0" applyNumberFormat="1" applyFont="1" applyFill="1" applyBorder="1" applyAlignment="1">
      <alignment horizontal="center" vertical="center"/>
    </xf>
    <xf numFmtId="164" fontId="0" fillId="0" borderId="66" xfId="0" applyNumberFormat="1" applyFont="1" applyBorder="1" applyAlignment="1">
      <alignment horizontal="center" vertical="center"/>
    </xf>
    <xf numFmtId="0" fontId="11" fillId="2" borderId="3" xfId="0" applyFont="1" applyFill="1" applyBorder="1" applyAlignment="1">
      <alignment vertical="center" wrapText="1"/>
    </xf>
    <xf numFmtId="0" fontId="49" fillId="2" borderId="3" xfId="0" applyFont="1" applyFill="1" applyBorder="1" applyAlignment="1">
      <alignment vertical="center" wrapText="1"/>
    </xf>
    <xf numFmtId="0" fontId="45" fillId="2" borderId="6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14" fillId="5" borderId="0" xfId="0" applyFont="1" applyFill="1" applyBorder="1" applyAlignment="1">
      <alignment horizontal="center" vertical="center" wrapText="1"/>
    </xf>
    <xf numFmtId="169" fontId="42" fillId="8" borderId="25" xfId="0" applyNumberFormat="1" applyFont="1" applyFill="1" applyBorder="1" applyAlignment="1">
      <alignment horizontal="center" wrapText="1"/>
    </xf>
    <xf numFmtId="3" fontId="0" fillId="3" borderId="36" xfId="0" applyNumberFormat="1" applyFont="1" applyFill="1" applyBorder="1" applyAlignment="1">
      <alignment horizontal="center" vertical="center"/>
    </xf>
    <xf numFmtId="0" fontId="87"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61" fillId="2" borderId="22"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6"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0" fontId="52" fillId="2" borderId="51" xfId="5" applyFont="1" applyFill="1" applyBorder="1" applyAlignment="1">
      <alignment horizontal="right"/>
    </xf>
    <xf numFmtId="0" fontId="50" fillId="2" borderId="53" xfId="5" applyFont="1" applyFill="1" applyBorder="1" applyAlignment="1">
      <alignment horizontal="right"/>
    </xf>
    <xf numFmtId="0" fontId="50" fillId="2" borderId="23" xfId="5" applyFont="1" applyFill="1" applyBorder="1" applyAlignment="1">
      <alignment horizontal="right"/>
    </xf>
    <xf numFmtId="0" fontId="6" fillId="0" borderId="0" xfId="5" applyFont="1" applyFill="1" applyBorder="1" applyAlignment="1">
      <alignment vertical="top" wrapText="1"/>
    </xf>
    <xf numFmtId="0" fontId="6" fillId="0" borderId="0" xfId="5" applyFont="1" applyFill="1" applyBorder="1" applyAlignment="1">
      <alignment horizontal="left" wrapText="1"/>
    </xf>
    <xf numFmtId="0" fontId="22" fillId="2" borderId="0" xfId="0" applyFont="1" applyFill="1" applyBorder="1" applyAlignment="1">
      <alignment horizontal="center" wrapText="1"/>
    </xf>
    <xf numFmtId="0" fontId="119" fillId="0" borderId="6" xfId="0" applyFont="1" applyBorder="1" applyAlignment="1">
      <alignment horizontal="left" vertical="top" wrapText="1"/>
    </xf>
    <xf numFmtId="0" fontId="119" fillId="0" borderId="1" xfId="0" applyFont="1" applyBorder="1" applyAlignment="1">
      <alignment vertical="top" wrapText="1"/>
    </xf>
    <xf numFmtId="0" fontId="119" fillId="0" borderId="65" xfId="0" applyFont="1" applyBorder="1" applyAlignment="1">
      <alignment horizontal="left" vertical="top" wrapText="1"/>
    </xf>
    <xf numFmtId="0" fontId="119" fillId="0" borderId="43" xfId="0" applyFont="1" applyBorder="1" applyAlignment="1">
      <alignment horizontal="left" vertical="top" wrapText="1"/>
    </xf>
    <xf numFmtId="0" fontId="119" fillId="0" borderId="54" xfId="0" applyFont="1" applyBorder="1" applyAlignment="1">
      <alignment horizontal="left" vertical="top" wrapText="1"/>
    </xf>
    <xf numFmtId="0" fontId="0" fillId="0" borderId="0" xfId="0" applyAlignment="1">
      <alignment horizontal="left"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22" fillId="0" borderId="73" xfId="0" applyFont="1" applyFill="1" applyBorder="1" applyAlignment="1">
      <alignment horizontal="center" vertical="center"/>
    </xf>
    <xf numFmtId="0" fontId="122" fillId="0" borderId="11" xfId="0" applyFont="1" applyFill="1" applyBorder="1" applyAlignment="1">
      <alignment horizontal="center" vertical="center"/>
    </xf>
    <xf numFmtId="0" fontId="122" fillId="0" borderId="75" xfId="0" applyFont="1" applyFill="1" applyBorder="1" applyAlignment="1">
      <alignment horizontal="center" vertical="center"/>
    </xf>
    <xf numFmtId="0" fontId="50" fillId="4" borderId="64" xfId="5" applyFont="1" applyFill="1" applyBorder="1" applyAlignment="1"/>
    <xf numFmtId="0" fontId="50" fillId="4" borderId="58" xfId="5" applyFont="1" applyFill="1" applyBorder="1" applyAlignment="1"/>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3" fontId="8" fillId="3" borderId="75" xfId="5" applyNumberFormat="1" applyFont="1" applyFill="1" applyBorder="1" applyAlignment="1">
      <alignment horizontal="center"/>
    </xf>
    <xf numFmtId="0" fontId="15" fillId="3" borderId="10" xfId="0" applyFont="1" applyFill="1" applyBorder="1" applyAlignment="1">
      <alignment horizontal="center" vertical="center"/>
    </xf>
    <xf numFmtId="0" fontId="16" fillId="3" borderId="31" xfId="0" applyFont="1" applyFill="1" applyBorder="1" applyAlignment="1">
      <alignment horizontal="center" vertical="center"/>
    </xf>
    <xf numFmtId="10" fontId="5" fillId="3" borderId="43" xfId="2" applyNumberFormat="1" applyFont="1" applyFill="1" applyBorder="1" applyAlignment="1">
      <alignment horizontal="center" vertical="center"/>
    </xf>
    <xf numFmtId="0" fontId="55" fillId="5" borderId="0" xfId="0" applyFont="1" applyFill="1" applyBorder="1" applyAlignment="1">
      <alignment horizontal="center" vertical="center" wrapText="1"/>
    </xf>
    <xf numFmtId="169" fontId="42" fillId="8" borderId="25" xfId="0" applyNumberFormat="1" applyFont="1" applyFill="1" applyBorder="1" applyAlignment="1">
      <alignment horizont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3" fontId="34" fillId="0" borderId="0" xfId="0" applyNumberFormat="1" applyFont="1" applyFill="1" applyBorder="1" applyAlignment="1">
      <alignment horizontal="left" vertical="top"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3" fontId="0" fillId="17" borderId="50" xfId="0" applyNumberFormat="1" applyFont="1" applyFill="1" applyBorder="1" applyAlignment="1">
      <alignment horizontal="center" vertical="center"/>
    </xf>
    <xf numFmtId="3" fontId="0" fillId="17" borderId="42" xfId="0" applyNumberFormat="1" applyFont="1" applyFill="1" applyBorder="1" applyAlignment="1">
      <alignment horizontal="center" vertical="center"/>
    </xf>
    <xf numFmtId="3" fontId="0" fillId="17" borderId="44" xfId="0" applyNumberFormat="1" applyFont="1" applyFill="1" applyBorder="1" applyAlignment="1">
      <alignment horizontal="center" vertical="center"/>
    </xf>
    <xf numFmtId="0" fontId="50" fillId="2" borderId="49" xfId="0" applyFont="1" applyFill="1" applyBorder="1" applyAlignment="1">
      <alignment horizontal="center" vertical="center" wrapText="1"/>
    </xf>
    <xf numFmtId="0" fontId="11" fillId="0" borderId="51" xfId="5" applyFont="1" applyFill="1" applyBorder="1" applyAlignment="1">
      <alignment horizontal="center" vertical="center" wrapText="1"/>
    </xf>
    <xf numFmtId="0" fontId="6" fillId="0" borderId="0" xfId="5" applyFont="1" applyFill="1" applyBorder="1" applyAlignment="1">
      <alignment horizontal="left" wrapText="1"/>
    </xf>
    <xf numFmtId="3" fontId="56" fillId="0" borderId="78" xfId="0" applyNumberFormat="1" applyFont="1" applyBorder="1" applyAlignment="1">
      <alignment horizontal="center" vertical="center" wrapText="1"/>
    </xf>
    <xf numFmtId="164" fontId="0" fillId="4" borderId="11" xfId="0" applyNumberFormat="1" applyFont="1" applyFill="1" applyBorder="1" applyAlignment="1">
      <alignment horizontal="center" vertical="center"/>
    </xf>
    <xf numFmtId="164" fontId="0" fillId="4" borderId="62" xfId="0" applyNumberFormat="1" applyFont="1" applyFill="1" applyBorder="1" applyAlignment="1">
      <alignment horizontal="center" vertical="center"/>
    </xf>
    <xf numFmtId="3" fontId="0" fillId="3" borderId="12" xfId="0" applyNumberFormat="1" applyFont="1" applyFill="1" applyBorder="1" applyAlignment="1">
      <alignment horizontal="center" vertical="center"/>
    </xf>
    <xf numFmtId="0" fontId="0" fillId="3" borderId="9" xfId="0" applyFill="1" applyBorder="1" applyAlignment="1">
      <alignment vertical="top" wrapText="1"/>
    </xf>
    <xf numFmtId="0" fontId="0" fillId="3" borderId="0" xfId="0" applyFill="1" applyAlignment="1">
      <alignment vertical="top" wrapText="1"/>
    </xf>
    <xf numFmtId="3" fontId="0" fillId="3" borderId="16" xfId="0" applyNumberFormat="1" applyFont="1" applyFill="1" applyBorder="1" applyAlignment="1">
      <alignment horizontal="center" vertical="center"/>
    </xf>
    <xf numFmtId="164" fontId="0" fillId="0" borderId="0" xfId="0" applyNumberFormat="1"/>
    <xf numFmtId="0" fontId="56" fillId="0" borderId="50"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90" xfId="0" applyFont="1" applyBorder="1" applyAlignment="1">
      <alignment horizontal="center" vertical="center" wrapText="1"/>
    </xf>
    <xf numFmtId="164" fontId="0" fillId="4" borderId="73" xfId="0" applyNumberFormat="1" applyFont="1" applyFill="1" applyBorder="1" applyAlignment="1">
      <alignment horizontal="center" vertical="center"/>
    </xf>
    <xf numFmtId="9" fontId="5" fillId="4" borderId="8" xfId="0" applyNumberFormat="1" applyFont="1" applyFill="1" applyBorder="1" applyAlignment="1">
      <alignment horizontal="center" vertical="center"/>
    </xf>
    <xf numFmtId="3" fontId="5" fillId="0" borderId="108" xfId="0" applyNumberFormat="1" applyFont="1" applyBorder="1" applyAlignment="1">
      <alignment horizontal="center" vertical="center"/>
    </xf>
    <xf numFmtId="0" fontId="10" fillId="3" borderId="65"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3" borderId="71" xfId="0" applyFont="1" applyFill="1" applyBorder="1" applyAlignment="1">
      <alignment horizontal="center" vertical="center" wrapText="1"/>
    </xf>
    <xf numFmtId="3" fontId="24" fillId="3" borderId="72" xfId="0" applyNumberFormat="1" applyFont="1" applyFill="1" applyBorder="1" applyAlignment="1">
      <alignment horizontal="center" vertical="center" wrapText="1"/>
    </xf>
    <xf numFmtId="3" fontId="24" fillId="3" borderId="74" xfId="0" applyNumberFormat="1" applyFont="1" applyFill="1" applyBorder="1" applyAlignment="1">
      <alignment horizontal="center" vertical="center" wrapText="1"/>
    </xf>
    <xf numFmtId="3" fontId="56" fillId="3" borderId="90" xfId="0" applyNumberFormat="1" applyFont="1" applyFill="1" applyBorder="1" applyAlignment="1">
      <alignment horizontal="center" vertical="center" wrapText="1"/>
    </xf>
    <xf numFmtId="164" fontId="24" fillId="3" borderId="90" xfId="0" applyNumberFormat="1" applyFont="1" applyFill="1" applyBorder="1" applyAlignment="1">
      <alignment horizontal="center" vertical="center" wrapText="1"/>
    </xf>
    <xf numFmtId="3" fontId="24" fillId="3" borderId="62" xfId="0" applyNumberFormat="1" applyFont="1" applyFill="1" applyBorder="1" applyAlignment="1">
      <alignment horizontal="center" vertical="center" wrapText="1"/>
    </xf>
    <xf numFmtId="3" fontId="56" fillId="3" borderId="63" xfId="0" applyNumberFormat="1" applyFont="1" applyFill="1" applyBorder="1" applyAlignment="1">
      <alignment horizontal="center" vertical="center" wrapText="1"/>
    </xf>
    <xf numFmtId="164" fontId="24" fillId="3" borderId="63" xfId="0" applyNumberFormat="1" applyFont="1" applyFill="1" applyBorder="1" applyAlignment="1">
      <alignment horizontal="center" vertical="center" wrapText="1"/>
    </xf>
    <xf numFmtId="0" fontId="0" fillId="0" borderId="0" xfId="0" applyNumberFormat="1" applyFont="1"/>
    <xf numFmtId="0" fontId="0" fillId="0" borderId="0" xfId="0" applyNumberFormat="1" applyFont="1" applyFill="1" applyBorder="1"/>
    <xf numFmtId="0" fontId="24" fillId="0" borderId="0" xfId="0" applyNumberFormat="1" applyFont="1" applyFill="1" applyBorder="1" applyAlignment="1">
      <alignment horizontal="center" vertical="center" wrapText="1"/>
    </xf>
    <xf numFmtId="0" fontId="24" fillId="17" borderId="0" xfId="0" applyNumberFormat="1" applyFont="1" applyFill="1" applyBorder="1" applyAlignment="1">
      <alignment horizontal="center" vertical="center" wrapText="1"/>
    </xf>
    <xf numFmtId="0" fontId="75" fillId="0" borderId="0" xfId="0" applyNumberFormat="1" applyFont="1" applyFill="1" applyBorder="1" applyAlignment="1">
      <alignment horizontal="center" vertical="center" wrapText="1"/>
    </xf>
    <xf numFmtId="0" fontId="0" fillId="3" borderId="0" xfId="0" applyNumberFormat="1" applyFont="1" applyFill="1" applyBorder="1"/>
    <xf numFmtId="0" fontId="119" fillId="0" borderId="0" xfId="0" applyFont="1" applyAlignment="1">
      <alignment horizontal="left" vertical="top" wrapText="1" indent="3"/>
    </xf>
    <xf numFmtId="3" fontId="0" fillId="3" borderId="16"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19" fillId="0" borderId="2" xfId="0" applyFont="1" applyBorder="1" applyAlignment="1">
      <alignment horizontal="left" vertical="top" wrapText="1"/>
    </xf>
    <xf numFmtId="0" fontId="119" fillId="0" borderId="25" xfId="0" applyFont="1" applyBorder="1" applyAlignment="1">
      <alignment horizontal="left" vertical="top" wrapText="1"/>
    </xf>
    <xf numFmtId="0" fontId="119" fillId="0" borderId="106" xfId="0" applyFont="1" applyBorder="1" applyAlignment="1">
      <alignment horizontal="left" vertical="top" wrapText="1"/>
    </xf>
    <xf numFmtId="3" fontId="0" fillId="3" borderId="16" xfId="0" applyNumberFormat="1" applyFont="1" applyFill="1" applyBorder="1" applyAlignment="1">
      <alignment horizontal="center" vertical="center" wrapText="1"/>
    </xf>
    <xf numFmtId="0" fontId="0" fillId="3" borderId="39" xfId="0" applyFont="1" applyFill="1" applyBorder="1" applyAlignment="1">
      <alignment horizontal="center" vertical="center" wrapText="1"/>
    </xf>
    <xf numFmtId="3" fontId="0" fillId="3" borderId="39" xfId="0" applyNumberFormat="1" applyFont="1" applyFill="1" applyBorder="1" applyAlignment="1">
      <alignment horizontal="center" vertical="center" wrapText="1"/>
    </xf>
    <xf numFmtId="3" fontId="45" fillId="3" borderId="14" xfId="0" applyNumberFormat="1" applyFont="1" applyFill="1" applyBorder="1" applyAlignment="1">
      <alignment horizontal="center" vertical="center" shrinkToFit="1"/>
    </xf>
    <xf numFmtId="3" fontId="73" fillId="3" borderId="57" xfId="0" applyNumberFormat="1" applyFont="1" applyFill="1" applyBorder="1" applyAlignment="1">
      <alignment horizontal="center" vertical="center" wrapText="1"/>
    </xf>
    <xf numFmtId="3" fontId="73" fillId="3" borderId="10" xfId="0" applyNumberFormat="1" applyFont="1" applyFill="1" applyBorder="1" applyAlignment="1">
      <alignment horizontal="center" vertical="center" wrapText="1"/>
    </xf>
    <xf numFmtId="3" fontId="73" fillId="3" borderId="39" xfId="0" applyNumberFormat="1" applyFont="1" applyFill="1" applyBorder="1" applyAlignment="1">
      <alignment horizontal="center" vertical="center" wrapText="1"/>
    </xf>
    <xf numFmtId="3" fontId="73" fillId="3" borderId="46" xfId="0" applyNumberFormat="1" applyFont="1" applyFill="1" applyBorder="1" applyAlignment="1">
      <alignment horizontal="center" vertical="center" wrapText="1"/>
    </xf>
    <xf numFmtId="3" fontId="73" fillId="3" borderId="15" xfId="0" applyNumberFormat="1" applyFont="1" applyFill="1" applyBorder="1" applyAlignment="1">
      <alignment horizontal="center" vertical="center" wrapText="1"/>
    </xf>
    <xf numFmtId="3" fontId="73" fillId="3" borderId="19" xfId="0" applyNumberFormat="1" applyFont="1" applyFill="1" applyBorder="1" applyAlignment="1">
      <alignment horizontal="center" vertical="center" wrapText="1"/>
    </xf>
    <xf numFmtId="3" fontId="73" fillId="3" borderId="56" xfId="0" applyNumberFormat="1" applyFont="1" applyFill="1" applyBorder="1" applyAlignment="1">
      <alignment horizontal="center" vertical="center" wrapText="1"/>
    </xf>
    <xf numFmtId="3" fontId="21" fillId="0" borderId="52"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3" fontId="21" fillId="0" borderId="40"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9" xfId="0" applyNumberFormat="1" applyFont="1" applyFill="1" applyBorder="1" applyAlignment="1">
      <alignment horizontal="center" vertical="center" wrapText="1"/>
    </xf>
    <xf numFmtId="3" fontId="20" fillId="3" borderId="56" xfId="0" applyNumberFormat="1" applyFont="1" applyFill="1" applyBorder="1" applyAlignment="1">
      <alignment horizontal="center" vertical="center" wrapText="1"/>
    </xf>
    <xf numFmtId="3" fontId="21" fillId="3" borderId="85" xfId="0" applyNumberFormat="1" applyFont="1" applyFill="1" applyBorder="1" applyAlignment="1">
      <alignment horizontal="center" vertical="center" wrapText="1"/>
    </xf>
    <xf numFmtId="1" fontId="73" fillId="3" borderId="10" xfId="15" applyNumberFormat="1" applyFill="1" applyBorder="1" applyAlignment="1">
      <alignment horizontal="center"/>
    </xf>
    <xf numFmtId="3" fontId="21" fillId="3" borderId="29" xfId="0" applyNumberFormat="1" applyFont="1" applyFill="1" applyBorder="1" applyAlignment="1">
      <alignment horizontal="center" vertical="center" wrapText="1"/>
    </xf>
    <xf numFmtId="1" fontId="73" fillId="3" borderId="14" xfId="15" applyNumberFormat="1" applyFill="1" applyBorder="1" applyAlignment="1">
      <alignment horizontal="center"/>
    </xf>
    <xf numFmtId="1" fontId="73" fillId="3" borderId="57" xfId="15" applyNumberFormat="1" applyFill="1" applyBorder="1" applyAlignment="1">
      <alignment horizontal="center"/>
    </xf>
    <xf numFmtId="1" fontId="73" fillId="3" borderId="15" xfId="15" applyNumberFormat="1" applyFill="1" applyBorder="1" applyAlignment="1">
      <alignment horizontal="center"/>
    </xf>
    <xf numFmtId="1" fontId="73" fillId="3" borderId="16" xfId="15" applyNumberFormat="1" applyFill="1" applyBorder="1" applyAlignment="1">
      <alignment horizontal="center"/>
    </xf>
    <xf numFmtId="1" fontId="73" fillId="3" borderId="19" xfId="15" applyNumberFormat="1" applyFill="1" applyBorder="1" applyAlignment="1">
      <alignment horizontal="center"/>
    </xf>
    <xf numFmtId="3" fontId="21" fillId="3" borderId="36" xfId="0" applyNumberFormat="1" applyFont="1" applyFill="1" applyBorder="1" applyAlignment="1">
      <alignment horizontal="center" vertical="center" wrapText="1"/>
    </xf>
    <xf numFmtId="3" fontId="21" fillId="3" borderId="38" xfId="0" applyNumberFormat="1" applyFont="1" applyFill="1" applyBorder="1" applyAlignment="1">
      <alignment horizontal="center" vertical="center" wrapText="1"/>
    </xf>
    <xf numFmtId="3" fontId="21" fillId="3" borderId="50" xfId="0" applyNumberFormat="1" applyFont="1" applyFill="1" applyBorder="1" applyAlignment="1">
      <alignment horizontal="center" vertical="center" wrapText="1"/>
    </xf>
    <xf numFmtId="3" fontId="21" fillId="3" borderId="42" xfId="0" applyNumberFormat="1" applyFont="1" applyFill="1" applyBorder="1" applyAlignment="1">
      <alignment horizontal="center" vertical="center" wrapText="1"/>
    </xf>
    <xf numFmtId="3" fontId="21" fillId="3" borderId="63" xfId="0" applyNumberFormat="1" applyFont="1" applyFill="1" applyBorder="1" applyAlignment="1">
      <alignment horizontal="center" vertical="center" wrapText="1"/>
    </xf>
    <xf numFmtId="3" fontId="56" fillId="0" borderId="90" xfId="0" applyNumberFormat="1" applyFont="1" applyBorder="1" applyAlignment="1">
      <alignment horizontal="center" vertical="center" wrapText="1"/>
    </xf>
    <xf numFmtId="1" fontId="16" fillId="3" borderId="42" xfId="0" applyNumberFormat="1" applyFont="1" applyFill="1" applyBorder="1" applyAlignment="1">
      <alignment horizontal="center" vertical="center" wrapText="1"/>
    </xf>
    <xf numFmtId="0" fontId="11" fillId="2" borderId="57" xfId="0" applyFont="1" applyFill="1" applyBorder="1" applyAlignment="1">
      <alignment horizontal="center" vertical="center" wrapText="1"/>
    </xf>
    <xf numFmtId="168" fontId="11" fillId="2" borderId="14" xfId="0" applyNumberFormat="1" applyFont="1" applyFill="1" applyBorder="1" applyAlignment="1">
      <alignment horizontal="center" vertical="center" wrapText="1"/>
    </xf>
    <xf numFmtId="0" fontId="11" fillId="2" borderId="34" xfId="0" applyFont="1" applyFill="1" applyBorder="1" applyAlignment="1">
      <alignment horizontal="center" vertical="center" wrapText="1"/>
    </xf>
    <xf numFmtId="168" fontId="16" fillId="3" borderId="12" xfId="0" applyNumberFormat="1" applyFont="1" applyFill="1" applyBorder="1" applyAlignment="1">
      <alignment horizontal="center" vertical="center" wrapText="1"/>
    </xf>
    <xf numFmtId="168" fontId="16" fillId="3" borderId="35" xfId="0" applyNumberFormat="1" applyFont="1" applyFill="1" applyBorder="1" applyAlignment="1">
      <alignment horizontal="center" vertical="center" wrapText="1"/>
    </xf>
    <xf numFmtId="0" fontId="0" fillId="3" borderId="50" xfId="0" applyFont="1" applyFill="1" applyBorder="1" applyAlignment="1">
      <alignment horizontal="center" vertical="center" wrapText="1"/>
    </xf>
    <xf numFmtId="3" fontId="4" fillId="3" borderId="10" xfId="5" applyNumberFormat="1" applyFont="1" applyFill="1" applyBorder="1" applyAlignment="1">
      <alignment horizontal="center"/>
    </xf>
    <xf numFmtId="3" fontId="4" fillId="3" borderId="16" xfId="5" applyNumberFormat="1" applyFont="1" applyFill="1" applyBorder="1" applyAlignment="1">
      <alignment horizontal="center"/>
    </xf>
    <xf numFmtId="3" fontId="52" fillId="3" borderId="18" xfId="5" applyNumberFormat="1" applyFont="1" applyFill="1" applyBorder="1" applyAlignment="1">
      <alignment horizontal="center"/>
    </xf>
    <xf numFmtId="3" fontId="52" fillId="3" borderId="31" xfId="5" applyNumberFormat="1" applyFont="1" applyFill="1" applyBorder="1" applyAlignment="1">
      <alignment horizontal="center"/>
    </xf>
    <xf numFmtId="3" fontId="52" fillId="0" borderId="31" xfId="5" applyNumberFormat="1" applyFont="1" applyFill="1" applyBorder="1" applyAlignment="1">
      <alignment horizontal="center"/>
    </xf>
    <xf numFmtId="3" fontId="4" fillId="3" borderId="73" xfId="5" applyNumberFormat="1" applyFont="1" applyFill="1" applyBorder="1" applyAlignment="1">
      <alignment horizontal="center"/>
    </xf>
    <xf numFmtId="3" fontId="4" fillId="3" borderId="11" xfId="5" applyNumberFormat="1" applyFont="1" applyFill="1" applyBorder="1" applyAlignment="1">
      <alignment horizontal="center"/>
    </xf>
    <xf numFmtId="3" fontId="52" fillId="0" borderId="75" xfId="5" applyNumberFormat="1" applyFont="1" applyFill="1" applyBorder="1" applyAlignment="1">
      <alignment horizontal="center"/>
    </xf>
    <xf numFmtId="3" fontId="5" fillId="3" borderId="42" xfId="5" applyNumberFormat="1" applyFont="1" applyFill="1" applyBorder="1" applyAlignment="1">
      <alignment horizontal="center"/>
    </xf>
    <xf numFmtId="3" fontId="5" fillId="0" borderId="44" xfId="5" applyNumberFormat="1" applyFont="1" applyFill="1" applyBorder="1" applyAlignment="1">
      <alignment horizontal="center"/>
    </xf>
    <xf numFmtId="3" fontId="8" fillId="3" borderId="86" xfId="5" applyNumberFormat="1" applyFont="1" applyFill="1" applyBorder="1" applyAlignment="1">
      <alignment horizontal="center"/>
    </xf>
    <xf numFmtId="3" fontId="8" fillId="3" borderId="3" xfId="5" applyNumberFormat="1" applyFont="1" applyFill="1" applyBorder="1" applyAlignment="1">
      <alignment horizontal="center"/>
    </xf>
    <xf numFmtId="0" fontId="37" fillId="3" borderId="0" xfId="5" applyFont="1" applyFill="1" applyBorder="1" applyAlignment="1"/>
    <xf numFmtId="0" fontId="16" fillId="3" borderId="57" xfId="0" applyFont="1" applyFill="1" applyBorder="1" applyAlignment="1">
      <alignment horizontal="center" vertical="center"/>
    </xf>
    <xf numFmtId="3" fontId="10" fillId="3" borderId="14" xfId="5" applyNumberFormat="1" applyFont="1" applyFill="1" applyBorder="1" applyAlignment="1">
      <alignment horizontal="center" vertical="center"/>
    </xf>
    <xf numFmtId="0" fontId="16" fillId="3" borderId="15" xfId="0" applyFont="1" applyFill="1" applyBorder="1" applyAlignment="1">
      <alignment horizontal="center" vertical="center"/>
    </xf>
    <xf numFmtId="3" fontId="10" fillId="3" borderId="16" xfId="5" applyNumberFormat="1" applyFont="1" applyFill="1" applyBorder="1" applyAlignment="1">
      <alignment horizontal="center" vertical="center"/>
    </xf>
    <xf numFmtId="0" fontId="15" fillId="3" borderId="19" xfId="0" applyFont="1" applyFill="1" applyBorder="1" applyAlignment="1">
      <alignment horizontal="center" vertical="center"/>
    </xf>
    <xf numFmtId="0" fontId="16" fillId="3" borderId="19" xfId="0" applyFont="1" applyFill="1" applyBorder="1" applyAlignment="1">
      <alignment horizontal="center" vertical="center"/>
    </xf>
    <xf numFmtId="3" fontId="10" fillId="3" borderId="18" xfId="5" applyNumberFormat="1" applyFont="1" applyFill="1" applyBorder="1" applyAlignment="1">
      <alignment horizontal="center" vertical="center"/>
    </xf>
    <xf numFmtId="0" fontId="15" fillId="3" borderId="20" xfId="0" applyFont="1" applyFill="1" applyBorder="1" applyAlignment="1">
      <alignment horizontal="center" vertical="center"/>
    </xf>
    <xf numFmtId="3" fontId="10" fillId="3" borderId="15" xfId="5" applyNumberFormat="1" applyFont="1" applyFill="1" applyBorder="1" applyAlignment="1">
      <alignment horizontal="center" vertical="center"/>
    </xf>
    <xf numFmtId="3" fontId="10" fillId="3" borderId="19" xfId="5" applyNumberFormat="1" applyFont="1" applyFill="1" applyBorder="1" applyAlignment="1">
      <alignment horizontal="center" vertical="center"/>
    </xf>
    <xf numFmtId="4" fontId="10" fillId="3" borderId="20" xfId="5" applyNumberFormat="1" applyFont="1" applyFill="1" applyBorder="1" applyAlignment="1">
      <alignment horizontal="center" vertical="center"/>
    </xf>
    <xf numFmtId="10" fontId="10" fillId="6" borderId="10" xfId="5" applyNumberFormat="1" applyFont="1" applyFill="1" applyBorder="1" applyAlignment="1">
      <alignment horizontal="center" vertical="center"/>
    </xf>
    <xf numFmtId="3" fontId="10" fillId="6" borderId="10" xfId="5" applyNumberFormat="1" applyFont="1" applyFill="1" applyBorder="1" applyAlignment="1">
      <alignment horizontal="center" vertical="center"/>
    </xf>
    <xf numFmtId="10" fontId="10" fillId="6" borderId="73" xfId="5" applyNumberFormat="1" applyFont="1" applyFill="1" applyBorder="1" applyAlignment="1">
      <alignment horizontal="center" vertical="center"/>
    </xf>
    <xf numFmtId="10" fontId="10" fillId="6" borderId="75" xfId="5" applyNumberFormat="1" applyFont="1" applyFill="1" applyBorder="1" applyAlignment="1">
      <alignment horizontal="center" vertical="center"/>
    </xf>
    <xf numFmtId="10" fontId="10" fillId="6" borderId="16" xfId="5" applyNumberFormat="1" applyFont="1" applyFill="1" applyBorder="1" applyAlignment="1">
      <alignment horizontal="center" vertical="center"/>
    </xf>
    <xf numFmtId="3" fontId="10" fillId="6" borderId="19" xfId="5" applyNumberFormat="1" applyFont="1" applyFill="1" applyBorder="1" applyAlignment="1">
      <alignment horizontal="center" vertical="center"/>
    </xf>
    <xf numFmtId="10" fontId="10" fillId="0" borderId="18" xfId="5" applyNumberFormat="1" applyFont="1" applyFill="1" applyBorder="1" applyAlignment="1">
      <alignment horizontal="center" vertical="center"/>
    </xf>
    <xf numFmtId="10" fontId="7" fillId="3" borderId="31" xfId="5" applyNumberFormat="1" applyFont="1" applyFill="1" applyBorder="1" applyAlignment="1">
      <alignment horizontal="center" vertical="center"/>
    </xf>
    <xf numFmtId="10" fontId="7" fillId="3" borderId="20" xfId="5" applyNumberFormat="1" applyFont="1" applyFill="1" applyBorder="1" applyAlignment="1">
      <alignment horizontal="center" vertical="center"/>
    </xf>
    <xf numFmtId="10" fontId="10" fillId="6" borderId="36" xfId="5" applyNumberFormat="1" applyFont="1" applyFill="1" applyBorder="1" applyAlignment="1">
      <alignment horizontal="center" vertical="center"/>
    </xf>
    <xf numFmtId="10" fontId="10" fillId="6" borderId="29" xfId="5" applyNumberFormat="1" applyFont="1" applyFill="1" applyBorder="1" applyAlignment="1">
      <alignment horizontal="center" vertical="center"/>
    </xf>
    <xf numFmtId="3" fontId="10" fillId="6" borderId="29" xfId="5" applyNumberFormat="1" applyFont="1" applyFill="1" applyBorder="1" applyAlignment="1">
      <alignment horizontal="center" vertical="center"/>
    </xf>
    <xf numFmtId="3" fontId="10" fillId="6" borderId="38" xfId="5" applyNumberFormat="1" applyFont="1" applyFill="1" applyBorder="1" applyAlignment="1">
      <alignment horizontal="center" vertical="center"/>
    </xf>
    <xf numFmtId="0" fontId="50" fillId="2" borderId="83" xfId="0" applyFont="1" applyFill="1" applyBorder="1" applyAlignment="1">
      <alignment horizontal="center" vertical="center" wrapText="1"/>
    </xf>
    <xf numFmtId="1" fontId="10" fillId="0" borderId="73" xfId="5" applyNumberFormat="1" applyFont="1" applyFill="1" applyBorder="1" applyAlignment="1">
      <alignment horizontal="center" vertical="center"/>
    </xf>
    <xf numFmtId="1" fontId="10" fillId="0" borderId="126" xfId="5" applyNumberFormat="1" applyFont="1" applyFill="1" applyBorder="1" applyAlignment="1">
      <alignment horizontal="center" vertical="center"/>
    </xf>
    <xf numFmtId="1" fontId="10" fillId="3" borderId="10" xfId="5" applyNumberFormat="1" applyFont="1" applyFill="1" applyBorder="1" applyAlignment="1">
      <alignment horizontal="center" vertical="center"/>
    </xf>
    <xf numFmtId="1" fontId="10" fillId="0" borderId="16" xfId="5" applyNumberFormat="1" applyFont="1" applyFill="1" applyBorder="1" applyAlignment="1">
      <alignment horizontal="center" vertical="center"/>
    </xf>
    <xf numFmtId="1" fontId="10" fillId="3" borderId="19" xfId="5" applyNumberFormat="1" applyFont="1" applyFill="1" applyBorder="1" applyAlignment="1">
      <alignment horizontal="center" vertical="center"/>
    </xf>
    <xf numFmtId="10" fontId="10" fillId="3" borderId="31" xfId="5" applyNumberFormat="1" applyFont="1" applyFill="1" applyBorder="1" applyAlignment="1">
      <alignment horizontal="center" vertical="center"/>
    </xf>
    <xf numFmtId="10" fontId="10" fillId="3" borderId="20" xfId="5" applyNumberFormat="1" applyFont="1" applyFill="1" applyBorder="1" applyAlignment="1">
      <alignment horizontal="center" vertical="center"/>
    </xf>
    <xf numFmtId="1" fontId="10" fillId="0" borderId="36" xfId="5" applyNumberFormat="1" applyFont="1" applyFill="1" applyBorder="1" applyAlignment="1">
      <alignment horizontal="center" vertical="center"/>
    </xf>
    <xf numFmtId="1" fontId="10" fillId="3" borderId="29" xfId="5" applyNumberFormat="1" applyFont="1" applyFill="1" applyBorder="1" applyAlignment="1">
      <alignment horizontal="center" vertical="center"/>
    </xf>
    <xf numFmtId="1" fontId="10" fillId="3" borderId="38" xfId="5" applyNumberFormat="1" applyFont="1" applyFill="1" applyBorder="1" applyAlignment="1">
      <alignment horizontal="center" vertical="center"/>
    </xf>
    <xf numFmtId="0" fontId="11" fillId="0" borderId="23" xfId="5" applyFont="1" applyFill="1" applyBorder="1" applyAlignment="1">
      <alignment horizontal="center" vertical="center" wrapText="1"/>
    </xf>
    <xf numFmtId="0" fontId="50" fillId="4" borderId="6" xfId="5" applyFont="1" applyFill="1" applyBorder="1" applyAlignment="1"/>
    <xf numFmtId="0" fontId="50" fillId="4" borderId="3" xfId="5" applyFont="1" applyFill="1" applyBorder="1" applyAlignment="1"/>
    <xf numFmtId="0" fontId="11" fillId="0" borderId="78" xfId="5" applyFont="1" applyFill="1" applyBorder="1" applyAlignment="1">
      <alignment horizontal="center" vertical="center" wrapText="1"/>
    </xf>
    <xf numFmtId="3" fontId="0" fillId="3" borderId="50" xfId="0" applyNumberFormat="1" applyFont="1" applyFill="1" applyBorder="1" applyAlignment="1">
      <alignment horizontal="center" vertical="center"/>
    </xf>
    <xf numFmtId="3" fontId="0" fillId="3" borderId="42" xfId="0" applyNumberFormat="1" applyFont="1" applyFill="1" applyBorder="1" applyAlignment="1">
      <alignment horizontal="center" vertical="center"/>
    </xf>
    <xf numFmtId="3" fontId="0" fillId="3" borderId="44" xfId="0" applyNumberFormat="1" applyFont="1" applyFill="1" applyBorder="1" applyAlignment="1">
      <alignment horizontal="center" vertical="center"/>
    </xf>
    <xf numFmtId="0" fontId="0" fillId="0" borderId="0" xfId="0" applyAlignment="1">
      <alignment horizontal="center" vertical="top" wrapText="1"/>
    </xf>
    <xf numFmtId="0" fontId="71"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2" fillId="5" borderId="0" xfId="0" applyFont="1" applyFill="1" applyBorder="1" applyAlignment="1">
      <alignment horizontal="center" vertical="center" wrapText="1"/>
    </xf>
    <xf numFmtId="0" fontId="62" fillId="5" borderId="0" xfId="0" applyFont="1" applyFill="1" applyBorder="1" applyAlignment="1">
      <alignment horizontal="center" vertical="center"/>
    </xf>
    <xf numFmtId="0" fontId="2" fillId="0" borderId="0" xfId="0" applyFont="1" applyBorder="1" applyAlignment="1">
      <alignment horizontal="left" vertical="top" wrapText="1"/>
    </xf>
    <xf numFmtId="0" fontId="116" fillId="21" borderId="22" xfId="0" applyFont="1" applyFill="1" applyBorder="1" applyAlignment="1">
      <alignment horizontal="left" vertical="top" wrapText="1"/>
    </xf>
    <xf numFmtId="0" fontId="116" fillId="21" borderId="30" xfId="0" applyFont="1" applyFill="1" applyBorder="1" applyAlignment="1">
      <alignment horizontal="left" vertical="top" wrapText="1"/>
    </xf>
    <xf numFmtId="0" fontId="119" fillId="0" borderId="124" xfId="0" applyFont="1" applyBorder="1" applyAlignment="1">
      <alignment horizontal="left" vertical="top" wrapText="1"/>
    </xf>
    <xf numFmtId="0" fontId="116" fillId="21" borderId="25" xfId="0" applyFont="1" applyFill="1" applyBorder="1" applyAlignment="1">
      <alignment horizontal="left" vertical="top" wrapText="1"/>
    </xf>
    <xf numFmtId="0" fontId="116" fillId="21" borderId="2" xfId="0" applyFont="1" applyFill="1" applyBorder="1" applyAlignment="1">
      <alignment horizontal="left" vertical="top" wrapText="1"/>
    </xf>
    <xf numFmtId="0" fontId="140" fillId="0" borderId="0" xfId="0" applyFont="1" applyBorder="1" applyAlignment="1">
      <alignment horizontal="left" vertical="top" wrapText="1"/>
    </xf>
    <xf numFmtId="0" fontId="2" fillId="0" borderId="0" xfId="0" applyFont="1" applyBorder="1" applyAlignment="1">
      <alignment horizontal="left" vertical="center" wrapText="1"/>
    </xf>
    <xf numFmtId="0" fontId="117" fillId="0" borderId="0" xfId="0" applyFont="1" applyAlignment="1">
      <alignment horizontal="center" vertical="center"/>
    </xf>
    <xf numFmtId="0" fontId="119" fillId="0" borderId="0" xfId="0" applyFont="1" applyAlignment="1">
      <alignment horizontal="left" vertical="top" wrapText="1"/>
    </xf>
    <xf numFmtId="0" fontId="119" fillId="0" borderId="0" xfId="0" applyFont="1" applyAlignment="1">
      <alignment horizontal="left" vertical="top" wrapText="1" indent="3"/>
    </xf>
    <xf numFmtId="0" fontId="116" fillId="21" borderId="25" xfId="0" applyFont="1" applyFill="1" applyBorder="1" applyAlignment="1">
      <alignment vertical="center" wrapText="1"/>
    </xf>
    <xf numFmtId="0" fontId="116" fillId="21" borderId="2" xfId="0" applyFont="1" applyFill="1" applyBorder="1" applyAlignment="1">
      <alignment vertical="center" wrapText="1"/>
    </xf>
    <xf numFmtId="0" fontId="55" fillId="5" borderId="9"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10" fillId="0" borderId="0" xfId="0" applyFont="1" applyAlignment="1">
      <alignment horizontal="left" vertical="top"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49" fillId="2" borderId="6" xfId="0" applyFont="1" applyFill="1" applyBorder="1" applyAlignment="1">
      <alignment vertical="center" wrapText="1"/>
    </xf>
    <xf numFmtId="0" fontId="49" fillId="2" borderId="3" xfId="0" applyFont="1" applyFill="1" applyBorder="1" applyAlignment="1">
      <alignment vertical="center" wrapText="1"/>
    </xf>
    <xf numFmtId="0" fontId="28" fillId="0" borderId="7" xfId="1" applyFont="1" applyBorder="1" applyAlignment="1">
      <alignment horizontal="left" vertical="top" wrapText="1"/>
    </xf>
    <xf numFmtId="0" fontId="10" fillId="0" borderId="0" xfId="1" applyFont="1" applyAlignment="1">
      <alignment horizontal="left" vertical="top" wrapText="1"/>
    </xf>
    <xf numFmtId="0" fontId="10" fillId="0" borderId="0" xfId="0" applyFont="1" applyFill="1" applyAlignment="1">
      <alignment horizontal="left" vertical="top" wrapText="1"/>
    </xf>
    <xf numFmtId="0" fontId="89" fillId="0" borderId="0" xfId="0" applyFont="1" applyAlignment="1">
      <alignment horizontal="left" vertical="top" wrapText="1"/>
    </xf>
    <xf numFmtId="0" fontId="10" fillId="0" borderId="0" xfId="1" applyFont="1" applyBorder="1" applyAlignment="1">
      <alignment horizontal="left" vertical="top"/>
    </xf>
    <xf numFmtId="0" fontId="50" fillId="2" borderId="51"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46" fillId="5" borderId="22"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5" fillId="2" borderId="32" xfId="0" applyFont="1" applyFill="1" applyBorder="1" applyAlignment="1">
      <alignment horizontal="right" wrapText="1"/>
    </xf>
    <xf numFmtId="0" fontId="5" fillId="2" borderId="17" xfId="0" applyFont="1" applyFill="1" applyBorder="1" applyAlignment="1">
      <alignment horizontal="right" wrapText="1"/>
    </xf>
    <xf numFmtId="0" fontId="5" fillId="2" borderId="2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50" fillId="2" borderId="14"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23" fillId="10" borderId="9" xfId="0" applyFont="1" applyFill="1" applyBorder="1" applyAlignment="1">
      <alignment horizontal="center"/>
    </xf>
    <xf numFmtId="0" fontId="23" fillId="10" borderId="0" xfId="0" applyFont="1" applyFill="1" applyBorder="1" applyAlignment="1">
      <alignment horizontal="center"/>
    </xf>
    <xf numFmtId="0" fontId="23" fillId="10" borderId="22" xfId="0" applyFont="1" applyFill="1" applyBorder="1" applyAlignment="1">
      <alignment horizontal="center"/>
    </xf>
    <xf numFmtId="0" fontId="23" fillId="10" borderId="7" xfId="0" applyFont="1" applyFill="1" applyBorder="1" applyAlignment="1">
      <alignment horizontal="center"/>
    </xf>
    <xf numFmtId="0" fontId="5" fillId="2" borderId="78" xfId="0" applyFont="1" applyFill="1" applyBorder="1" applyAlignment="1">
      <alignment horizontal="right" vertical="top" wrapText="1"/>
    </xf>
    <xf numFmtId="0" fontId="5" fillId="2" borderId="37" xfId="0" applyFont="1" applyFill="1" applyBorder="1" applyAlignment="1">
      <alignment horizontal="right" vertical="top" wrapText="1"/>
    </xf>
    <xf numFmtId="0" fontId="69" fillId="2" borderId="9" xfId="0" applyFont="1" applyFill="1" applyBorder="1" applyAlignment="1">
      <alignment horizontal="center" vertical="center"/>
    </xf>
    <xf numFmtId="0" fontId="69" fillId="2" borderId="0" xfId="0" applyFont="1" applyFill="1" applyBorder="1" applyAlignment="1">
      <alignment horizontal="center" vertical="center"/>
    </xf>
    <xf numFmtId="0" fontId="46" fillId="5" borderId="23"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51" xfId="0" applyFont="1" applyFill="1" applyBorder="1" applyAlignment="1">
      <alignment horizontal="center" vertical="center" wrapText="1"/>
    </xf>
    <xf numFmtId="0" fontId="46" fillId="5" borderId="76" xfId="0" applyFont="1" applyFill="1" applyBorder="1" applyAlignment="1">
      <alignment horizontal="center" vertical="center" wrapText="1"/>
    </xf>
    <xf numFmtId="0" fontId="5" fillId="2" borderId="55" xfId="0" applyFont="1" applyFill="1" applyBorder="1" applyAlignment="1">
      <alignment horizontal="right" wrapText="1"/>
    </xf>
    <xf numFmtId="0" fontId="5" fillId="2" borderId="40" xfId="0" applyFont="1" applyFill="1" applyBorder="1" applyAlignment="1">
      <alignment horizontal="right" wrapText="1"/>
    </xf>
    <xf numFmtId="0" fontId="5" fillId="2" borderId="23" xfId="0" applyFont="1" applyFill="1" applyBorder="1" applyAlignment="1">
      <alignment horizontal="right" wrapText="1"/>
    </xf>
    <xf numFmtId="0" fontId="5" fillId="2" borderId="4" xfId="0" applyFont="1" applyFill="1" applyBorder="1" applyAlignment="1">
      <alignment horizontal="right" wrapText="1"/>
    </xf>
    <xf numFmtId="0" fontId="5" fillId="2" borderId="55" xfId="0" applyFont="1" applyFill="1" applyBorder="1" applyAlignment="1">
      <alignment horizontal="right" vertical="top" wrapText="1"/>
    </xf>
    <xf numFmtId="0" fontId="5" fillId="2" borderId="40" xfId="0" applyFont="1" applyFill="1" applyBorder="1" applyAlignment="1">
      <alignment horizontal="right" vertical="top" wrapText="1"/>
    </xf>
    <xf numFmtId="0" fontId="5" fillId="2" borderId="23" xfId="0" applyFont="1" applyFill="1" applyBorder="1" applyAlignment="1">
      <alignment horizontal="right" vertical="top"/>
    </xf>
    <xf numFmtId="0" fontId="5" fillId="2" borderId="4" xfId="0" applyFont="1" applyFill="1" applyBorder="1" applyAlignment="1">
      <alignment horizontal="right" vertical="top"/>
    </xf>
    <xf numFmtId="0" fontId="42" fillId="4" borderId="67"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23" fillId="10" borderId="23" xfId="0" applyFont="1" applyFill="1" applyBorder="1" applyAlignment="1">
      <alignment horizontal="center"/>
    </xf>
    <xf numFmtId="0" fontId="23" fillId="10" borderId="8" xfId="0" applyFont="1" applyFill="1" applyBorder="1" applyAlignment="1">
      <alignment horizontal="center"/>
    </xf>
    <xf numFmtId="0" fontId="46" fillId="5" borderId="9"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14" fillId="5" borderId="25"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15" fillId="3" borderId="7" xfId="0" applyFont="1" applyFill="1" applyBorder="1" applyAlignment="1">
      <alignment horizontal="left" vertical="center" wrapText="1"/>
    </xf>
    <xf numFmtId="0" fontId="23" fillId="10" borderId="4" xfId="0" applyFont="1" applyFill="1" applyBorder="1" applyAlignment="1">
      <alignment horizontal="center"/>
    </xf>
    <xf numFmtId="0" fontId="46" fillId="5" borderId="22" xfId="0" applyFont="1" applyFill="1" applyBorder="1" applyAlignment="1">
      <alignment horizontal="center"/>
    </xf>
    <xf numFmtId="0" fontId="46" fillId="5" borderId="7" xfId="0" applyFont="1" applyFill="1" applyBorder="1" applyAlignment="1">
      <alignment horizontal="center"/>
    </xf>
    <xf numFmtId="0" fontId="46" fillId="5" borderId="30" xfId="0" applyFont="1" applyFill="1" applyBorder="1" applyAlignment="1">
      <alignment horizontal="center"/>
    </xf>
    <xf numFmtId="0" fontId="42" fillId="10" borderId="25" xfId="0" applyFont="1" applyFill="1" applyBorder="1" applyAlignment="1">
      <alignment horizontal="center"/>
    </xf>
    <xf numFmtId="0" fontId="42" fillId="10" borderId="24" xfId="0" applyFont="1" applyFill="1" applyBorder="1" applyAlignment="1">
      <alignment horizontal="center"/>
    </xf>
    <xf numFmtId="0" fontId="42" fillId="10" borderId="2" xfId="0" applyFont="1" applyFill="1" applyBorder="1" applyAlignment="1">
      <alignment horizontal="center"/>
    </xf>
    <xf numFmtId="0" fontId="11" fillId="2" borderId="93"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3"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46" fillId="4" borderId="14" xfId="0" applyFont="1" applyFill="1" applyBorder="1" applyAlignment="1">
      <alignment horizontal="center"/>
    </xf>
    <xf numFmtId="0" fontId="46" fillId="4" borderId="57" xfId="0" applyFont="1" applyFill="1" applyBorder="1" applyAlignment="1">
      <alignment horizontal="center"/>
    </xf>
    <xf numFmtId="0" fontId="46" fillId="5" borderId="25" xfId="0" applyFont="1" applyFill="1" applyBorder="1" applyAlignment="1">
      <alignment horizontal="center" vertical="center"/>
    </xf>
    <xf numFmtId="0" fontId="46" fillId="5" borderId="24" xfId="0" applyFont="1" applyFill="1" applyBorder="1" applyAlignment="1">
      <alignment horizontal="center" vertical="center"/>
    </xf>
    <xf numFmtId="0" fontId="46"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6" fillId="5" borderId="22"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30" xfId="0" applyFont="1" applyFill="1" applyBorder="1" applyAlignment="1">
      <alignment horizontal="center" vertical="center"/>
    </xf>
    <xf numFmtId="0" fontId="46" fillId="5" borderId="25" xfId="0" applyFont="1" applyFill="1" applyBorder="1" applyAlignment="1">
      <alignment horizontal="center"/>
    </xf>
    <xf numFmtId="0" fontId="46" fillId="5" borderId="24" xfId="0" applyFont="1" applyFill="1" applyBorder="1" applyAlignment="1">
      <alignment horizontal="center"/>
    </xf>
    <xf numFmtId="0" fontId="46" fillId="5" borderId="2" xfId="0" applyFont="1" applyFill="1" applyBorder="1" applyAlignment="1">
      <alignment horizontal="center"/>
    </xf>
    <xf numFmtId="164" fontId="24" fillId="30" borderId="58" xfId="0" applyNumberFormat="1"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141" fillId="5" borderId="23" xfId="0" applyFont="1" applyFill="1" applyBorder="1" applyAlignment="1">
      <alignment horizontal="center"/>
    </xf>
    <xf numFmtId="0" fontId="141" fillId="5" borderId="8" xfId="0" applyFont="1" applyFill="1" applyBorder="1" applyAlignment="1">
      <alignment horizontal="center"/>
    </xf>
    <xf numFmtId="0" fontId="134" fillId="0" borderId="0" xfId="1" applyFont="1" applyAlignment="1">
      <alignment horizontal="left" vertical="top" wrapText="1"/>
    </xf>
    <xf numFmtId="0" fontId="46" fillId="9" borderId="25" xfId="0" applyFont="1" applyFill="1" applyBorder="1" applyAlignment="1">
      <alignment horizontal="center"/>
    </xf>
    <xf numFmtId="0" fontId="46" fillId="9" borderId="24" xfId="0" applyFont="1" applyFill="1" applyBorder="1" applyAlignment="1">
      <alignment horizontal="center"/>
    </xf>
    <xf numFmtId="0" fontId="46" fillId="9" borderId="2" xfId="0" applyFont="1" applyFill="1" applyBorder="1" applyAlignment="1">
      <alignment horizontal="center"/>
    </xf>
    <xf numFmtId="0" fontId="28" fillId="0" borderId="7" xfId="0" applyFont="1" applyBorder="1" applyAlignment="1">
      <alignment horizontal="left" vertical="top" wrapText="1"/>
    </xf>
    <xf numFmtId="0" fontId="58" fillId="5" borderId="25" xfId="0" applyFont="1" applyFill="1" applyBorder="1" applyAlignment="1">
      <alignment horizontal="center" wrapText="1"/>
    </xf>
    <xf numFmtId="0" fontId="58" fillId="5" borderId="24" xfId="0" applyFont="1" applyFill="1" applyBorder="1" applyAlignment="1">
      <alignment horizontal="center" wrapText="1"/>
    </xf>
    <xf numFmtId="0" fontId="58" fillId="5" borderId="2" xfId="0" applyFont="1" applyFill="1" applyBorder="1" applyAlignment="1">
      <alignment horizontal="center" wrapText="1"/>
    </xf>
    <xf numFmtId="169" fontId="42" fillId="8" borderId="25" xfId="0" applyNumberFormat="1" applyFont="1" applyFill="1" applyBorder="1" applyAlignment="1">
      <alignment horizontal="center" wrapText="1"/>
    </xf>
    <xf numFmtId="169" fontId="42" fillId="8" borderId="33" xfId="0" applyNumberFormat="1" applyFont="1" applyFill="1" applyBorder="1" applyAlignment="1">
      <alignment horizontal="center" wrapText="1"/>
    </xf>
    <xf numFmtId="168" fontId="24" fillId="17" borderId="51" xfId="0" applyNumberFormat="1" applyFont="1" applyFill="1" applyBorder="1" applyAlignment="1">
      <alignment horizontal="center" vertical="center" wrapText="1"/>
    </xf>
    <xf numFmtId="168" fontId="24" fillId="17" borderId="52" xfId="0" applyNumberFormat="1" applyFont="1" applyFill="1" applyBorder="1" applyAlignment="1">
      <alignment horizontal="center" vertical="center" wrapText="1"/>
    </xf>
    <xf numFmtId="0" fontId="24" fillId="17" borderId="32"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59" xfId="0" applyFont="1" applyFill="1" applyBorder="1" applyAlignment="1">
      <alignment horizontal="center" vertical="center" wrapText="1"/>
    </xf>
    <xf numFmtId="169" fontId="42" fillId="8" borderId="24" xfId="0" applyNumberFormat="1" applyFont="1" applyFill="1" applyBorder="1" applyAlignment="1">
      <alignment horizont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3" fontId="79" fillId="19" borderId="0" xfId="0" applyNumberFormat="1" applyFont="1" applyFill="1" applyBorder="1" applyAlignment="1">
      <alignment horizontal="left" vertical="top"/>
    </xf>
    <xf numFmtId="0" fontId="84" fillId="0" borderId="0" xfId="0" applyFont="1" applyFill="1" applyBorder="1" applyAlignment="1">
      <alignment horizontal="left" vertical="top"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87" fillId="0" borderId="7" xfId="0" applyFont="1" applyFill="1" applyBorder="1" applyAlignment="1">
      <alignment horizontal="left" vertical="top" wrapText="1"/>
    </xf>
    <xf numFmtId="0" fontId="87" fillId="0" borderId="0" xfId="0" applyFont="1" applyFill="1" applyBorder="1" applyAlignment="1">
      <alignment horizontal="left" vertical="top" wrapText="1"/>
    </xf>
    <xf numFmtId="0" fontId="14" fillId="5" borderId="30" xfId="0" applyFont="1" applyFill="1" applyBorder="1" applyAlignment="1">
      <alignment horizontal="center" vertical="center" wrapText="1"/>
    </xf>
    <xf numFmtId="168" fontId="24" fillId="0" borderId="51" xfId="0" applyNumberFormat="1" applyFont="1" applyFill="1" applyBorder="1" applyAlignment="1">
      <alignment horizontal="center" vertical="center" wrapText="1"/>
    </xf>
    <xf numFmtId="168" fontId="24" fillId="0" borderId="52"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0" fontId="16" fillId="3" borderId="0" xfId="0" applyFont="1" applyFill="1" applyBorder="1" applyAlignment="1">
      <alignment horizontal="left" vertical="top" wrapText="1"/>
    </xf>
    <xf numFmtId="169" fontId="23" fillId="9" borderId="23" xfId="0" applyNumberFormat="1" applyFont="1" applyFill="1" applyBorder="1" applyAlignment="1">
      <alignment horizontal="center"/>
    </xf>
    <xf numFmtId="169" fontId="23" fillId="9" borderId="8" xfId="0" applyNumberFormat="1" applyFont="1" applyFill="1" applyBorder="1" applyAlignment="1">
      <alignment horizontal="center"/>
    </xf>
    <xf numFmtId="169" fontId="23" fillId="9" borderId="4" xfId="0" applyNumberFormat="1" applyFont="1" applyFill="1" applyBorder="1" applyAlignment="1">
      <alignment horizontal="center"/>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6" fillId="5" borderId="23" xfId="0" applyFont="1" applyFill="1" applyBorder="1" applyAlignment="1">
      <alignment horizontal="center"/>
    </xf>
    <xf numFmtId="0" fontId="46" fillId="5" borderId="8" xfId="0" applyFont="1" applyFill="1" applyBorder="1" applyAlignment="1">
      <alignment horizontal="center"/>
    </xf>
    <xf numFmtId="0" fontId="46" fillId="5" borderId="4" xfId="0" applyFont="1" applyFill="1" applyBorder="1" applyAlignment="1">
      <alignment horizontal="center"/>
    </xf>
    <xf numFmtId="0" fontId="143" fillId="17" borderId="7" xfId="0" applyFont="1" applyFill="1" applyBorder="1" applyAlignment="1">
      <alignment horizontal="left" vertical="top" wrapText="1"/>
    </xf>
    <xf numFmtId="0" fontId="144" fillId="17" borderId="7" xfId="0" applyFont="1" applyFill="1" applyBorder="1" applyAlignment="1">
      <alignment horizontal="left" vertical="top" wrapText="1"/>
    </xf>
    <xf numFmtId="0" fontId="14" fillId="5" borderId="8"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4"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42" fillId="8" borderId="23" xfId="0" applyFont="1" applyFill="1" applyBorder="1" applyAlignment="1">
      <alignment horizontal="center" vertical="center" wrapText="1"/>
    </xf>
    <xf numFmtId="0" fontId="42" fillId="8" borderId="8"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147" fillId="32" borderId="0" xfId="0" applyFont="1" applyFill="1" applyBorder="1" applyAlignment="1">
      <alignment horizontal="left" vertical="top" wrapText="1"/>
    </xf>
    <xf numFmtId="0" fontId="20" fillId="3" borderId="3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57" fillId="8" borderId="25" xfId="0" applyFont="1" applyFill="1" applyBorder="1" applyAlignment="1">
      <alignment horizontal="center" vertical="top"/>
    </xf>
    <xf numFmtId="0" fontId="57" fillId="8" borderId="24" xfId="0" applyFont="1" applyFill="1" applyBorder="1" applyAlignment="1">
      <alignment horizontal="center" vertical="top"/>
    </xf>
    <xf numFmtId="0" fontId="57" fillId="8" borderId="2"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57" fillId="5" borderId="25" xfId="0" applyFont="1" applyFill="1" applyBorder="1" applyAlignment="1">
      <alignment horizontal="center" vertical="top" wrapText="1"/>
    </xf>
    <xf numFmtId="0" fontId="57" fillId="5" borderId="24" xfId="0" applyFont="1" applyFill="1" applyBorder="1" applyAlignment="1">
      <alignment horizontal="center" vertical="top" wrapText="1"/>
    </xf>
    <xf numFmtId="0" fontId="57" fillId="5" borderId="2" xfId="0" applyFont="1" applyFill="1" applyBorder="1" applyAlignment="1">
      <alignment horizontal="center" vertical="top" wrapText="1"/>
    </xf>
    <xf numFmtId="0" fontId="61" fillId="2" borderId="6"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20" fillId="17" borderId="14" xfId="0" applyFont="1" applyFill="1" applyBorder="1" applyAlignment="1">
      <alignment horizontal="center" vertical="center" wrapText="1"/>
    </xf>
    <xf numFmtId="0" fontId="20" fillId="17" borderId="57"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20"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152" fillId="32" borderId="0" xfId="0" applyFont="1" applyFill="1" applyBorder="1" applyAlignment="1">
      <alignment horizontal="left" vertical="top" wrapText="1"/>
    </xf>
    <xf numFmtId="0" fontId="27" fillId="32" borderId="0" xfId="0" applyFont="1" applyFill="1" applyBorder="1" applyAlignment="1">
      <alignment horizontal="left" vertical="top" wrapText="1"/>
    </xf>
    <xf numFmtId="0" fontId="20" fillId="3" borderId="1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57" fillId="8" borderId="23" xfId="0" applyFont="1" applyFill="1" applyBorder="1" applyAlignment="1">
      <alignment horizontal="center" vertical="top"/>
    </xf>
    <xf numFmtId="0" fontId="57" fillId="8" borderId="8" xfId="0" applyFont="1" applyFill="1" applyBorder="1" applyAlignment="1">
      <alignment horizontal="center" vertical="top"/>
    </xf>
    <xf numFmtId="0" fontId="57" fillId="8" borderId="4" xfId="0" applyFont="1" applyFill="1" applyBorder="1" applyAlignment="1">
      <alignment horizontal="center" vertical="top"/>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0" xfId="0" applyFont="1" applyBorder="1" applyAlignment="1">
      <alignment horizontal="center" vertical="top"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102" fillId="0" borderId="7" xfId="0" applyFont="1" applyFill="1" applyBorder="1" applyAlignment="1">
      <alignment horizontal="left" vertical="top"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61" fillId="2" borderId="68" xfId="0" applyFont="1" applyFill="1" applyBorder="1" applyAlignment="1">
      <alignment horizontal="center" vertical="center" wrapText="1"/>
    </xf>
    <xf numFmtId="0" fontId="61" fillId="2" borderId="49" xfId="0" applyFont="1" applyFill="1" applyBorder="1" applyAlignment="1">
      <alignment horizontal="center" vertical="center" wrapText="1"/>
    </xf>
    <xf numFmtId="0" fontId="20" fillId="20" borderId="29" xfId="0" applyFont="1" applyFill="1" applyBorder="1" applyAlignment="1">
      <alignment horizontal="center" vertical="center" wrapText="1"/>
    </xf>
    <xf numFmtId="0" fontId="20" fillId="20" borderId="38" xfId="0" applyFont="1" applyFill="1" applyBorder="1" applyAlignment="1">
      <alignment horizontal="center" vertical="center" wrapText="1"/>
    </xf>
    <xf numFmtId="0" fontId="132" fillId="3" borderId="0" xfId="0" applyFont="1" applyFill="1" applyAlignment="1">
      <alignment horizontal="left" vertical="top" wrapText="1"/>
    </xf>
    <xf numFmtId="0" fontId="102" fillId="0" borderId="0" xfId="0" applyFont="1" applyFill="1" applyBorder="1" applyAlignment="1">
      <alignment horizontal="left" vertical="top"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52" fillId="3"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24" fillId="3" borderId="10"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57" fillId="5" borderId="22" xfId="0" applyFont="1" applyFill="1" applyBorder="1" applyAlignment="1">
      <alignment horizontal="center" vertical="top" wrapText="1"/>
    </xf>
    <xf numFmtId="0" fontId="57" fillId="5" borderId="7" xfId="0" applyFont="1" applyFill="1" applyBorder="1" applyAlignment="1">
      <alignment horizontal="center" vertical="top"/>
    </xf>
    <xf numFmtId="0" fontId="57" fillId="5" borderId="30" xfId="0" applyFont="1" applyFill="1" applyBorder="1" applyAlignment="1">
      <alignment horizontal="center" vertical="top"/>
    </xf>
    <xf numFmtId="0" fontId="20" fillId="3" borderId="51" xfId="0"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61" fillId="2" borderId="2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52" fillId="0" borderId="31" xfId="0" applyFont="1" applyBorder="1" applyAlignment="1">
      <alignment horizontal="center" vertical="top" wrapText="1"/>
    </xf>
    <xf numFmtId="0" fontId="61" fillId="2" borderId="22"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4" fillId="3" borderId="19"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0" fillId="17" borderId="9" xfId="2" quotePrefix="1" applyNumberFormat="1" applyFont="1" applyFill="1" applyBorder="1" applyAlignment="1">
      <alignment horizontal="center" vertical="center"/>
    </xf>
    <xf numFmtId="0" fontId="0" fillId="17" borderId="5" xfId="2" quotePrefix="1" applyNumberFormat="1" applyFont="1" applyFill="1" applyBorder="1" applyAlignment="1">
      <alignment horizontal="center" vertical="center"/>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27"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52" fillId="0" borderId="9" xfId="2" quotePrefix="1" applyNumberFormat="1" applyFont="1" applyFill="1" applyBorder="1" applyAlignment="1">
      <alignment horizontal="center" vertical="center"/>
    </xf>
    <xf numFmtId="0" fontId="52" fillId="0" borderId="5" xfId="2" quotePrefix="1"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0" fontId="27" fillId="0" borderId="0" xfId="0" applyFont="1" applyAlignment="1">
      <alignment horizontal="left" vertical="top" wrapText="1"/>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0" fontId="46" fillId="11" borderId="25" xfId="0" applyFont="1" applyFill="1" applyBorder="1" applyAlignment="1">
      <alignment horizontal="center"/>
    </xf>
    <xf numFmtId="0" fontId="46" fillId="11" borderId="24" xfId="0" applyFont="1" applyFill="1" applyBorder="1" applyAlignment="1">
      <alignment horizontal="center"/>
    </xf>
    <xf numFmtId="0" fontId="46" fillId="11" borderId="2" xfId="0" applyFont="1" applyFill="1" applyBorder="1" applyAlignment="1">
      <alignment horizontal="center"/>
    </xf>
    <xf numFmtId="0" fontId="147" fillId="3" borderId="22" xfId="0" applyFont="1" applyFill="1" applyBorder="1" applyAlignment="1">
      <alignment horizontal="left" vertical="top" wrapText="1"/>
    </xf>
    <xf numFmtId="0" fontId="147" fillId="3" borderId="7" xfId="0" applyFont="1" applyFill="1" applyBorder="1" applyAlignment="1">
      <alignment horizontal="left" vertical="top" wrapText="1"/>
    </xf>
    <xf numFmtId="10" fontId="0" fillId="17" borderId="32" xfId="0" quotePrefix="1" applyNumberFormat="1" applyFont="1" applyFill="1" applyBorder="1" applyAlignment="1">
      <alignment horizontal="center" vertical="center"/>
    </xf>
    <xf numFmtId="10" fontId="0" fillId="17" borderId="17" xfId="0" quotePrefix="1" applyNumberFormat="1" applyFont="1" applyFill="1" applyBorder="1" applyAlignment="1">
      <alignment horizontal="center" vertical="center"/>
    </xf>
    <xf numFmtId="10" fontId="0" fillId="17" borderId="53" xfId="0" quotePrefix="1" applyNumberFormat="1" applyFont="1" applyFill="1" applyBorder="1" applyAlignment="1">
      <alignment horizontal="center" vertical="center"/>
    </xf>
    <xf numFmtId="10" fontId="0" fillId="17" borderId="59" xfId="0" quotePrefix="1" applyNumberFormat="1" applyFont="1" applyFill="1" applyBorder="1" applyAlignment="1">
      <alignment horizontal="center" vertical="center"/>
    </xf>
    <xf numFmtId="10" fontId="0" fillId="17" borderId="78" xfId="0" quotePrefix="1" applyNumberFormat="1" applyFont="1" applyFill="1" applyBorder="1" applyAlignment="1">
      <alignment horizontal="center" vertical="center"/>
    </xf>
    <xf numFmtId="10" fontId="0" fillId="17" borderId="37" xfId="0" quotePrefix="1" applyNumberFormat="1" applyFont="1" applyFill="1" applyBorder="1" applyAlignment="1">
      <alignment horizontal="center" vertical="center"/>
    </xf>
    <xf numFmtId="10" fontId="0" fillId="17" borderId="51" xfId="0" quotePrefix="1" applyNumberFormat="1" applyFont="1" applyFill="1" applyBorder="1" applyAlignment="1">
      <alignment horizontal="center" vertical="center"/>
    </xf>
    <xf numFmtId="10" fontId="0" fillId="17"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0" fontId="0" fillId="3" borderId="78" xfId="0" quotePrefix="1" applyNumberFormat="1" applyFont="1" applyFill="1" applyBorder="1" applyAlignment="1">
      <alignment horizontal="center" vertical="center"/>
    </xf>
    <xf numFmtId="0" fontId="0" fillId="3" borderId="37" xfId="0" quotePrefix="1" applyNumberFormat="1" applyFont="1" applyFill="1" applyBorder="1" applyAlignment="1">
      <alignment horizontal="center" vertical="center"/>
    </xf>
    <xf numFmtId="0" fontId="0" fillId="3" borderId="53" xfId="0" quotePrefix="1" applyNumberFormat="1" applyFont="1" applyFill="1" applyBorder="1" applyAlignment="1">
      <alignment horizontal="center" vertical="center"/>
    </xf>
    <xf numFmtId="0" fontId="0" fillId="3" borderId="59" xfId="0" quotePrefix="1" applyNumberFormat="1" applyFont="1" applyFill="1" applyBorder="1" applyAlignment="1">
      <alignment horizontal="center" vertical="center"/>
    </xf>
    <xf numFmtId="0" fontId="0" fillId="3" borderId="32" xfId="0" quotePrefix="1" applyNumberFormat="1" applyFont="1" applyFill="1" applyBorder="1" applyAlignment="1">
      <alignment horizontal="center" vertical="center"/>
    </xf>
    <xf numFmtId="0" fontId="0" fillId="3" borderId="17" xfId="0" quotePrefix="1" applyNumberFormat="1" applyFont="1" applyFill="1" applyBorder="1" applyAlignment="1">
      <alignment horizontal="center" vertical="center"/>
    </xf>
    <xf numFmtId="0" fontId="0" fillId="3" borderId="51" xfId="0" quotePrefix="1" applyNumberFormat="1" applyFont="1" applyFill="1" applyBorder="1" applyAlignment="1">
      <alignment horizontal="center" vertical="center"/>
    </xf>
    <xf numFmtId="0" fontId="0" fillId="3" borderId="52"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0" fontId="0" fillId="3" borderId="78" xfId="2" quotePrefix="1" applyNumberFormat="1" applyFont="1" applyFill="1" applyBorder="1" applyAlignment="1">
      <alignment horizontal="center" vertical="center"/>
    </xf>
    <xf numFmtId="0" fontId="0" fillId="3" borderId="37" xfId="2" quotePrefix="1" applyNumberFormat="1" applyFont="1" applyFill="1" applyBorder="1" applyAlignment="1">
      <alignment horizontal="center" vertical="center"/>
    </xf>
    <xf numFmtId="2" fontId="0" fillId="3" borderId="32" xfId="0" quotePrefix="1" applyNumberFormat="1" applyFont="1" applyFill="1" applyBorder="1" applyAlignment="1">
      <alignment horizontal="center" vertical="center"/>
    </xf>
    <xf numFmtId="2" fontId="0" fillId="3" borderId="17" xfId="0" quotePrefix="1" applyNumberFormat="1" applyFont="1" applyFill="1" applyBorder="1" applyAlignment="1">
      <alignment horizontal="center" vertical="center"/>
    </xf>
    <xf numFmtId="2" fontId="0" fillId="3" borderId="53" xfId="0" quotePrefix="1" applyNumberFormat="1" applyFont="1" applyFill="1" applyBorder="1" applyAlignment="1">
      <alignment horizontal="center" vertical="center"/>
    </xf>
    <xf numFmtId="2" fontId="0" fillId="3" borderId="59" xfId="0" quotePrefix="1" applyNumberFormat="1" applyFont="1" applyFill="1" applyBorder="1" applyAlignment="1">
      <alignment horizontal="center" vertical="center"/>
    </xf>
    <xf numFmtId="2" fontId="0" fillId="3" borderId="78" xfId="0" quotePrefix="1" applyNumberFormat="1" applyFont="1" applyFill="1" applyBorder="1" applyAlignment="1">
      <alignment horizontal="center" vertical="center"/>
    </xf>
    <xf numFmtId="2" fontId="0" fillId="3" borderId="37" xfId="0" quotePrefix="1" applyNumberFormat="1" applyFont="1" applyFill="1" applyBorder="1" applyAlignment="1">
      <alignment horizontal="center" vertical="center"/>
    </xf>
    <xf numFmtId="2" fontId="0" fillId="3" borderId="51" xfId="0" quotePrefix="1" applyNumberFormat="1" applyFont="1" applyFill="1" applyBorder="1" applyAlignment="1">
      <alignment horizontal="center" vertical="center"/>
    </xf>
    <xf numFmtId="2" fontId="0" fillId="3" borderId="52" xfId="0" quotePrefix="1" applyNumberFormat="1" applyFont="1" applyFill="1" applyBorder="1" applyAlignment="1">
      <alignment horizontal="center" vertical="center"/>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9" fillId="5" borderId="22" xfId="0" applyNumberFormat="1" applyFont="1" applyFill="1" applyBorder="1" applyAlignment="1">
      <alignment horizontal="center" vertical="center" textRotation="90" wrapText="1"/>
    </xf>
    <xf numFmtId="17" fontId="9" fillId="5" borderId="9" xfId="0" applyNumberFormat="1" applyFont="1" applyFill="1" applyBorder="1" applyAlignment="1">
      <alignment horizontal="center" vertical="center" textRotation="90" wrapText="1"/>
    </xf>
    <xf numFmtId="17" fontId="9" fillId="5" borderId="23" xfId="0" applyNumberFormat="1" applyFont="1" applyFill="1" applyBorder="1" applyAlignment="1">
      <alignment horizontal="center" vertical="center" textRotation="90" wrapText="1"/>
    </xf>
    <xf numFmtId="17" fontId="42" fillId="5" borderId="22" xfId="0" applyNumberFormat="1" applyFont="1" applyFill="1" applyBorder="1" applyAlignment="1">
      <alignment horizontal="center" vertical="center" textRotation="90" wrapText="1"/>
    </xf>
    <xf numFmtId="17" fontId="42" fillId="5" borderId="9" xfId="0" applyNumberFormat="1" applyFont="1" applyFill="1" applyBorder="1" applyAlignment="1">
      <alignment horizontal="center" vertical="center" textRotation="90" wrapText="1"/>
    </xf>
    <xf numFmtId="17" fontId="42"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172" fontId="23" fillId="8" borderId="23" xfId="3" applyNumberFormat="1" applyFont="1" applyFill="1" applyBorder="1" applyAlignment="1">
      <alignment horizontal="center" vertical="center" wrapText="1"/>
    </xf>
    <xf numFmtId="172" fontId="23" fillId="8" borderId="8" xfId="3" applyNumberFormat="1" applyFont="1" applyFill="1" applyBorder="1" applyAlignment="1">
      <alignment horizontal="center" vertical="center" wrapText="1"/>
    </xf>
    <xf numFmtId="172" fontId="23" fillId="8" borderId="4" xfId="3" applyNumberFormat="1" applyFont="1" applyFill="1" applyBorder="1" applyAlignment="1">
      <alignment horizontal="center" vertical="center" wrapText="1"/>
    </xf>
    <xf numFmtId="0" fontId="43" fillId="3" borderId="0" xfId="0" applyFont="1" applyFill="1" applyAlignment="1">
      <alignment horizontal="left" vertical="center"/>
    </xf>
    <xf numFmtId="0" fontId="100" fillId="0" borderId="7" xfId="0" applyFont="1" applyBorder="1" applyAlignment="1">
      <alignment horizontal="left" vertical="top" wrapText="1"/>
    </xf>
    <xf numFmtId="0" fontId="100" fillId="0" borderId="0" xfId="0" applyFont="1" applyBorder="1" applyAlignment="1">
      <alignment horizontal="left" vertical="top" wrapText="1"/>
    </xf>
    <xf numFmtId="0" fontId="55" fillId="5" borderId="25"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 xfId="0" applyFont="1" applyFill="1" applyBorder="1" applyAlignment="1">
      <alignment horizontal="center" vertical="center"/>
    </xf>
    <xf numFmtId="0" fontId="50" fillId="4" borderId="23" xfId="5" applyFont="1" applyFill="1" applyBorder="1" applyAlignment="1">
      <alignment horizontal="left"/>
    </xf>
    <xf numFmtId="0" fontId="50" fillId="4" borderId="8" xfId="5" applyFont="1" applyFill="1" applyBorder="1" applyAlignment="1">
      <alignment horizontal="left"/>
    </xf>
    <xf numFmtId="0" fontId="50" fillId="4" borderId="4" xfId="5" applyFont="1" applyFill="1" applyBorder="1" applyAlignment="1">
      <alignment horizontal="left"/>
    </xf>
    <xf numFmtId="0" fontId="52" fillId="2" borderId="51" xfId="5" applyFont="1" applyFill="1" applyBorder="1" applyAlignment="1">
      <alignment horizontal="right"/>
    </xf>
    <xf numFmtId="0" fontId="52" fillId="2" borderId="76" xfId="5" applyFont="1" applyFill="1" applyBorder="1" applyAlignment="1">
      <alignment horizontal="right"/>
    </xf>
    <xf numFmtId="0" fontId="52" fillId="2" borderId="53" xfId="5" applyFont="1" applyFill="1" applyBorder="1" applyAlignment="1">
      <alignment horizontal="right"/>
    </xf>
    <xf numFmtId="0" fontId="52" fillId="2" borderId="77" xfId="5" applyFont="1" applyFill="1" applyBorder="1" applyAlignment="1">
      <alignment horizontal="right"/>
    </xf>
    <xf numFmtId="0" fontId="42" fillId="5" borderId="25" xfId="5" applyFont="1" applyFill="1" applyBorder="1" applyAlignment="1">
      <alignment horizontal="center"/>
    </xf>
    <xf numFmtId="0" fontId="42" fillId="5" borderId="24" xfId="5" applyFont="1" applyFill="1" applyBorder="1" applyAlignment="1">
      <alignment horizontal="center"/>
    </xf>
    <xf numFmtId="0" fontId="42" fillId="5" borderId="2" xfId="5" applyFont="1" applyFill="1" applyBorder="1" applyAlignment="1">
      <alignment horizontal="center"/>
    </xf>
    <xf numFmtId="0" fontId="42" fillId="8" borderId="25" xfId="5" applyFont="1" applyFill="1" applyBorder="1" applyAlignment="1">
      <alignment horizontal="center"/>
    </xf>
    <xf numFmtId="0" fontId="42" fillId="8" borderId="24" xfId="5" applyFont="1" applyFill="1" applyBorder="1" applyAlignment="1">
      <alignment horizontal="center"/>
    </xf>
    <xf numFmtId="0" fontId="42" fillId="8" borderId="2" xfId="5" applyFont="1" applyFill="1" applyBorder="1" applyAlignment="1">
      <alignment horizontal="center"/>
    </xf>
    <xf numFmtId="0" fontId="0" fillId="2" borderId="51" xfId="0" applyFont="1" applyFill="1" applyBorder="1" applyAlignment="1">
      <alignment horizontal="right"/>
    </xf>
    <xf numFmtId="0" fontId="0" fillId="2" borderId="76" xfId="0" applyFont="1" applyFill="1" applyBorder="1" applyAlignment="1">
      <alignment horizontal="right"/>
    </xf>
    <xf numFmtId="0" fontId="50" fillId="2" borderId="32" xfId="5" applyFont="1" applyFill="1" applyBorder="1" applyAlignment="1">
      <alignment horizontal="right"/>
    </xf>
    <xf numFmtId="0" fontId="5" fillId="0" borderId="21" xfId="0" applyFont="1" applyBorder="1" applyAlignment="1">
      <alignment horizontal="right"/>
    </xf>
    <xf numFmtId="0" fontId="7" fillId="2" borderId="53" xfId="5" applyFont="1" applyFill="1" applyBorder="1" applyAlignment="1">
      <alignment horizontal="right"/>
    </xf>
    <xf numFmtId="0" fontId="0" fillId="0" borderId="77" xfId="0" applyBorder="1" applyAlignment="1">
      <alignment horizontal="right"/>
    </xf>
    <xf numFmtId="0" fontId="52" fillId="2" borderId="76" xfId="5" applyFont="1" applyFill="1" applyBorder="1" applyAlignment="1">
      <alignment horizontal="right" wrapText="1"/>
    </xf>
    <xf numFmtId="0" fontId="52" fillId="2" borderId="52" xfId="5" applyFont="1" applyFill="1" applyBorder="1" applyAlignment="1">
      <alignment horizontal="right" wrapText="1"/>
    </xf>
    <xf numFmtId="0" fontId="52" fillId="2" borderId="21" xfId="5" applyFont="1" applyFill="1" applyBorder="1" applyAlignment="1">
      <alignment horizontal="right" wrapText="1"/>
    </xf>
    <xf numFmtId="0" fontId="52" fillId="2" borderId="17" xfId="5" applyFont="1" applyFill="1" applyBorder="1" applyAlignment="1">
      <alignment horizontal="right" wrapText="1"/>
    </xf>
    <xf numFmtId="0" fontId="52" fillId="2" borderId="32" xfId="5" applyFont="1" applyFill="1" applyBorder="1" applyAlignment="1">
      <alignment horizontal="right" wrapText="1"/>
    </xf>
    <xf numFmtId="0" fontId="50" fillId="2" borderId="77" xfId="5" applyFont="1" applyFill="1" applyBorder="1" applyAlignment="1">
      <alignment horizontal="right" wrapText="1"/>
    </xf>
    <xf numFmtId="0" fontId="50" fillId="2" borderId="59" xfId="5" applyFont="1" applyFill="1" applyBorder="1" applyAlignment="1">
      <alignment horizontal="right" wrapText="1"/>
    </xf>
    <xf numFmtId="0" fontId="50" fillId="3" borderId="23" xfId="5" applyFont="1" applyFill="1" applyBorder="1" applyAlignment="1">
      <alignment horizontal="left"/>
    </xf>
    <xf numFmtId="0" fontId="50" fillId="3" borderId="8" xfId="5" applyFont="1" applyFill="1" applyBorder="1" applyAlignment="1">
      <alignment horizontal="left"/>
    </xf>
    <xf numFmtId="0" fontId="50" fillId="3" borderId="4" xfId="5" applyFont="1" applyFill="1" applyBorder="1" applyAlignment="1">
      <alignment horizontal="left"/>
    </xf>
    <xf numFmtId="0" fontId="52" fillId="2" borderId="55" xfId="5" applyFont="1" applyFill="1" applyBorder="1" applyAlignment="1">
      <alignment horizontal="right" wrapText="1"/>
    </xf>
    <xf numFmtId="0" fontId="52" fillId="2" borderId="45" xfId="5" applyFont="1" applyFill="1" applyBorder="1" applyAlignment="1">
      <alignment horizontal="right" wrapText="1"/>
    </xf>
    <xf numFmtId="0" fontId="52" fillId="2" borderId="40" xfId="5" applyFont="1" applyFill="1" applyBorder="1" applyAlignment="1">
      <alignment horizontal="right" wrapText="1"/>
    </xf>
    <xf numFmtId="0" fontId="50" fillId="2" borderId="8" xfId="5" applyFont="1" applyFill="1" applyBorder="1" applyAlignment="1">
      <alignment horizontal="right" wrapText="1"/>
    </xf>
    <xf numFmtId="0" fontId="50" fillId="2" borderId="4" xfId="5" applyFont="1" applyFill="1" applyBorder="1" applyAlignment="1">
      <alignment horizontal="right" wrapText="1"/>
    </xf>
    <xf numFmtId="0" fontId="5" fillId="2" borderId="32" xfId="5" applyFont="1" applyFill="1" applyBorder="1" applyAlignment="1">
      <alignment horizontal="right"/>
    </xf>
    <xf numFmtId="0" fontId="5" fillId="2" borderId="21" xfId="5" applyFont="1" applyFill="1" applyBorder="1" applyAlignment="1">
      <alignment horizontal="right"/>
    </xf>
    <xf numFmtId="0" fontId="50" fillId="2" borderId="21" xfId="5" applyFont="1" applyFill="1" applyBorder="1" applyAlignment="1">
      <alignment horizontal="right"/>
    </xf>
    <xf numFmtId="0" fontId="50" fillId="2" borderId="32" xfId="5" applyFont="1" applyFill="1" applyBorder="1" applyAlignment="1">
      <alignment horizontal="right" wrapText="1"/>
    </xf>
    <xf numFmtId="0" fontId="50" fillId="2" borderId="21" xfId="5" applyFont="1" applyFill="1" applyBorder="1" applyAlignment="1">
      <alignment horizontal="right" wrapText="1"/>
    </xf>
    <xf numFmtId="0" fontId="50" fillId="2" borderId="53" xfId="5" applyFont="1" applyFill="1" applyBorder="1" applyAlignment="1">
      <alignment horizontal="right"/>
    </xf>
    <xf numFmtId="0" fontId="50" fillId="2" borderId="77" xfId="5" applyFont="1" applyFill="1" applyBorder="1" applyAlignment="1">
      <alignment horizontal="right"/>
    </xf>
    <xf numFmtId="0" fontId="42" fillId="5" borderId="0" xfId="5" applyFont="1" applyFill="1" applyBorder="1" applyAlignment="1">
      <alignment horizontal="center"/>
    </xf>
    <xf numFmtId="0" fontId="42" fillId="5" borderId="5" xfId="5" applyFont="1" applyFill="1" applyBorder="1" applyAlignment="1">
      <alignment horizontal="center"/>
    </xf>
    <xf numFmtId="0" fontId="55" fillId="5" borderId="24" xfId="5" applyFont="1" applyFill="1" applyBorder="1" applyAlignment="1">
      <alignment horizontal="center"/>
    </xf>
    <xf numFmtId="0" fontId="55" fillId="5" borderId="2" xfId="5" applyFont="1" applyFill="1" applyBorder="1" applyAlignment="1">
      <alignment horizontal="center"/>
    </xf>
    <xf numFmtId="0" fontId="42" fillId="5" borderId="23" xfId="5" applyFont="1" applyFill="1" applyBorder="1" applyAlignment="1">
      <alignment horizontal="center"/>
    </xf>
    <xf numFmtId="0" fontId="42" fillId="5" borderId="4" xfId="5" applyFont="1" applyFill="1" applyBorder="1" applyAlignment="1">
      <alignment horizontal="center"/>
    </xf>
    <xf numFmtId="0" fontId="50" fillId="2" borderId="55" xfId="5" applyFont="1" applyFill="1" applyBorder="1" applyAlignment="1">
      <alignment horizontal="right"/>
    </xf>
    <xf numFmtId="0" fontId="50" fillId="2" borderId="45" xfId="5" applyFont="1" applyFill="1" applyBorder="1" applyAlignment="1">
      <alignment horizontal="right"/>
    </xf>
    <xf numFmtId="0" fontId="50" fillId="2" borderId="40" xfId="5" applyFont="1" applyFill="1" applyBorder="1" applyAlignment="1">
      <alignment horizontal="right"/>
    </xf>
    <xf numFmtId="0" fontId="50" fillId="2" borderId="23" xfId="5" applyFont="1" applyFill="1" applyBorder="1" applyAlignment="1">
      <alignment horizontal="right"/>
    </xf>
    <xf numFmtId="0" fontId="50" fillId="2" borderId="8" xfId="5" applyFont="1" applyFill="1" applyBorder="1" applyAlignment="1">
      <alignment horizontal="right"/>
    </xf>
    <xf numFmtId="0" fontId="52" fillId="0" borderId="83" xfId="5" applyFont="1" applyBorder="1" applyAlignment="1">
      <alignment horizontal="center"/>
    </xf>
    <xf numFmtId="0" fontId="52" fillId="0" borderId="7" xfId="5" applyFont="1" applyBorder="1" applyAlignment="1">
      <alignment horizontal="center"/>
    </xf>
    <xf numFmtId="0" fontId="52" fillId="0" borderId="79" xfId="5" applyFont="1" applyBorder="1" applyAlignment="1">
      <alignment horizontal="center"/>
    </xf>
    <xf numFmtId="14" fontId="42" fillId="8" borderId="25" xfId="5" applyNumberFormat="1" applyFont="1" applyFill="1" applyBorder="1" applyAlignment="1">
      <alignment horizontal="center"/>
    </xf>
    <xf numFmtId="0" fontId="64" fillId="5" borderId="22" xfId="5" applyFont="1" applyFill="1" applyBorder="1" applyAlignment="1">
      <alignment horizontal="center" vertical="center"/>
    </xf>
    <xf numFmtId="0" fontId="64" fillId="5" borderId="7" xfId="5" applyFont="1" applyFill="1" applyBorder="1" applyAlignment="1">
      <alignment horizontal="center" vertical="center"/>
    </xf>
    <xf numFmtId="0" fontId="64" fillId="5" borderId="30" xfId="5" applyFont="1" applyFill="1" applyBorder="1" applyAlignment="1">
      <alignment horizontal="center" vertical="center"/>
    </xf>
    <xf numFmtId="0" fontId="64" fillId="5" borderId="23" xfId="5" applyFont="1" applyFill="1" applyBorder="1" applyAlignment="1">
      <alignment horizontal="center" vertical="center"/>
    </xf>
    <xf numFmtId="0" fontId="64" fillId="5" borderId="8" xfId="5" applyFont="1" applyFill="1" applyBorder="1" applyAlignment="1">
      <alignment horizontal="center" vertical="center"/>
    </xf>
    <xf numFmtId="0" fontId="64" fillId="5" borderId="4" xfId="5" applyFont="1" applyFill="1" applyBorder="1" applyAlignment="1">
      <alignment horizontal="center" vertical="center"/>
    </xf>
    <xf numFmtId="0" fontId="6" fillId="0" borderId="0" xfId="5" applyFont="1" applyFill="1" applyBorder="1" applyAlignment="1">
      <alignment horizontal="left" wrapText="1"/>
    </xf>
    <xf numFmtId="0" fontId="6" fillId="0" borderId="0" xfId="5" applyFont="1" applyFill="1" applyBorder="1" applyAlignment="1">
      <alignment vertical="top" wrapText="1"/>
    </xf>
    <xf numFmtId="0" fontId="6" fillId="0" borderId="0" xfId="5" applyFont="1" applyFill="1" applyBorder="1" applyAlignment="1">
      <alignment horizontal="left" vertical="top" wrapText="1"/>
    </xf>
    <xf numFmtId="0" fontId="66" fillId="24" borderId="25" xfId="5" applyFont="1" applyFill="1" applyBorder="1" applyAlignment="1">
      <alignment horizontal="center"/>
    </xf>
    <xf numFmtId="0" fontId="66" fillId="24" borderId="24" xfId="5" applyFont="1" applyFill="1" applyBorder="1" applyAlignment="1">
      <alignment horizontal="center"/>
    </xf>
    <xf numFmtId="0" fontId="66" fillId="24" borderId="2" xfId="5" applyFont="1" applyFill="1" applyBorder="1" applyAlignment="1">
      <alignment horizontal="center"/>
    </xf>
    <xf numFmtId="0" fontId="66" fillId="24" borderId="25" xfId="5" quotePrefix="1" applyFont="1" applyFill="1" applyBorder="1" applyAlignment="1">
      <alignment horizontal="center"/>
    </xf>
    <xf numFmtId="0" fontId="66" fillId="24" borderId="24" xfId="5" quotePrefix="1" applyFont="1" applyFill="1" applyBorder="1" applyAlignment="1">
      <alignment horizontal="center"/>
    </xf>
    <xf numFmtId="0" fontId="66" fillId="24" borderId="2" xfId="5" quotePrefix="1" applyFont="1" applyFill="1" applyBorder="1" applyAlignment="1">
      <alignment horizontal="center"/>
    </xf>
    <xf numFmtId="0" fontId="64" fillId="5" borderId="9" xfId="5" applyFont="1" applyFill="1" applyBorder="1" applyAlignment="1">
      <alignment horizontal="center" vertical="center"/>
    </xf>
    <xf numFmtId="0" fontId="64" fillId="5" borderId="0" xfId="5" applyFont="1" applyFill="1" applyBorder="1" applyAlignment="1">
      <alignment horizontal="center" vertical="center"/>
    </xf>
    <xf numFmtId="0" fontId="66" fillId="3" borderId="25" xfId="5" applyFont="1" applyFill="1" applyBorder="1" applyAlignment="1">
      <alignment horizontal="center"/>
    </xf>
    <xf numFmtId="0" fontId="66" fillId="3" borderId="24" xfId="5" applyFont="1" applyFill="1" applyBorder="1" applyAlignment="1">
      <alignment horizontal="center"/>
    </xf>
    <xf numFmtId="0" fontId="66" fillId="3" borderId="2" xfId="5" applyFont="1" applyFill="1" applyBorder="1" applyAlignment="1">
      <alignment horizontal="center"/>
    </xf>
    <xf numFmtId="0" fontId="66" fillId="3" borderId="25" xfId="5" quotePrefix="1" applyFont="1" applyFill="1" applyBorder="1" applyAlignment="1">
      <alignment horizontal="center"/>
    </xf>
    <xf numFmtId="0" fontId="66" fillId="3" borderId="24" xfId="5" quotePrefix="1" applyFont="1" applyFill="1" applyBorder="1" applyAlignment="1">
      <alignment horizontal="center"/>
    </xf>
    <xf numFmtId="0" fontId="66" fillId="3" borderId="2" xfId="5" quotePrefix="1" applyFont="1" applyFill="1" applyBorder="1" applyAlignment="1">
      <alignment horizontal="center"/>
    </xf>
    <xf numFmtId="0" fontId="28" fillId="0" borderId="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3" borderId="0" xfId="0" applyFont="1" applyFill="1" applyAlignment="1">
      <alignment horizontal="left" vertical="top" wrapText="1"/>
    </xf>
    <xf numFmtId="0" fontId="42" fillId="8" borderId="25" xfId="5" applyFont="1" applyFill="1" applyBorder="1" applyAlignment="1">
      <alignment horizontal="center" vertical="center" wrapText="1"/>
    </xf>
    <xf numFmtId="0" fontId="42" fillId="8" borderId="24" xfId="5" applyFont="1" applyFill="1" applyBorder="1" applyAlignment="1">
      <alignment horizontal="center" vertical="center" wrapText="1"/>
    </xf>
    <xf numFmtId="0" fontId="42" fillId="8" borderId="2" xfId="5" applyFont="1" applyFill="1" applyBorder="1" applyAlignment="1">
      <alignment horizontal="center" vertical="center" wrapText="1"/>
    </xf>
    <xf numFmtId="9" fontId="10" fillId="3" borderId="25" xfId="2" applyNumberFormat="1" applyFont="1" applyFill="1" applyBorder="1" applyAlignment="1">
      <alignment horizontal="center" vertical="center"/>
    </xf>
    <xf numFmtId="9" fontId="10" fillId="3" borderId="2" xfId="2" applyNumberFormat="1" applyFont="1" applyFill="1" applyBorder="1" applyAlignment="1">
      <alignment horizontal="center" vertical="center"/>
    </xf>
    <xf numFmtId="0" fontId="42" fillId="5" borderId="9" xfId="5" applyFont="1" applyFill="1" applyBorder="1" applyAlignment="1">
      <alignment horizontal="center"/>
    </xf>
    <xf numFmtId="0" fontId="30" fillId="0" borderId="7"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22" fillId="2" borderId="9" xfId="0" applyFont="1" applyFill="1" applyBorder="1" applyAlignment="1">
      <alignment horizontal="center" wrapText="1"/>
    </xf>
    <xf numFmtId="0" fontId="22" fillId="2" borderId="0" xfId="0" applyFont="1" applyFill="1" applyBorder="1" applyAlignment="1">
      <alignment horizontal="center" wrapText="1"/>
    </xf>
    <xf numFmtId="4" fontId="10" fillId="0" borderId="23" xfId="5" applyNumberFormat="1" applyFont="1" applyFill="1" applyBorder="1" applyAlignment="1">
      <alignment horizontal="center" vertical="center"/>
    </xf>
    <xf numFmtId="4" fontId="10" fillId="0" borderId="4" xfId="5" applyNumberFormat="1" applyFont="1" applyFill="1" applyBorder="1" applyAlignment="1">
      <alignment horizontal="center" vertical="center"/>
    </xf>
    <xf numFmtId="0" fontId="114" fillId="0" borderId="7" xfId="5" quotePrefix="1" applyFont="1" applyBorder="1" applyAlignment="1">
      <alignment horizontal="left" vertical="top" wrapText="1"/>
    </xf>
    <xf numFmtId="0" fontId="70" fillId="0" borderId="0" xfId="0" applyFont="1" applyFill="1" applyAlignment="1">
      <alignment vertical="top" wrapText="1"/>
    </xf>
    <xf numFmtId="0" fontId="70" fillId="0" borderId="0" xfId="0" applyFont="1" applyFill="1" applyAlignment="1">
      <alignment vertical="top"/>
    </xf>
    <xf numFmtId="0" fontId="0" fillId="0" borderId="0" xfId="0" applyFont="1" applyAlignment="1">
      <alignment horizontal="left" vertical="top" wrapText="1"/>
    </xf>
    <xf numFmtId="0" fontId="148" fillId="3" borderId="6" xfId="0" applyFont="1" applyFill="1" applyBorder="1" applyAlignment="1">
      <alignment horizontal="left" vertical="top" wrapText="1"/>
    </xf>
    <xf numFmtId="0" fontId="148" fillId="3" borderId="58" xfId="0" applyFont="1" applyFill="1" applyBorder="1" applyAlignment="1">
      <alignment horizontal="left" vertical="top" wrapText="1"/>
    </xf>
    <xf numFmtId="0" fontId="148" fillId="3" borderId="3" xfId="0" applyFont="1" applyFill="1" applyBorder="1" applyAlignment="1">
      <alignment horizontal="left" vertical="top" wrapText="1"/>
    </xf>
    <xf numFmtId="0" fontId="14" fillId="5" borderId="25" xfId="0" applyFont="1" applyFill="1" applyBorder="1" applyAlignment="1">
      <alignment horizontal="center" vertical="top" wrapText="1"/>
    </xf>
    <xf numFmtId="0" fontId="14" fillId="5" borderId="24" xfId="0" applyFont="1" applyFill="1" applyBorder="1" applyAlignment="1">
      <alignment horizontal="center" vertical="top" wrapText="1"/>
    </xf>
    <xf numFmtId="0" fontId="0" fillId="0" borderId="8" xfId="0" applyBorder="1" applyAlignment="1">
      <alignment horizontal="left" wrapText="1"/>
    </xf>
    <xf numFmtId="0" fontId="28" fillId="0" borderId="0" xfId="0" applyFont="1" applyAlignment="1">
      <alignment vertical="top" wrapText="1"/>
    </xf>
  </cellXfs>
  <cellStyles count="16">
    <cellStyle name="Comma" xfId="14" builtinId="3"/>
    <cellStyle name="Comma 2" xfId="4" xr:uid="{00000000-0005-0000-0000-000001000000}"/>
    <cellStyle name="Comma 3" xfId="11" xr:uid="{00000000-0005-0000-0000-000002000000}"/>
    <cellStyle name="Currency" xfId="6" builtinId="4"/>
    <cellStyle name="Hyperlink" xfId="1" builtinId="8"/>
    <cellStyle name="Normal" xfId="0" builtinId="0"/>
    <cellStyle name="Normal 2" xfId="5" xr:uid="{00000000-0005-0000-0000-000006000000}"/>
    <cellStyle name="Normal 2 2" xfId="8" xr:uid="{00000000-0005-0000-0000-000007000000}"/>
    <cellStyle name="Normal 3" xfId="3" xr:uid="{00000000-0005-0000-0000-000008000000}"/>
    <cellStyle name="Normal 3 2" xfId="9" xr:uid="{00000000-0005-0000-0000-000009000000}"/>
    <cellStyle name="Normal 4" xfId="7" xr:uid="{00000000-0005-0000-0000-00000A000000}"/>
    <cellStyle name="Normal 5" xfId="12" xr:uid="{00000000-0005-0000-0000-00000B000000}"/>
    <cellStyle name="Normal 6" xfId="15" xr:uid="{00000000-0005-0000-0000-00000C000000}"/>
    <cellStyle name="Percent" xfId="2" builtinId="5"/>
    <cellStyle name="Percent 2" xfId="10" xr:uid="{00000000-0005-0000-0000-00000E000000}"/>
    <cellStyle name="Percent 3" xfId="13" xr:uid="{00000000-0005-0000-0000-00000F000000}"/>
  </cellStyles>
  <dxfs count="0"/>
  <tableStyles count="0" defaultTableStyle="TableStyleMedium2" defaultPivotStyle="PivotStyleLight16"/>
  <colors>
    <mruColors>
      <color rgb="FF00FF00"/>
      <color rgb="FF71FF71"/>
      <color rgb="FFFF00FF"/>
      <color rgb="FF33CCFF"/>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US" b="1"/>
              <a:t>Unharmed Infants Delivered to Safe Haven</a:t>
            </a:r>
          </a:p>
        </c:rich>
      </c:tx>
      <c:overlay val="0"/>
      <c:spPr>
        <a:solidFill>
          <a:schemeClr val="accent1">
            <a:lumMod val="75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4.0602769481401027E-2"/>
          <c:y val="0.18097222222222226"/>
          <c:w val="0.93741180893502374"/>
          <c:h val="0.67003098571011954"/>
        </c:manualLayout>
      </c:layout>
      <c:barChart>
        <c:barDir val="col"/>
        <c:grouping val="clustered"/>
        <c:varyColors val="0"/>
        <c:ser>
          <c:idx val="0"/>
          <c:order val="0"/>
          <c:spPr>
            <a:solidFill>
              <a:schemeClr val="accent1"/>
            </a:solidFill>
            <a:ln>
              <a:noFill/>
            </a:ln>
            <a:effectLst/>
          </c:spPr>
          <c:invertIfNegative val="0"/>
          <c:dLbls>
            <c:dLbl>
              <c:idx val="0"/>
              <c:layout>
                <c:manualLayout>
                  <c:x val="-1.2967725232572088E-16"/>
                  <c:y val="1.3377926421404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A6-4A3F-B756-F266CD843B29}"/>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'Safe Haven'!$B$2:$R$2</c:f>
              <c:strCache>
                <c:ptCount val="9"/>
                <c:pt idx="0">
                  <c:v>Jan 2019 - Jun 2019</c:v>
                </c:pt>
                <c:pt idx="1">
                  <c:v>Jul 2019 - Dec 2019</c:v>
                </c:pt>
                <c:pt idx="2">
                  <c:v>Jan 2020 - Jun 2020</c:v>
                </c:pt>
                <c:pt idx="3">
                  <c:v>Jul 2020 - Dec 2020</c:v>
                </c:pt>
                <c:pt idx="4">
                  <c:v>Jan 2021 - Jun 2021</c:v>
                </c:pt>
                <c:pt idx="5">
                  <c:v>Jun 2021 - Dec 2021</c:v>
                </c:pt>
                <c:pt idx="6">
                  <c:v>Jan 2022 - Jun 2022</c:v>
                </c:pt>
                <c:pt idx="7">
                  <c:v>Jun 2022 - Dec 2022</c:v>
                </c:pt>
                <c:pt idx="8">
                  <c:v>Jan 2023 - Jun 2023</c:v>
                </c:pt>
              </c:strCache>
            </c:strRef>
          </c:cat>
          <c:val>
            <c:numRef>
              <c:f>'Safe Haven'!$B$3:$R$3</c:f>
              <c:numCache>
                <c:formatCode>#,##0</c:formatCode>
                <c:ptCount val="9"/>
                <c:pt idx="0">
                  <c:v>3</c:v>
                </c:pt>
                <c:pt idx="1">
                  <c:v>1</c:v>
                </c:pt>
                <c:pt idx="2">
                  <c:v>0</c:v>
                </c:pt>
                <c:pt idx="3">
                  <c:v>2</c:v>
                </c:pt>
                <c:pt idx="4">
                  <c:v>1</c:v>
                </c:pt>
                <c:pt idx="5">
                  <c:v>3</c:v>
                </c:pt>
                <c:pt idx="6">
                  <c:v>1</c:v>
                </c:pt>
                <c:pt idx="7">
                  <c:v>0</c:v>
                </c:pt>
                <c:pt idx="8">
                  <c:v>2</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73328784"/>
        <c:axId val="173342032"/>
      </c:barChart>
      <c:catAx>
        <c:axId val="17332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3342032"/>
        <c:crosses val="autoZero"/>
        <c:auto val="1"/>
        <c:lblAlgn val="ctr"/>
        <c:lblOffset val="100"/>
        <c:noMultiLvlLbl val="0"/>
      </c:catAx>
      <c:valAx>
        <c:axId val="1733420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332878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2991151</xdr:colOff>
      <xdr:row>0</xdr:row>
      <xdr:rowOff>1009650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552751" cy="66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1228725</xdr:colOff>
      <xdr:row>39</xdr:row>
      <xdr:rowOff>66675</xdr:rowOff>
    </xdr:from>
    <xdr:to>
      <xdr:col>1</xdr:col>
      <xdr:colOff>3895024</xdr:colOff>
      <xdr:row>39</xdr:row>
      <xdr:rowOff>695246</xdr:rowOff>
    </xdr:to>
    <xdr:pic>
      <xdr:nvPicPr>
        <xdr:cNvPr id="2" name="Picture 1">
          <a:extLst>
            <a:ext uri="{FF2B5EF4-FFF2-40B4-BE49-F238E27FC236}">
              <a16:creationId xmlns:a16="http://schemas.microsoft.com/office/drawing/2014/main" id="{4F6F6CCF-49D3-4B82-9A48-020676AEA5FF}"/>
            </a:ext>
          </a:extLst>
        </xdr:cNvPr>
        <xdr:cNvPicPr>
          <a:picLocks noChangeAspect="1"/>
        </xdr:cNvPicPr>
      </xdr:nvPicPr>
      <xdr:blipFill>
        <a:blip xmlns:r="http://schemas.openxmlformats.org/officeDocument/2006/relationships" r:embed="rId1"/>
        <a:stretch>
          <a:fillRect/>
        </a:stretch>
      </xdr:blipFill>
      <xdr:spPr>
        <a:xfrm>
          <a:off x="1228725" y="24965025"/>
          <a:ext cx="5609524" cy="6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152399</xdr:rowOff>
    </xdr:from>
    <xdr:to>
      <xdr:col>18</xdr:col>
      <xdr:colOff>0</xdr:colOff>
      <xdr:row>18</xdr:row>
      <xdr:rowOff>142874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15</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s://www.azleg.gov/viewdocument/?docName=https://www.azleg.gov/ars/13/03623-0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3"/>
  <sheetViews>
    <sheetView showGridLines="0" tabSelected="1" zoomScaleNormal="100" workbookViewId="0">
      <selection activeCell="G6" sqref="G6"/>
    </sheetView>
  </sheetViews>
  <sheetFormatPr defaultColWidth="8.85546875" defaultRowHeight="15" x14ac:dyDescent="0.25"/>
  <cols>
    <col min="1" max="1" width="71.42578125" customWidth="1"/>
    <col min="2" max="2" width="10.85546875" customWidth="1"/>
  </cols>
  <sheetData>
    <row r="1" spans="1:2" s="197" customFormat="1" ht="83.25" customHeight="1" x14ac:dyDescent="0.25">
      <c r="A1" s="2054" t="s">
        <v>0</v>
      </c>
      <c r="B1" s="2054"/>
    </row>
    <row r="2" spans="1:2" ht="31.5" customHeight="1" x14ac:dyDescent="0.25">
      <c r="A2" s="2057" t="s">
        <v>1</v>
      </c>
      <c r="B2" s="2058"/>
    </row>
    <row r="3" spans="1:2" ht="15.75" x14ac:dyDescent="0.25">
      <c r="A3" s="2056" t="s">
        <v>1052</v>
      </c>
      <c r="B3" s="2056"/>
    </row>
    <row r="4" spans="1:2" ht="3.75" customHeight="1" x14ac:dyDescent="0.25">
      <c r="A4" s="236"/>
      <c r="B4" s="84"/>
    </row>
    <row r="5" spans="1:2" ht="36.75" customHeight="1" x14ac:dyDescent="0.25">
      <c r="A5" s="2055" t="s">
        <v>2</v>
      </c>
      <c r="B5" s="2055"/>
    </row>
    <row r="6" spans="1:2" ht="18.75" x14ac:dyDescent="0.3">
      <c r="A6" s="240" t="s">
        <v>3</v>
      </c>
      <c r="B6" s="241" t="s">
        <v>4</v>
      </c>
    </row>
    <row r="7" spans="1:2" ht="20.25" customHeight="1" x14ac:dyDescent="0.25">
      <c r="A7" s="237" t="s">
        <v>5</v>
      </c>
      <c r="B7" s="1191" t="s">
        <v>6</v>
      </c>
    </row>
    <row r="8" spans="1:2" ht="20.25" customHeight="1" x14ac:dyDescent="0.25">
      <c r="A8" s="238" t="s">
        <v>7</v>
      </c>
      <c r="B8" s="274">
        <v>6</v>
      </c>
    </row>
    <row r="9" spans="1:2" ht="20.25" customHeight="1" x14ac:dyDescent="0.25">
      <c r="A9" s="238" t="s">
        <v>8</v>
      </c>
      <c r="B9" s="274">
        <v>7</v>
      </c>
    </row>
    <row r="10" spans="1:2" ht="20.25" customHeight="1" x14ac:dyDescent="0.25">
      <c r="A10" s="238" t="s">
        <v>9</v>
      </c>
      <c r="B10" s="274">
        <v>8</v>
      </c>
    </row>
    <row r="11" spans="1:2" ht="20.25" customHeight="1" x14ac:dyDescent="0.25">
      <c r="A11" s="238" t="s">
        <v>10</v>
      </c>
      <c r="B11" s="274">
        <v>9</v>
      </c>
    </row>
    <row r="12" spans="1:2" ht="20.25" customHeight="1" x14ac:dyDescent="0.25">
      <c r="A12" s="238" t="s">
        <v>11</v>
      </c>
      <c r="B12" s="276" t="s">
        <v>12</v>
      </c>
    </row>
    <row r="13" spans="1:2" ht="20.25" customHeight="1" x14ac:dyDescent="0.25">
      <c r="A13" s="238" t="s">
        <v>13</v>
      </c>
      <c r="B13" s="274">
        <v>12</v>
      </c>
    </row>
    <row r="14" spans="1:2" ht="20.25" customHeight="1" x14ac:dyDescent="0.25">
      <c r="A14" s="239" t="s">
        <v>14</v>
      </c>
      <c r="B14" s="276" t="s">
        <v>15</v>
      </c>
    </row>
    <row r="15" spans="1:2" ht="20.25" customHeight="1" x14ac:dyDescent="0.25">
      <c r="A15" s="239" t="s">
        <v>16</v>
      </c>
      <c r="B15" s="294" t="s">
        <v>17</v>
      </c>
    </row>
    <row r="16" spans="1:2" ht="20.25" customHeight="1" x14ac:dyDescent="0.25">
      <c r="A16" s="238" t="s">
        <v>18</v>
      </c>
      <c r="B16" s="274">
        <v>17</v>
      </c>
    </row>
    <row r="17" spans="1:2" s="197" customFormat="1" ht="20.25" customHeight="1" x14ac:dyDescent="0.25">
      <c r="A17" s="238" t="s">
        <v>19</v>
      </c>
      <c r="B17" s="294" t="s">
        <v>20</v>
      </c>
    </row>
    <row r="18" spans="1:2" ht="20.25" customHeight="1" x14ac:dyDescent="0.25">
      <c r="A18" s="239" t="s">
        <v>21</v>
      </c>
      <c r="B18" s="274">
        <v>20</v>
      </c>
    </row>
    <row r="19" spans="1:2" s="197" customFormat="1" ht="20.25" customHeight="1" x14ac:dyDescent="0.25">
      <c r="A19" s="239" t="s">
        <v>22</v>
      </c>
      <c r="B19" s="274">
        <v>21</v>
      </c>
    </row>
    <row r="20" spans="1:2" s="197" customFormat="1" ht="20.25" customHeight="1" x14ac:dyDescent="0.25">
      <c r="A20" s="239" t="s">
        <v>23</v>
      </c>
      <c r="B20" s="274">
        <v>22</v>
      </c>
    </row>
    <row r="21" spans="1:2" ht="20.25" customHeight="1" x14ac:dyDescent="0.25">
      <c r="A21" s="238" t="s">
        <v>24</v>
      </c>
      <c r="B21" s="294" t="s">
        <v>25</v>
      </c>
    </row>
    <row r="22" spans="1:2" ht="20.25" customHeight="1" x14ac:dyDescent="0.25">
      <c r="A22" s="238" t="s">
        <v>26</v>
      </c>
      <c r="B22" s="274">
        <v>24</v>
      </c>
    </row>
    <row r="23" spans="1:2" ht="20.25" customHeight="1" x14ac:dyDescent="0.25">
      <c r="A23" s="238" t="s">
        <v>27</v>
      </c>
      <c r="B23" s="274">
        <v>25</v>
      </c>
    </row>
    <row r="24" spans="1:2" ht="20.25" customHeight="1" x14ac:dyDescent="0.25">
      <c r="A24" s="238" t="s">
        <v>28</v>
      </c>
      <c r="B24" s="294">
        <v>26</v>
      </c>
    </row>
    <row r="25" spans="1:2" ht="20.25" customHeight="1" x14ac:dyDescent="0.25">
      <c r="A25" s="238" t="s">
        <v>29</v>
      </c>
      <c r="B25" s="274">
        <v>27</v>
      </c>
    </row>
    <row r="26" spans="1:2" ht="20.25" customHeight="1" x14ac:dyDescent="0.25">
      <c r="A26" s="239" t="s">
        <v>30</v>
      </c>
      <c r="B26" s="274">
        <v>28</v>
      </c>
    </row>
    <row r="27" spans="1:2" ht="20.25" customHeight="1" x14ac:dyDescent="0.25">
      <c r="A27" s="239" t="s">
        <v>31</v>
      </c>
      <c r="B27" s="294" t="s">
        <v>32</v>
      </c>
    </row>
    <row r="28" spans="1:2" ht="20.25" hidden="1" customHeight="1" x14ac:dyDescent="0.25">
      <c r="A28" s="1495" t="s">
        <v>33</v>
      </c>
      <c r="B28" s="274">
        <v>31</v>
      </c>
    </row>
    <row r="29" spans="1:2" ht="20.25" customHeight="1" x14ac:dyDescent="0.25">
      <c r="A29" s="239" t="s">
        <v>34</v>
      </c>
      <c r="B29" s="294" t="s">
        <v>35</v>
      </c>
    </row>
    <row r="30" spans="1:2" ht="20.25" hidden="1" customHeight="1" x14ac:dyDescent="0.25">
      <c r="A30" s="238" t="s">
        <v>36</v>
      </c>
      <c r="B30" s="273"/>
    </row>
    <row r="31" spans="1:2" ht="20.25" customHeight="1" x14ac:dyDescent="0.25">
      <c r="A31" s="239" t="s">
        <v>1053</v>
      </c>
      <c r="B31" s="294">
        <v>34</v>
      </c>
    </row>
    <row r="32" spans="1:2" ht="21.75" customHeight="1" x14ac:dyDescent="0.25">
      <c r="A32" s="239" t="s">
        <v>1054</v>
      </c>
      <c r="B32" s="294">
        <v>35</v>
      </c>
    </row>
    <row r="33" spans="1:2" ht="17.25" customHeight="1" x14ac:dyDescent="0.25">
      <c r="A33" s="239" t="s">
        <v>1055</v>
      </c>
      <c r="B33" s="294">
        <v>36</v>
      </c>
    </row>
  </sheetData>
  <sheetProtection algorithmName="SHA-512" hashValue="q83wdpuS4Mk8kKRnUTcs+OqUK0fvFA3OaJz0CMtawlCRx0hlqmeZHq1QOVx94pTCU+jGYHERZ2fHfUrbJxUGsQ==" saltValue="PW0u4FxokiDhQ83CfaYu8w==" spinCount="100000" sheet="1" objects="1" scenarios="1"/>
  <mergeCells count="4">
    <mergeCell ref="A1:B1"/>
    <mergeCell ref="A5:B5"/>
    <mergeCell ref="A3:B3"/>
    <mergeCell ref="A2:B2"/>
  </mergeCells>
  <hyperlinks>
    <hyperlink ref="A7" location="'Exec Summary'!A1" display="Executive Summary" xr:uid="{00000000-0004-0000-0000-000000000000}"/>
    <hyperlink ref="A8" location="'Semi-Annual Comparisons'!A1" display="Semi-Annual Comparisons" xr:uid="{00000000-0004-0000-0000-000001000000}"/>
    <hyperlink ref="A9" location="'Reports of CAN'!A1" display="Reports of Child Abuse and Neglect" xr:uid="{00000000-0004-0000-0000-000002000000}"/>
    <hyperlink ref="A10" location="'Assigned Investigations'!A1" display="Assignment of Investigations" xr:uid="{00000000-0004-0000-0000-000003000000}"/>
    <hyperlink ref="A11" location="'Open Investigations'!A1" display="Investigations of Child Abuse and Neglect" xr:uid="{00000000-0004-0000-0000-000004000000}"/>
    <hyperlink ref="A12" location="'Completed Investigations'!A1" display="Completed Investigations" xr:uid="{00000000-0004-0000-0000-000005000000}"/>
    <hyperlink ref="A13" location="'Safe Haven'!A1" display="Safe Haven Infants" xr:uid="{00000000-0004-0000-0000-000006000000}"/>
    <hyperlink ref="A14" location="Entries!A1" display="Children Entering Out-of-Home Care" xr:uid="{00000000-0004-0000-0000-000007000000}"/>
    <hyperlink ref="A18" location="Exits!A1" display="Children Exiting Out-of-Home Care" xr:uid="{00000000-0004-0000-0000-000008000000}"/>
    <hyperlink ref="A15" location="OOH!A1" display="Children in Out-of-Home Care" xr:uid="{00000000-0004-0000-0000-000009000000}"/>
    <hyperlink ref="A16" location="'Case Mgt.'!A1" display="Child, Parent and Foster Home Visitation" xr:uid="{00000000-0004-0000-0000-00000A000000}"/>
    <hyperlink ref="A21" location="'Adoption-CP'!A1" display="Children with Case Plan Goals of Adoption" xr:uid="{00000000-0004-0000-0000-00000B000000}"/>
    <hyperlink ref="A22" location="'Adoption-Disruptions'!A1" display="Adoptive Placement Disruptions" xr:uid="{00000000-0004-0000-0000-00000C000000}"/>
    <hyperlink ref="A23" location="'Adoption-Finalized'!A1" display="Adoptions-Finalized" xr:uid="{00000000-0004-0000-0000-00000D000000}"/>
    <hyperlink ref="A24" location="Caseloads!A1" display="Caseloads" xr:uid="{00000000-0004-0000-0000-00000E000000}"/>
    <hyperlink ref="A25" location="'DCS Specialists'!A1" display="DCS Specialists and Supervisor Retention" xr:uid="{00000000-0004-0000-0000-00000F000000}"/>
    <hyperlink ref="A27" location="'Training and Dependencies'!A1" display="Training &amp; Dependencies" xr:uid="{00000000-0004-0000-0000-000010000000}"/>
    <hyperlink ref="A26" location="Expenditures!A1" display="Expenditures" xr:uid="{00000000-0004-0000-0000-000011000000}"/>
    <hyperlink ref="A30" location="'Metric Definition'!A1" display="'Metric Definition'!A1" xr:uid="{00000000-0004-0000-0000-000012000000}"/>
    <hyperlink ref="A17" location="Placement!A1" display="Placement Demographics" xr:uid="{00000000-0004-0000-0000-000013000000}"/>
    <hyperlink ref="A19" location="Fatalities!A1" display="Fatalities" xr:uid="{00000000-0004-0000-0000-000014000000}"/>
    <hyperlink ref="A20" location="TPR!A1" display="Termination of Parental Rights" xr:uid="{00000000-0004-0000-0000-000015000000}"/>
    <hyperlink ref="A28" location="'Title IV-E Waiver'!A1" display="Title IV-E Waiver" xr:uid="{00000000-0004-0000-0000-000016000000}"/>
    <hyperlink ref="A29" location="'Faith-Based'!A1" display="Faith-Based Activities" xr:uid="{00000000-0004-0000-0000-000017000000}"/>
    <hyperlink ref="B8" location="'Semi-Annual Comparisons'!A1" display="'Semi-Annual Comparisons'!A1" xr:uid="{00000000-0004-0000-0000-000018000000}"/>
    <hyperlink ref="B9" location="'Reports of CAN'!A1" display="'Reports of CAN'!A1" xr:uid="{00000000-0004-0000-0000-000019000000}"/>
    <hyperlink ref="B10" location="'Assigned Investigations'!A1" display="'Assigned Investigations'!A1" xr:uid="{00000000-0004-0000-0000-00001A000000}"/>
    <hyperlink ref="B11" location="'Open Investigations'!A1" display="'Open Investigations'!A1" xr:uid="{00000000-0004-0000-0000-00001B000000}"/>
    <hyperlink ref="B13" location="'Safe Haven'!A1" display="'Safe Haven'!A1" xr:uid="{00000000-0004-0000-0000-00001C000000}"/>
    <hyperlink ref="B14" location="Entries!A1" display="Entries!A1" xr:uid="{00000000-0004-0000-0000-00001D000000}"/>
    <hyperlink ref="B15" location="OOH!A1" display="15-16" xr:uid="{00000000-0004-0000-0000-00001E000000}"/>
    <hyperlink ref="B16" location="'Case Mgt.'!A1" display="'Case Mgt.'!A1" xr:uid="{00000000-0004-0000-0000-00001F000000}"/>
    <hyperlink ref="B17" location="Placement!A1" display="18-19" xr:uid="{00000000-0004-0000-0000-000020000000}"/>
    <hyperlink ref="B18" location="Exits!A1" display="Exits!A1" xr:uid="{00000000-0004-0000-0000-000021000000}"/>
    <hyperlink ref="B19" location="Fatalities!A1" display="Fatalities!A1" xr:uid="{00000000-0004-0000-0000-000022000000}"/>
    <hyperlink ref="B20" location="TPR!A1" display="TPR!A1" xr:uid="{00000000-0004-0000-0000-000023000000}"/>
    <hyperlink ref="B21" location="'Adoption-CP'!A1" display="23-24" xr:uid="{00000000-0004-0000-0000-000024000000}"/>
    <hyperlink ref="B22" location="'Adoption-Disruptions'!A1" display="'Adoption-Disruptions'!A1" xr:uid="{00000000-0004-0000-0000-000025000000}"/>
    <hyperlink ref="B23" location="'Adoption-Finalized'!A1" display="'Adoption-Finalized'!A1" xr:uid="{00000000-0004-0000-0000-000026000000}"/>
    <hyperlink ref="B24" location="Caseloads!A1" display="27-28" xr:uid="{00000000-0004-0000-0000-000027000000}"/>
    <hyperlink ref="B25" location="'DCS Specialists'!A1" display="'DCS Specialists'!A1" xr:uid="{00000000-0004-0000-0000-000028000000}"/>
    <hyperlink ref="B26" location="Expenditures!A1" display="Expenditures!A1" xr:uid="{00000000-0004-0000-0000-000029000000}"/>
    <hyperlink ref="B27" location="'Training and Dependencies'!A1" display="30-31" xr:uid="{00000000-0004-0000-0000-00002A000000}"/>
    <hyperlink ref="B28" location="'Title IV-E Waiver'!A1" display="'Title IV-E Waiver'!A1" xr:uid="{00000000-0004-0000-0000-00002B000000}"/>
    <hyperlink ref="B29" location="'Faith-Based'!A1" display="33-34" xr:uid="{00000000-0004-0000-0000-00002C000000}"/>
    <hyperlink ref="B12" location="Entries!A1" display="Entries!A1" xr:uid="{00000000-0004-0000-0000-00002D000000}"/>
    <hyperlink ref="B7" location="'Exec Summary'!A1" display="1-7" xr:uid="{00000000-0004-0000-0000-00002E000000}"/>
    <hyperlink ref="A31" location="Runaways!A1" display="Runaway Children" xr:uid="{7A5F9348-1FF1-4314-918A-D0A1F3B5CD91}"/>
    <hyperlink ref="B31" location="Runaways!A1" display="Runaways!A1" xr:uid="{EBA2CB40-903C-4EE2-9950-FDE9EBAC6B0E}"/>
    <hyperlink ref="A32:B32" location="'Missing Child'!A1" display="Missing/Abducted Children" xr:uid="{9C0DDD2F-7754-499D-804D-CD12E4F788A6}"/>
    <hyperlink ref="A33:B33" location="SEN!A1" display="Substance Exposed Newborns (SEN)" xr:uid="{4E3E6224-8A54-4D2B-913B-E569B1A7DB74}"/>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F91"/>
  <sheetViews>
    <sheetView showGridLines="0" zoomScaleNormal="100" workbookViewId="0">
      <selection sqref="A1:Y1"/>
    </sheetView>
  </sheetViews>
  <sheetFormatPr defaultColWidth="8.85546875" defaultRowHeight="15" x14ac:dyDescent="0.25"/>
  <cols>
    <col min="1" max="1" width="28.5703125" customWidth="1"/>
    <col min="2" max="2" width="17.42578125" style="1325" hidden="1" customWidth="1"/>
    <col min="3" max="3" width="12.28515625" style="1325" hidden="1" customWidth="1"/>
    <col min="4" max="4" width="17.42578125" style="197" customWidth="1"/>
    <col min="5" max="5" width="12.28515625" style="197" customWidth="1"/>
    <col min="6" max="6" width="17.42578125" style="1325" customWidth="1"/>
    <col min="7" max="7" width="10.140625" style="1325" bestFit="1" customWidth="1"/>
    <col min="8" max="8" width="16.28515625" style="1325" hidden="1" customWidth="1"/>
    <col min="9" max="9" width="10.140625" style="1325" hidden="1" customWidth="1"/>
    <col min="10" max="10" width="16.28515625" style="1325" hidden="1" customWidth="1"/>
    <col min="11" max="11" width="10.140625" style="1325" hidden="1" customWidth="1"/>
    <col min="12" max="12" width="16.28515625" style="1325" hidden="1" customWidth="1"/>
    <col min="13" max="13" width="10.140625" style="1325" hidden="1" customWidth="1"/>
    <col min="14" max="14" width="16.28515625" style="1325" hidden="1" customWidth="1"/>
    <col min="15" max="15" width="10.140625" style="1325" hidden="1" customWidth="1"/>
    <col min="16" max="16" width="16.28515625" style="197" hidden="1" customWidth="1"/>
    <col min="17" max="17" width="13.42578125" style="197" hidden="1" customWidth="1"/>
    <col min="18" max="18" width="16.28515625" style="197" hidden="1" customWidth="1"/>
    <col min="19" max="19" width="13.42578125" style="197" hidden="1" customWidth="1"/>
    <col min="20" max="20" width="16.28515625" style="197" hidden="1" customWidth="1"/>
    <col min="21" max="21" width="13.28515625" style="197" hidden="1" customWidth="1"/>
    <col min="22" max="22" width="16.28515625" style="197" hidden="1" customWidth="1"/>
    <col min="23" max="23" width="12" style="197" hidden="1" customWidth="1"/>
    <col min="24" max="24" width="16.28515625" hidden="1" customWidth="1"/>
    <col min="25" max="25" width="12" hidden="1" customWidth="1"/>
    <col min="26" max="26" width="16.28515625" style="197" hidden="1" customWidth="1"/>
    <col min="27" max="27" width="10.140625" style="197" hidden="1" customWidth="1"/>
    <col min="28" max="28" width="8.85546875" style="270" customWidth="1"/>
  </cols>
  <sheetData>
    <row r="1" spans="1:28" ht="24.6" customHeight="1" thickBot="1" x14ac:dyDescent="0.3">
      <c r="A1" s="2233" t="s">
        <v>267</v>
      </c>
      <c r="B1" s="2234"/>
      <c r="C1" s="2234"/>
      <c r="D1" s="2234"/>
      <c r="E1" s="2234"/>
      <c r="F1" s="2234"/>
      <c r="G1" s="2234"/>
      <c r="H1" s="2234"/>
      <c r="I1" s="2234"/>
      <c r="J1" s="2234"/>
      <c r="K1" s="2234"/>
      <c r="L1" s="2234"/>
      <c r="M1" s="2234"/>
      <c r="N1" s="2234"/>
      <c r="O1" s="2234"/>
      <c r="P1" s="2234"/>
      <c r="Q1" s="2234"/>
      <c r="R1" s="2234"/>
      <c r="S1" s="2234"/>
      <c r="T1" s="2234"/>
      <c r="U1" s="2234"/>
      <c r="V1" s="2234"/>
      <c r="W1" s="2234"/>
      <c r="X1" s="2234"/>
      <c r="Y1" s="2234"/>
      <c r="Z1" s="787"/>
      <c r="AA1" s="787"/>
    </row>
    <row r="2" spans="1:28" ht="15.75" thickBot="1" x14ac:dyDescent="0.3">
      <c r="A2" s="272"/>
      <c r="B2" s="2215" t="s">
        <v>268</v>
      </c>
      <c r="C2" s="2216"/>
      <c r="D2" s="2215" t="s">
        <v>1020</v>
      </c>
      <c r="E2" s="2216"/>
      <c r="F2" s="2215" t="s">
        <v>269</v>
      </c>
      <c r="G2" s="2216"/>
      <c r="H2" s="2215" t="s">
        <v>270</v>
      </c>
      <c r="I2" s="2216"/>
      <c r="J2" s="2215" t="s">
        <v>271</v>
      </c>
      <c r="K2" s="2216"/>
      <c r="L2" s="2215" t="s">
        <v>272</v>
      </c>
      <c r="M2" s="2216"/>
      <c r="N2" s="2215" t="s">
        <v>273</v>
      </c>
      <c r="O2" s="2216"/>
      <c r="P2" s="2215" t="s">
        <v>274</v>
      </c>
      <c r="Q2" s="2216"/>
      <c r="R2" s="2215" t="s">
        <v>187</v>
      </c>
      <c r="S2" s="2216"/>
      <c r="T2" s="2215" t="s">
        <v>188</v>
      </c>
      <c r="U2" s="2216"/>
      <c r="V2" s="2215" t="s">
        <v>189</v>
      </c>
      <c r="W2" s="2216"/>
      <c r="X2" s="2215" t="s">
        <v>275</v>
      </c>
      <c r="Y2" s="2216"/>
      <c r="Z2" s="2215" t="s">
        <v>276</v>
      </c>
      <c r="AA2" s="2216"/>
    </row>
    <row r="3" spans="1:28" ht="21" customHeight="1" thickBot="1" x14ac:dyDescent="0.3">
      <c r="A3" s="271"/>
      <c r="B3" s="220" t="s">
        <v>277</v>
      </c>
      <c r="C3" s="219" t="s">
        <v>278</v>
      </c>
      <c r="D3" s="220" t="s">
        <v>277</v>
      </c>
      <c r="E3" s="219" t="s">
        <v>278</v>
      </c>
      <c r="F3" s="220" t="s">
        <v>277</v>
      </c>
      <c r="G3" s="219" t="s">
        <v>278</v>
      </c>
      <c r="H3" s="220" t="s">
        <v>277</v>
      </c>
      <c r="I3" s="219" t="s">
        <v>278</v>
      </c>
      <c r="J3" s="220" t="s">
        <v>277</v>
      </c>
      <c r="K3" s="219" t="s">
        <v>278</v>
      </c>
      <c r="L3" s="220" t="s">
        <v>277</v>
      </c>
      <c r="M3" s="219" t="s">
        <v>278</v>
      </c>
      <c r="N3" s="220" t="s">
        <v>277</v>
      </c>
      <c r="O3" s="219" t="s">
        <v>278</v>
      </c>
      <c r="P3" s="220" t="s">
        <v>277</v>
      </c>
      <c r="Q3" s="219" t="s">
        <v>278</v>
      </c>
      <c r="R3" s="220" t="s">
        <v>277</v>
      </c>
      <c r="S3" s="219" t="s">
        <v>278</v>
      </c>
      <c r="T3" s="220" t="s">
        <v>277</v>
      </c>
      <c r="U3" s="219" t="s">
        <v>278</v>
      </c>
      <c r="V3" s="220" t="s">
        <v>277</v>
      </c>
      <c r="W3" s="219" t="s">
        <v>278</v>
      </c>
      <c r="X3" s="220" t="s">
        <v>277</v>
      </c>
      <c r="Y3" s="219" t="s">
        <v>278</v>
      </c>
      <c r="Z3" s="288" t="s">
        <v>279</v>
      </c>
      <c r="AA3" s="219" t="s">
        <v>278</v>
      </c>
    </row>
    <row r="4" spans="1:28" ht="15.75" thickBot="1" x14ac:dyDescent="0.3">
      <c r="A4" s="2235" t="s">
        <v>280</v>
      </c>
      <c r="B4" s="2132"/>
      <c r="C4" s="2132"/>
      <c r="D4" s="2132"/>
      <c r="E4" s="2132"/>
      <c r="F4" s="2132"/>
      <c r="G4" s="2132"/>
      <c r="H4" s="2132"/>
      <c r="I4" s="2132"/>
      <c r="J4" s="2132"/>
      <c r="K4" s="2132"/>
      <c r="L4" s="2132"/>
      <c r="M4" s="2132"/>
      <c r="N4" s="2132"/>
      <c r="O4" s="2132"/>
      <c r="P4" s="2132"/>
      <c r="Q4" s="2132"/>
      <c r="R4" s="2132"/>
      <c r="S4" s="2132"/>
      <c r="T4" s="2132"/>
      <c r="U4" s="2132"/>
      <c r="V4" s="2132"/>
      <c r="W4" s="2132"/>
      <c r="X4" s="2132"/>
      <c r="Y4" s="2132"/>
      <c r="Z4" s="1849"/>
      <c r="AA4" s="1849"/>
    </row>
    <row r="5" spans="1:28" ht="15.75" hidden="1" thickBot="1" x14ac:dyDescent="0.3">
      <c r="A5" s="99" t="s">
        <v>281</v>
      </c>
      <c r="B5" s="1534"/>
      <c r="C5" s="1536" t="e">
        <f>SUM(B5/B14)</f>
        <v>#DIV/0!</v>
      </c>
      <c r="D5" s="1534"/>
      <c r="E5" s="1536">
        <f>SUM(D5/D14)</f>
        <v>0</v>
      </c>
      <c r="F5" s="1534"/>
      <c r="G5" s="1536">
        <f>SUM(F5/F14)</f>
        <v>0</v>
      </c>
      <c r="H5" s="397">
        <v>0</v>
      </c>
      <c r="I5" s="267">
        <f>SUM(H5/H14)</f>
        <v>0</v>
      </c>
      <c r="J5" s="397">
        <v>7</v>
      </c>
      <c r="K5" s="267">
        <f>SUM(J5/J14)</f>
        <v>4.9921551847097417E-4</v>
      </c>
      <c r="L5" s="397">
        <v>31</v>
      </c>
      <c r="M5" s="602">
        <f>SUM(L5/L14)</f>
        <v>2.099275411390262E-3</v>
      </c>
      <c r="N5" s="397">
        <v>0</v>
      </c>
      <c r="O5" s="602">
        <f>SUM(N5/N14)</f>
        <v>0</v>
      </c>
      <c r="P5" s="397">
        <v>1309</v>
      </c>
      <c r="Q5" s="267">
        <f>SUM(P5/P14)</f>
        <v>8.466464006209172E-2</v>
      </c>
      <c r="R5" s="1094">
        <v>1260</v>
      </c>
      <c r="S5" s="267">
        <f>SUM(R5/R14)</f>
        <v>8.1807557460070124E-2</v>
      </c>
      <c r="T5" s="1094">
        <v>1235</v>
      </c>
      <c r="U5" s="267">
        <f>SUM(T5/T14)</f>
        <v>7.9987046632124359E-2</v>
      </c>
      <c r="V5" s="397">
        <v>1154</v>
      </c>
      <c r="W5" s="267">
        <f>SUM(V5/V14)</f>
        <v>7.7262988752008571E-2</v>
      </c>
      <c r="X5" s="397">
        <v>1154</v>
      </c>
      <c r="Y5" s="267">
        <f>SUM(X5/X14)</f>
        <v>7.376158517098115E-2</v>
      </c>
      <c r="Z5" s="397">
        <v>1188</v>
      </c>
      <c r="AA5" s="267">
        <f>SUM(Z5/Z14)</f>
        <v>7.3710988397344412E-2</v>
      </c>
    </row>
    <row r="6" spans="1:28" s="1325" customFormat="1" x14ac:dyDescent="0.25">
      <c r="A6" s="94" t="s">
        <v>282</v>
      </c>
      <c r="B6" s="1425"/>
      <c r="C6" s="268" t="e">
        <f>SUM(B6/B15)</f>
        <v>#DIV/0!</v>
      </c>
      <c r="D6" s="1956">
        <v>945</v>
      </c>
      <c r="E6" s="268">
        <f>SUM(D6/D14)</f>
        <v>8.6697247706422023E-2</v>
      </c>
      <c r="F6" s="1892">
        <v>944</v>
      </c>
      <c r="G6" s="268">
        <f>SUM(F6/F14)</f>
        <v>8.0711354309165526E-2</v>
      </c>
      <c r="H6" s="1869">
        <v>1079</v>
      </c>
      <c r="I6" s="268">
        <f>SUM(H6/H14)</f>
        <v>8.6003507093894468E-2</v>
      </c>
      <c r="J6" s="1869">
        <v>1250</v>
      </c>
      <c r="K6" s="268">
        <f>SUM(J6/J14)</f>
        <v>8.9145628298388249E-2</v>
      </c>
      <c r="L6" s="1869">
        <v>1339</v>
      </c>
      <c r="M6" s="268">
        <f>SUM(L6/L14)</f>
        <v>9.0675154059727772E-2</v>
      </c>
      <c r="N6" s="1869">
        <v>1359</v>
      </c>
      <c r="O6" s="268">
        <f>SUM(N6/N14)</f>
        <v>9.3976903395339192E-2</v>
      </c>
      <c r="P6" s="397">
        <v>1309</v>
      </c>
      <c r="Q6" s="267" t="e">
        <f>SUM(P6/P15)</f>
        <v>#DIV/0!</v>
      </c>
      <c r="R6" s="1094">
        <v>1260</v>
      </c>
      <c r="S6" s="267" t="e">
        <f>SUM(R6/R15)</f>
        <v>#DIV/0!</v>
      </c>
      <c r="T6" s="1094">
        <v>1235</v>
      </c>
      <c r="U6" s="267" t="e">
        <f>SUM(T6/T15)</f>
        <v>#DIV/0!</v>
      </c>
      <c r="V6" s="397">
        <v>1154</v>
      </c>
      <c r="W6" s="267" t="e">
        <f>SUM(V6/V15)</f>
        <v>#DIV/0!</v>
      </c>
      <c r="X6" s="397">
        <v>1154</v>
      </c>
      <c r="Y6" s="267" t="e">
        <f>SUM(X6/X15)</f>
        <v>#DIV/0!</v>
      </c>
      <c r="Z6" s="397">
        <v>1188</v>
      </c>
      <c r="AA6" s="267" t="e">
        <f>SUM(Z6/Z15)</f>
        <v>#DIV/0!</v>
      </c>
      <c r="AB6" s="270"/>
    </row>
    <row r="7" spans="1:28" x14ac:dyDescent="0.25">
      <c r="A7" s="94" t="s">
        <v>283</v>
      </c>
      <c r="B7" s="1425"/>
      <c r="C7" s="268" t="e">
        <f>SUM(B7/B14)</f>
        <v>#DIV/0!</v>
      </c>
      <c r="D7" s="1956">
        <v>1611</v>
      </c>
      <c r="E7" s="268">
        <f>SUM(D7/D14)</f>
        <v>0.14779816513761468</v>
      </c>
      <c r="F7" s="1892">
        <v>1810</v>
      </c>
      <c r="G7" s="268">
        <f>SUM(F7/F14)</f>
        <v>0.15475376196990423</v>
      </c>
      <c r="H7" s="1869">
        <v>1958</v>
      </c>
      <c r="I7" s="268">
        <f>SUM(H7/H14)</f>
        <v>0.15606567830384185</v>
      </c>
      <c r="J7" s="1869">
        <v>2172</v>
      </c>
      <c r="K7" s="268">
        <f>SUM(J7/J14)</f>
        <v>0.15489944373127942</v>
      </c>
      <c r="L7" s="1869">
        <v>2263</v>
      </c>
      <c r="M7" s="268">
        <f>SUM(L7/L14)</f>
        <v>0.15324710503148914</v>
      </c>
      <c r="N7" s="1869">
        <v>2276</v>
      </c>
      <c r="O7" s="268">
        <f>SUM(N7/N14)</f>
        <v>0.15738883894613098</v>
      </c>
      <c r="P7" s="1869">
        <v>2182</v>
      </c>
      <c r="Q7" s="268">
        <f>SUM(P7/P14)</f>
        <v>0.14112929305995731</v>
      </c>
      <c r="R7" s="954">
        <v>2151</v>
      </c>
      <c r="S7" s="268">
        <f>SUM(R7/R14)</f>
        <v>0.13965718737826258</v>
      </c>
      <c r="T7" s="954">
        <v>2127</v>
      </c>
      <c r="U7" s="268">
        <f>SUM(T7/T14)</f>
        <v>0.13775906735751295</v>
      </c>
      <c r="V7" s="1869">
        <v>2012</v>
      </c>
      <c r="W7" s="268">
        <f>SUM(V7/V14)</f>
        <v>0.13470808784145688</v>
      </c>
      <c r="X7" s="1869">
        <v>2132</v>
      </c>
      <c r="Y7" s="268">
        <f>SUM(X7/X14)</f>
        <v>0.13627356983061681</v>
      </c>
      <c r="Z7" s="2249">
        <v>4707</v>
      </c>
      <c r="AA7" s="2251">
        <f>SUM(Z7/Z14)</f>
        <v>0.2920518706955389</v>
      </c>
    </row>
    <row r="8" spans="1:28" x14ac:dyDescent="0.25">
      <c r="A8" s="94" t="s">
        <v>284</v>
      </c>
      <c r="B8" s="1425"/>
      <c r="C8" s="268" t="e">
        <f>SUM(B8/B14)</f>
        <v>#DIV/0!</v>
      </c>
      <c r="D8" s="1956">
        <v>1635</v>
      </c>
      <c r="E8" s="268">
        <f>SUM(D8/D14)</f>
        <v>0.15</v>
      </c>
      <c r="F8" s="1892">
        <v>1842</v>
      </c>
      <c r="G8" s="268">
        <f>SUM(F8/F14)</f>
        <v>0.15748974008207933</v>
      </c>
      <c r="H8" s="1869">
        <v>2041</v>
      </c>
      <c r="I8" s="268">
        <f>SUM(H8/H14)</f>
        <v>0.16268133269567989</v>
      </c>
      <c r="J8" s="1869">
        <v>2362</v>
      </c>
      <c r="K8" s="268">
        <f>SUM(J8/J14)</f>
        <v>0.16844957923263443</v>
      </c>
      <c r="L8" s="1869">
        <v>2499</v>
      </c>
      <c r="M8" s="268">
        <f>SUM(L8/L14)</f>
        <v>0.16922868558271822</v>
      </c>
      <c r="N8" s="1869">
        <v>2446</v>
      </c>
      <c r="O8" s="268">
        <f>SUM(N8/N14)</f>
        <v>0.16914459580941843</v>
      </c>
      <c r="P8" s="1869">
        <v>2344</v>
      </c>
      <c r="Q8" s="268">
        <f>SUM(P8/P14)</f>
        <v>0.15160726990492207</v>
      </c>
      <c r="R8" s="954">
        <v>2369</v>
      </c>
      <c r="S8" s="268">
        <f>SUM(R8/R14)</f>
        <v>0.1538111933515128</v>
      </c>
      <c r="T8" s="954">
        <v>2358</v>
      </c>
      <c r="U8" s="268">
        <f>SUM(T8/T14)</f>
        <v>0.15272020725388602</v>
      </c>
      <c r="V8" s="1869">
        <v>2302</v>
      </c>
      <c r="W8" s="268">
        <f>SUM(V8/V14)</f>
        <v>0.15412426352437064</v>
      </c>
      <c r="X8" s="1869">
        <v>2437</v>
      </c>
      <c r="Y8" s="268">
        <f>SUM(X8/X14)</f>
        <v>0.15576861617130072</v>
      </c>
      <c r="Z8" s="2250"/>
      <c r="AA8" s="2252"/>
    </row>
    <row r="9" spans="1:28" s="30" customFormat="1" x14ac:dyDescent="0.25">
      <c r="A9" s="94" t="s">
        <v>285</v>
      </c>
      <c r="B9" s="1425"/>
      <c r="C9" s="268" t="e">
        <f>SUM(B9/B14)</f>
        <v>#DIV/0!</v>
      </c>
      <c r="D9" s="1956">
        <v>1883</v>
      </c>
      <c r="E9" s="268">
        <f>SUM(D9/D14)</f>
        <v>0.17275229357798166</v>
      </c>
      <c r="F9" s="1892">
        <v>2009</v>
      </c>
      <c r="G9" s="268">
        <f>SUM(F9/F14)</f>
        <v>0.17176812585499315</v>
      </c>
      <c r="H9" s="1869">
        <v>2159</v>
      </c>
      <c r="I9" s="268">
        <f>SUM(H9/H14)</f>
        <v>0.17208672086720866</v>
      </c>
      <c r="J9" s="1869">
        <v>2364</v>
      </c>
      <c r="K9" s="268">
        <f>SUM(J9/J14)</f>
        <v>0.16859221223791185</v>
      </c>
      <c r="L9" s="1869">
        <v>2493</v>
      </c>
      <c r="M9" s="268">
        <f>SUM(L9/L14)</f>
        <v>0.16882237421277171</v>
      </c>
      <c r="N9" s="1869">
        <v>2427</v>
      </c>
      <c r="O9" s="268">
        <f>SUM(N9/N14)</f>
        <v>0.16783071710116865</v>
      </c>
      <c r="P9" s="1869">
        <v>2356</v>
      </c>
      <c r="Q9" s="268">
        <f>SUM(P9/P14)</f>
        <v>0.15238341633788241</v>
      </c>
      <c r="R9" s="954">
        <v>2387</v>
      </c>
      <c r="S9" s="268">
        <f>SUM(R9/R14)</f>
        <v>0.15497987274379951</v>
      </c>
      <c r="T9" s="954">
        <v>2483</v>
      </c>
      <c r="U9" s="268">
        <f>SUM(T9/T14)</f>
        <v>0.16081606217616581</v>
      </c>
      <c r="V9" s="1869">
        <v>2471</v>
      </c>
      <c r="W9" s="268">
        <f>SUM(V9/V14)</f>
        <v>0.1654392072844135</v>
      </c>
      <c r="X9" s="1869">
        <v>2626</v>
      </c>
      <c r="Y9" s="268">
        <f>SUM(X9/X14)</f>
        <v>0.1678491530840524</v>
      </c>
      <c r="Z9" s="2249">
        <v>4677</v>
      </c>
      <c r="AA9" s="2251">
        <f>SUM(Z8/Z14)</f>
        <v>0</v>
      </c>
      <c r="AB9" s="1544"/>
    </row>
    <row r="10" spans="1:28" x14ac:dyDescent="0.25">
      <c r="A10" s="94" t="s">
        <v>286</v>
      </c>
      <c r="B10" s="1425"/>
      <c r="C10" s="268" t="e">
        <f>SUM(B10/B14)</f>
        <v>#DIV/0!</v>
      </c>
      <c r="D10" s="1956">
        <v>1203</v>
      </c>
      <c r="E10" s="268">
        <f>SUM(D10/D14)</f>
        <v>0.11036697247706422</v>
      </c>
      <c r="F10" s="1892">
        <v>1283</v>
      </c>
      <c r="G10" s="268">
        <f>SUM(F10/F14)</f>
        <v>0.10969562243502053</v>
      </c>
      <c r="H10" s="1869">
        <v>1323</v>
      </c>
      <c r="I10" s="268">
        <f>SUM(H10/H14)</f>
        <v>0.1054519368723099</v>
      </c>
      <c r="J10" s="1869">
        <v>1501</v>
      </c>
      <c r="K10" s="268">
        <f>SUM(J10/J14)</f>
        <v>0.10704607046070461</v>
      </c>
      <c r="L10" s="1869">
        <v>1636</v>
      </c>
      <c r="M10" s="268">
        <f>SUM(L10/L14)</f>
        <v>0.11078756687207963</v>
      </c>
      <c r="N10" s="1869">
        <v>1659</v>
      </c>
      <c r="O10" s="268">
        <f>SUM(N10/N14)</f>
        <v>0.11472235668349354</v>
      </c>
      <c r="P10" s="1869">
        <v>1682</v>
      </c>
      <c r="Q10" s="268">
        <f>SUM(P10/P14)</f>
        <v>0.10878985835327598</v>
      </c>
      <c r="R10" s="954">
        <v>1699</v>
      </c>
      <c r="S10" s="268">
        <f>SUM(R10/R14)</f>
        <v>0.11031034930528502</v>
      </c>
      <c r="T10" s="954">
        <v>1746</v>
      </c>
      <c r="U10" s="268">
        <f>SUM(T10/T14)</f>
        <v>0.11308290155440415</v>
      </c>
      <c r="V10" s="1869">
        <v>1739</v>
      </c>
      <c r="W10" s="268">
        <f>SUM(V10/V14)</f>
        <v>0.11643010176754151</v>
      </c>
      <c r="X10" s="1869">
        <v>1871</v>
      </c>
      <c r="Y10" s="268">
        <f>SUM(X10/X14)</f>
        <v>0.11959092361776925</v>
      </c>
      <c r="Z10" s="2250"/>
      <c r="AA10" s="2252"/>
    </row>
    <row r="11" spans="1:28" x14ac:dyDescent="0.25">
      <c r="A11" s="94" t="s">
        <v>287</v>
      </c>
      <c r="B11" s="1425"/>
      <c r="C11" s="268" t="e">
        <f>SUM(B11/B14)</f>
        <v>#DIV/0!</v>
      </c>
      <c r="D11" s="1956">
        <v>1480</v>
      </c>
      <c r="E11" s="268">
        <f>SUM(D11/D14)</f>
        <v>0.13577981651376148</v>
      </c>
      <c r="F11" s="1892">
        <v>1586</v>
      </c>
      <c r="G11" s="268">
        <f>SUM(F11/F14)</f>
        <v>0.13560191518467851</v>
      </c>
      <c r="H11" s="1869">
        <v>1658</v>
      </c>
      <c r="I11" s="268">
        <f>SUM(H11/H14)</f>
        <v>0.13215367447792126</v>
      </c>
      <c r="J11" s="1869">
        <v>1839</v>
      </c>
      <c r="K11" s="268">
        <f>SUM(J11/J14)</f>
        <v>0.13115104835258878</v>
      </c>
      <c r="L11" s="1869">
        <v>1897</v>
      </c>
      <c r="M11" s="268">
        <f>SUM(L11/L14)</f>
        <v>0.12846211146475248</v>
      </c>
      <c r="N11" s="1869">
        <v>1884</v>
      </c>
      <c r="O11" s="268">
        <f>SUM(N11/N14)</f>
        <v>0.13028144664960931</v>
      </c>
      <c r="P11" s="1869">
        <v>1853</v>
      </c>
      <c r="Q11" s="268">
        <f>SUM(P11/P14)</f>
        <v>0.11984994502296099</v>
      </c>
      <c r="R11" s="954">
        <v>1826</v>
      </c>
      <c r="S11" s="268">
        <f>SUM(R11/R14)</f>
        <v>0.11855603168419686</v>
      </c>
      <c r="T11" s="954">
        <v>1893</v>
      </c>
      <c r="U11" s="268">
        <f>SUM(T11/T14)</f>
        <v>0.12260362694300518</v>
      </c>
      <c r="V11" s="1869">
        <v>1790</v>
      </c>
      <c r="W11" s="268">
        <f>SUM(V11/V14)</f>
        <v>0.11984467059453668</v>
      </c>
      <c r="X11" s="1869">
        <v>1866</v>
      </c>
      <c r="Y11" s="268">
        <f>SUM(X11/X14)</f>
        <v>0.11927133269415148</v>
      </c>
      <c r="Z11" s="2249">
        <v>3514</v>
      </c>
      <c r="AA11" s="2251">
        <f>SUM(Z9/Z14)</f>
        <v>0.29019048209964632</v>
      </c>
    </row>
    <row r="12" spans="1:28" x14ac:dyDescent="0.25">
      <c r="A12" s="94" t="s">
        <v>288</v>
      </c>
      <c r="B12" s="1425"/>
      <c r="C12" s="268" t="e">
        <f>SUM(B12/B14)</f>
        <v>#DIV/0!</v>
      </c>
      <c r="D12" s="1956">
        <v>1261</v>
      </c>
      <c r="E12" s="268">
        <f>SUM(D12/D14)</f>
        <v>0.11568807339449541</v>
      </c>
      <c r="F12" s="1892">
        <v>1347</v>
      </c>
      <c r="G12" s="268">
        <f>SUM(F12/F14)</f>
        <v>0.11516757865937073</v>
      </c>
      <c r="H12" s="1869">
        <v>1408</v>
      </c>
      <c r="I12" s="268">
        <f>SUM(H12/H14)</f>
        <v>0.1122270046229874</v>
      </c>
      <c r="J12" s="1869">
        <v>1395</v>
      </c>
      <c r="K12" s="268">
        <f>SUM(J12/J14)</f>
        <v>9.9486521181001278E-2</v>
      </c>
      <c r="L12" s="1869">
        <v>1449</v>
      </c>
      <c r="M12" s="268">
        <f>SUM(L12/L14)</f>
        <v>9.812419584208032E-2</v>
      </c>
      <c r="N12" s="1869">
        <v>1425</v>
      </c>
      <c r="O12" s="268">
        <f>SUM(N12/N14)</f>
        <v>9.8540903118733147E-2</v>
      </c>
      <c r="P12" s="1869">
        <v>1439</v>
      </c>
      <c r="Q12" s="268">
        <f>SUM(P12/P14)</f>
        <v>9.3072893085828862E-2</v>
      </c>
      <c r="R12" s="954">
        <v>1524</v>
      </c>
      <c r="S12" s="268">
        <f>SUM(R12/R14)</f>
        <v>9.8948188546941956E-2</v>
      </c>
      <c r="T12" s="954">
        <v>1519</v>
      </c>
      <c r="U12" s="268">
        <f>SUM(T12/T14)</f>
        <v>9.8380829015544041E-2</v>
      </c>
      <c r="V12" s="1869">
        <v>1523</v>
      </c>
      <c r="W12" s="268">
        <f>SUM(V12/V14)</f>
        <v>0.10196839850026782</v>
      </c>
      <c r="X12" s="1869">
        <v>1584</v>
      </c>
      <c r="Y12" s="268">
        <f>SUM(X12/X14)</f>
        <v>0.10124640460210931</v>
      </c>
      <c r="Z12" s="2250"/>
      <c r="AA12" s="2252"/>
    </row>
    <row r="13" spans="1:28" ht="15.75" thickBot="1" x14ac:dyDescent="0.3">
      <c r="A13" s="95" t="s">
        <v>289</v>
      </c>
      <c r="B13" s="1426"/>
      <c r="C13" s="269" t="e">
        <f>SUM(B13/B14)</f>
        <v>#DIV/0!</v>
      </c>
      <c r="D13" s="349">
        <v>882</v>
      </c>
      <c r="E13" s="269">
        <f>SUM(D13/D14)</f>
        <v>8.0917431192660552E-2</v>
      </c>
      <c r="F13" s="349">
        <v>875</v>
      </c>
      <c r="G13" s="269">
        <f>SUM(F13/F14)</f>
        <v>7.4811901504787962E-2</v>
      </c>
      <c r="H13" s="349">
        <v>920</v>
      </c>
      <c r="I13" s="269">
        <f>SUM(H13/H14)</f>
        <v>7.3330145066156538E-2</v>
      </c>
      <c r="J13" s="349">
        <v>1132</v>
      </c>
      <c r="K13" s="269">
        <f>SUM(J13/J14)</f>
        <v>8.0730280987020397E-2</v>
      </c>
      <c r="L13" s="349">
        <v>1160</v>
      </c>
      <c r="M13" s="269">
        <f>SUM(L13/L14)</f>
        <v>7.8553531522990452E-2</v>
      </c>
      <c r="N13" s="349">
        <v>985</v>
      </c>
      <c r="O13" s="269">
        <f>SUM(N13/N14)</f>
        <v>6.8114238296106772E-2</v>
      </c>
      <c r="P13" s="349">
        <v>987</v>
      </c>
      <c r="Q13" s="269">
        <f>SUM(P13/P14)</f>
        <v>6.3838044110988937E-2</v>
      </c>
      <c r="R13" s="956">
        <v>926</v>
      </c>
      <c r="S13" s="269">
        <f>SUM(R13/R14)</f>
        <v>6.0122062069861058E-2</v>
      </c>
      <c r="T13" s="956">
        <v>844</v>
      </c>
      <c r="U13" s="269">
        <f>SUM(T13/T14)</f>
        <v>5.4663212435233158E-2</v>
      </c>
      <c r="V13" s="349">
        <v>791</v>
      </c>
      <c r="W13" s="269">
        <f>SUM(V13/V14)</f>
        <v>5.2959292983395821E-2</v>
      </c>
      <c r="X13" s="349">
        <v>821</v>
      </c>
      <c r="Y13" s="269">
        <f>SUM(X13/X14)</f>
        <v>5.247682965803771E-2</v>
      </c>
      <c r="Z13" s="349">
        <v>843</v>
      </c>
      <c r="AA13" s="269">
        <f>SUM(Z10/Z14)</f>
        <v>0</v>
      </c>
    </row>
    <row r="14" spans="1:28" ht="16.5" thickTop="1" thickBot="1" x14ac:dyDescent="0.3">
      <c r="A14" s="36" t="s">
        <v>290</v>
      </c>
      <c r="B14" s="109">
        <f t="shared" ref="B14:C14" si="0">SUM(B5:B13)</f>
        <v>0</v>
      </c>
      <c r="C14" s="218" t="e">
        <f t="shared" si="0"/>
        <v>#DIV/0!</v>
      </c>
      <c r="D14" s="109">
        <f t="shared" ref="D14:O14" si="1">SUM(D5:D13)</f>
        <v>10900</v>
      </c>
      <c r="E14" s="218">
        <f t="shared" si="1"/>
        <v>0.99999999999999989</v>
      </c>
      <c r="F14" s="109">
        <f t="shared" ref="F14:G14" si="2">SUM(F5:F13)</f>
        <v>11696</v>
      </c>
      <c r="G14" s="218">
        <f t="shared" si="2"/>
        <v>1</v>
      </c>
      <c r="H14" s="109">
        <f t="shared" ref="H14:I14" si="3">SUM(H5:H13)</f>
        <v>12546</v>
      </c>
      <c r="I14" s="218">
        <f t="shared" si="3"/>
        <v>1</v>
      </c>
      <c r="J14" s="109">
        <f t="shared" ref="J14:K14" si="4">SUM(J5:J13)</f>
        <v>14022</v>
      </c>
      <c r="K14" s="218">
        <f t="shared" si="4"/>
        <v>1</v>
      </c>
      <c r="L14" s="109">
        <f t="shared" si="1"/>
        <v>14767</v>
      </c>
      <c r="M14" s="218">
        <f t="shared" si="1"/>
        <v>1</v>
      </c>
      <c r="N14" s="109">
        <f t="shared" si="1"/>
        <v>14461</v>
      </c>
      <c r="O14" s="218">
        <f t="shared" si="1"/>
        <v>0.99999999999999989</v>
      </c>
      <c r="P14" s="351">
        <f t="shared" ref="P14:U14" si="5">SUM(P5:P13)</f>
        <v>15461</v>
      </c>
      <c r="Q14" s="218" t="e">
        <f t="shared" si="5"/>
        <v>#DIV/0!</v>
      </c>
      <c r="R14" s="109">
        <f t="shared" si="5"/>
        <v>15402</v>
      </c>
      <c r="S14" s="218" t="e">
        <f t="shared" si="5"/>
        <v>#DIV/0!</v>
      </c>
      <c r="T14" s="109">
        <f t="shared" si="5"/>
        <v>15440</v>
      </c>
      <c r="U14" s="218" t="e">
        <f t="shared" si="5"/>
        <v>#DIV/0!</v>
      </c>
      <c r="V14" s="109">
        <f t="shared" ref="V14:AA14" si="6">SUM(V5:V13)</f>
        <v>14936</v>
      </c>
      <c r="W14" s="218" t="e">
        <f t="shared" si="6"/>
        <v>#DIV/0!</v>
      </c>
      <c r="X14" s="109">
        <f t="shared" si="6"/>
        <v>15645</v>
      </c>
      <c r="Y14" s="218" t="e">
        <f t="shared" si="6"/>
        <v>#DIV/0!</v>
      </c>
      <c r="Z14" s="109">
        <f t="shared" si="6"/>
        <v>16117</v>
      </c>
      <c r="AA14" s="218" t="e">
        <f t="shared" si="6"/>
        <v>#DIV/0!</v>
      </c>
    </row>
    <row r="15" spans="1:28" ht="5.25" hidden="1" customHeight="1" thickBot="1" x14ac:dyDescent="0.3">
      <c r="A15" s="85"/>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5"/>
    </row>
    <row r="16" spans="1:28" s="30" customFormat="1" ht="16.5" customHeight="1" thickBot="1" x14ac:dyDescent="0.3">
      <c r="A16" s="2126" t="s">
        <v>291</v>
      </c>
      <c r="B16" s="2132"/>
      <c r="C16" s="2132"/>
      <c r="D16" s="2132"/>
      <c r="E16" s="2132"/>
      <c r="F16" s="2132"/>
      <c r="G16" s="2132"/>
      <c r="H16" s="2132"/>
      <c r="I16" s="2132"/>
      <c r="J16" s="2132"/>
      <c r="K16" s="2132"/>
      <c r="L16" s="2132"/>
      <c r="M16" s="2132"/>
      <c r="N16" s="2132"/>
      <c r="O16" s="2132"/>
      <c r="P16" s="2132"/>
      <c r="Q16" s="2132"/>
      <c r="R16" s="2132"/>
      <c r="S16" s="2132"/>
      <c r="T16" s="2132"/>
      <c r="U16" s="2132"/>
      <c r="V16" s="2132"/>
      <c r="W16" s="2132"/>
      <c r="X16" s="2132"/>
      <c r="Y16" s="2132"/>
      <c r="Z16" s="1849"/>
      <c r="AA16" s="1849"/>
      <c r="AB16" s="1544"/>
    </row>
    <row r="17" spans="1:32" x14ac:dyDescent="0.25">
      <c r="A17" s="99" t="s">
        <v>292</v>
      </c>
      <c r="B17" s="1424"/>
      <c r="C17" s="267" t="e">
        <f>SUM(B17/B23)</f>
        <v>#DIV/0!</v>
      </c>
      <c r="D17" s="397">
        <v>1933</v>
      </c>
      <c r="E17" s="267">
        <f>SUM(D17/D23)</f>
        <v>0.17733944954128442</v>
      </c>
      <c r="F17" s="397">
        <v>2033</v>
      </c>
      <c r="G17" s="267">
        <f>SUM(F17/F23)</f>
        <v>0.17382010943912449</v>
      </c>
      <c r="H17" s="397">
        <v>1856</v>
      </c>
      <c r="I17" s="267">
        <f>SUM(H17/H23)</f>
        <v>0.14793559700302886</v>
      </c>
      <c r="J17" s="397">
        <v>2160</v>
      </c>
      <c r="K17" s="267">
        <f>SUM(J17/J23)</f>
        <v>0.1540436456996149</v>
      </c>
      <c r="L17" s="397">
        <v>2364</v>
      </c>
      <c r="M17" s="267">
        <f>SUM(L17/L23)</f>
        <v>0.16008667975892191</v>
      </c>
      <c r="N17" s="397">
        <v>2398</v>
      </c>
      <c r="O17" s="267">
        <f>SUM(N17/N23)</f>
        <v>0.16582532328331373</v>
      </c>
      <c r="P17" s="397">
        <v>2354</v>
      </c>
      <c r="Q17" s="267">
        <f>SUM(P17/P23)</f>
        <v>0.16633691351045787</v>
      </c>
      <c r="R17" s="1094">
        <v>2383</v>
      </c>
      <c r="S17" s="267">
        <f>SUM(R17/R23)</f>
        <v>0.1685051619290058</v>
      </c>
      <c r="T17" s="1094">
        <v>2344</v>
      </c>
      <c r="U17" s="267">
        <f>SUM(T17/T23)</f>
        <v>0.16501231960577262</v>
      </c>
      <c r="V17" s="397">
        <v>2256</v>
      </c>
      <c r="W17" s="267">
        <f>SUM(V17/V23)</f>
        <v>0.16369177187636047</v>
      </c>
      <c r="X17" s="397">
        <v>2360</v>
      </c>
      <c r="Y17" s="267">
        <f>SUM(X17/X23)</f>
        <v>0.16285970602442895</v>
      </c>
      <c r="Z17" s="397">
        <v>2381</v>
      </c>
      <c r="AA17" s="267">
        <f>SUM(Z17/Z23)</f>
        <v>0.15948824435662134</v>
      </c>
      <c r="AC17" s="1325"/>
      <c r="AD17" s="1325"/>
      <c r="AE17" s="1325"/>
      <c r="AF17" s="1325"/>
    </row>
    <row r="18" spans="1:32" x14ac:dyDescent="0.25">
      <c r="A18" s="100" t="s">
        <v>293</v>
      </c>
      <c r="B18" s="1425"/>
      <c r="C18" s="268" t="e">
        <f>SUM(B18/B23)</f>
        <v>#DIV/0!</v>
      </c>
      <c r="D18" s="1956">
        <v>1137</v>
      </c>
      <c r="E18" s="268">
        <f>SUM(D18/D23)</f>
        <v>0.10431192660550459</v>
      </c>
      <c r="F18" s="1892">
        <v>1123</v>
      </c>
      <c r="G18" s="268">
        <f>SUM(F18/F23)</f>
        <v>9.6015731874145013E-2</v>
      </c>
      <c r="H18" s="1869">
        <v>1054</v>
      </c>
      <c r="I18" s="268">
        <f>SUM(H18/H23)</f>
        <v>8.4010840108401083E-2</v>
      </c>
      <c r="J18" s="1869">
        <v>1118</v>
      </c>
      <c r="K18" s="268">
        <f>SUM(J18/J23)</f>
        <v>7.9731849950078454E-2</v>
      </c>
      <c r="L18" s="1869">
        <v>1185</v>
      </c>
      <c r="M18" s="268">
        <f>SUM(L18/L23)</f>
        <v>8.0246495564434209E-2</v>
      </c>
      <c r="N18" s="1869">
        <v>1165</v>
      </c>
      <c r="O18" s="268">
        <f>SUM(N18/N23)</f>
        <v>8.0561510268999381E-2</v>
      </c>
      <c r="P18" s="1869">
        <v>1128</v>
      </c>
      <c r="Q18" s="268">
        <f>SUM(P18/P23)</f>
        <v>7.9706048615036745E-2</v>
      </c>
      <c r="R18" s="954">
        <v>1133</v>
      </c>
      <c r="S18" s="268">
        <f>SUM(R18/R23)</f>
        <v>8.0115966624239851E-2</v>
      </c>
      <c r="T18" s="954">
        <v>1195</v>
      </c>
      <c r="U18" s="268">
        <f>SUM(T18/T23)</f>
        <v>8.412530799014431E-2</v>
      </c>
      <c r="V18" s="1869">
        <v>1160</v>
      </c>
      <c r="W18" s="268">
        <f>SUM(V18/V23)</f>
        <v>8.4167755042809461E-2</v>
      </c>
      <c r="X18" s="1869">
        <v>1181</v>
      </c>
      <c r="Y18" s="268">
        <f>SUM(X18/X23)</f>
        <v>8.1498861362224825E-2</v>
      </c>
      <c r="Z18" s="1869">
        <v>1144</v>
      </c>
      <c r="AA18" s="268">
        <f>SUM(Z18/Z23)</f>
        <v>7.6629379060888209E-2</v>
      </c>
      <c r="AC18" s="1325"/>
      <c r="AD18" s="1325"/>
      <c r="AE18" s="1325"/>
      <c r="AF18" s="1325"/>
    </row>
    <row r="19" spans="1:32" x14ac:dyDescent="0.25">
      <c r="A19" s="100" t="s">
        <v>294</v>
      </c>
      <c r="B19" s="1425"/>
      <c r="C19" s="268" t="e">
        <f>SUM(B19/B23)</f>
        <v>#DIV/0!</v>
      </c>
      <c r="D19" s="1956">
        <v>109</v>
      </c>
      <c r="E19" s="268">
        <f>SUM(D19/D23)</f>
        <v>0.01</v>
      </c>
      <c r="F19" s="1892">
        <v>144</v>
      </c>
      <c r="G19" s="268">
        <f>SUM(F19/F23)</f>
        <v>1.2311901504787962E-2</v>
      </c>
      <c r="H19" s="1869">
        <v>126</v>
      </c>
      <c r="I19" s="268">
        <f>SUM(H19/H23)</f>
        <v>1.0043041606886656E-2</v>
      </c>
      <c r="J19" s="1869">
        <v>132</v>
      </c>
      <c r="K19" s="268">
        <f>SUM(J19/J23)</f>
        <v>9.4137783483097988E-3</v>
      </c>
      <c r="L19" s="1869">
        <v>145</v>
      </c>
      <c r="M19" s="268">
        <f>SUM(L19/L23)</f>
        <v>9.8191914403738065E-3</v>
      </c>
      <c r="N19" s="1869">
        <v>134</v>
      </c>
      <c r="O19" s="268">
        <f>SUM(N19/N23)</f>
        <v>9.266302468708942E-3</v>
      </c>
      <c r="P19" s="1869">
        <v>131</v>
      </c>
      <c r="Q19" s="268">
        <f>SUM(P19/P23)</f>
        <v>9.2566421707179197E-3</v>
      </c>
      <c r="R19" s="954">
        <v>138</v>
      </c>
      <c r="S19" s="268">
        <f>SUM(R19/R23)</f>
        <v>9.7581671616461599E-3</v>
      </c>
      <c r="T19" s="954">
        <v>138</v>
      </c>
      <c r="U19" s="268">
        <f>SUM(T19/T23)</f>
        <v>9.7148891235480459E-3</v>
      </c>
      <c r="V19" s="1869">
        <v>145</v>
      </c>
      <c r="W19" s="268">
        <f>SUM(V19/V23)</f>
        <v>1.0520969380351183E-2</v>
      </c>
      <c r="X19" s="1869">
        <v>141</v>
      </c>
      <c r="Y19" s="268">
        <f>SUM(X19/X23)</f>
        <v>9.730177351459526E-3</v>
      </c>
      <c r="Z19" s="1869">
        <v>166</v>
      </c>
      <c r="AA19" s="268">
        <f>SUM(Z19/Z23)</f>
        <v>1.1119298010583428E-2</v>
      </c>
      <c r="AC19" s="1325"/>
      <c r="AD19" s="1325"/>
      <c r="AE19" s="1325"/>
      <c r="AF19" s="1325"/>
    </row>
    <row r="20" spans="1:32" x14ac:dyDescent="0.25">
      <c r="A20" s="100" t="s">
        <v>295</v>
      </c>
      <c r="B20" s="1425"/>
      <c r="C20" s="268" t="e">
        <f>SUM(B20/B23)</f>
        <v>#DIV/0!</v>
      </c>
      <c r="D20" s="1956">
        <v>3671</v>
      </c>
      <c r="E20" s="268">
        <f>SUM(D20/D23)</f>
        <v>0.33678899082568808</v>
      </c>
      <c r="F20" s="1892">
        <v>4001</v>
      </c>
      <c r="G20" s="268">
        <f>SUM(F20/F23)</f>
        <v>0.34208276333789328</v>
      </c>
      <c r="H20" s="1869">
        <v>3539</v>
      </c>
      <c r="I20" s="268">
        <f>SUM(H20/H23)</f>
        <v>0.28208193846644347</v>
      </c>
      <c r="J20" s="1869">
        <v>4079</v>
      </c>
      <c r="K20" s="268">
        <f>SUM(J20/J23)</f>
        <v>0.29090001426330053</v>
      </c>
      <c r="L20" s="1869">
        <v>4657</v>
      </c>
      <c r="M20" s="268">
        <f>SUM(L20/L23)</f>
        <v>0.31536534164014357</v>
      </c>
      <c r="N20" s="1869">
        <v>4773</v>
      </c>
      <c r="O20" s="268">
        <f>SUM(N20/N23)</f>
        <v>0.33006016181453562</v>
      </c>
      <c r="P20" s="1869">
        <v>4745</v>
      </c>
      <c r="Q20" s="268">
        <f>SUM(P20/P23)</f>
        <v>0.33528829847371394</v>
      </c>
      <c r="R20" s="954">
        <v>4666</v>
      </c>
      <c r="S20" s="268">
        <f>SUM(R20/R23)</f>
        <v>0.32993918823363033</v>
      </c>
      <c r="T20" s="954">
        <v>4663</v>
      </c>
      <c r="U20" s="268">
        <f>SUM(T20/T23)</f>
        <v>0.32826469552974302</v>
      </c>
      <c r="V20" s="1869">
        <v>4629</v>
      </c>
      <c r="W20" s="268">
        <f>SUM(V20/V23)</f>
        <v>0.33587287766652157</v>
      </c>
      <c r="X20" s="1869">
        <v>4985</v>
      </c>
      <c r="Y20" s="268">
        <f>SUM(X20/X23)</f>
        <v>0.34400662480160099</v>
      </c>
      <c r="Z20" s="1869">
        <v>5216</v>
      </c>
      <c r="AA20" s="268">
        <f>SUM(Z20/Z23)</f>
        <v>0.34938709893495878</v>
      </c>
      <c r="AC20" s="1325"/>
      <c r="AD20" s="1325"/>
      <c r="AE20" s="1325"/>
      <c r="AF20" s="1325"/>
    </row>
    <row r="21" spans="1:32" x14ac:dyDescent="0.25">
      <c r="A21" s="100" t="s">
        <v>296</v>
      </c>
      <c r="B21" s="1425"/>
      <c r="C21" s="268" t="e">
        <f>SUM(B21/B23)</f>
        <v>#DIV/0!</v>
      </c>
      <c r="D21" s="1956">
        <v>3571</v>
      </c>
      <c r="E21" s="268">
        <f>SUM(D21/D23)</f>
        <v>0.32761467889908258</v>
      </c>
      <c r="F21" s="1892">
        <v>3720</v>
      </c>
      <c r="G21" s="268">
        <f>SUM(F21/F23)</f>
        <v>0.31805745554035569</v>
      </c>
      <c r="H21" s="1869">
        <v>3412</v>
      </c>
      <c r="I21" s="268">
        <f>SUM(H21/H23)</f>
        <v>0.27195919018013709</v>
      </c>
      <c r="J21" s="1869">
        <v>4070</v>
      </c>
      <c r="K21" s="268">
        <f>SUM(J21/J23)</f>
        <v>0.29025816573955215</v>
      </c>
      <c r="L21" s="1869">
        <v>4595</v>
      </c>
      <c r="M21" s="268">
        <f>SUM(L21/L23)</f>
        <v>0.31116679081736304</v>
      </c>
      <c r="N21" s="1869">
        <v>4804</v>
      </c>
      <c r="O21" s="268">
        <f>SUM(N21/N23)</f>
        <v>0.33220385865431162</v>
      </c>
      <c r="P21" s="1869">
        <v>4760</v>
      </c>
      <c r="Q21" s="268">
        <f>SUM(P21/P23)</f>
        <v>0.3363482193329565</v>
      </c>
      <c r="R21" s="954">
        <v>4792</v>
      </c>
      <c r="S21" s="268">
        <f>SUM(R21/R23)</f>
        <v>0.33884881912035075</v>
      </c>
      <c r="T21" s="954">
        <v>4869</v>
      </c>
      <c r="U21" s="268">
        <f>SUM(T21/T23)</f>
        <v>0.34276663146779301</v>
      </c>
      <c r="V21" s="1869">
        <v>4664</v>
      </c>
      <c r="W21" s="268">
        <f>SUM(V21/V23)</f>
        <v>0.33841242199970978</v>
      </c>
      <c r="X21" s="1869">
        <v>4983</v>
      </c>
      <c r="Y21" s="268">
        <f>SUM(X21/X23)</f>
        <v>0.34386860810158026</v>
      </c>
      <c r="Z21" s="1869">
        <v>5114</v>
      </c>
      <c r="AA21" s="268">
        <f>SUM(Z21/Z23)</f>
        <v>0.34255475919351597</v>
      </c>
      <c r="AC21" s="1325"/>
      <c r="AD21" s="1325"/>
      <c r="AE21" s="1325"/>
      <c r="AF21" s="1325"/>
    </row>
    <row r="22" spans="1:32" ht="15.75" thickBot="1" x14ac:dyDescent="0.3">
      <c r="A22" s="101" t="s">
        <v>297</v>
      </c>
      <c r="B22" s="1426"/>
      <c r="C22" s="269" t="e">
        <f>SUM(B22/B23)</f>
        <v>#DIV/0!</v>
      </c>
      <c r="D22" s="349">
        <v>479</v>
      </c>
      <c r="E22" s="269">
        <f>SUM(D22/D23)</f>
        <v>4.3944954128440364E-2</v>
      </c>
      <c r="F22" s="349">
        <v>675</v>
      </c>
      <c r="G22" s="269">
        <f>SUM(F22/F23)</f>
        <v>5.7712038303693571E-2</v>
      </c>
      <c r="H22" s="349">
        <v>2559</v>
      </c>
      <c r="I22" s="269">
        <f>SUM(H22/H23)</f>
        <v>0.20396939263510283</v>
      </c>
      <c r="J22" s="349">
        <v>2463</v>
      </c>
      <c r="K22" s="269">
        <f>SUM(J22/J23)</f>
        <v>0.17565254599914421</v>
      </c>
      <c r="L22" s="349">
        <v>1821</v>
      </c>
      <c r="M22" s="269">
        <f>SUM(L22/L23)</f>
        <v>0.12331550077876346</v>
      </c>
      <c r="N22" s="349">
        <v>1187</v>
      </c>
      <c r="O22" s="269">
        <f>SUM(N22/N23)</f>
        <v>8.208284351013069E-2</v>
      </c>
      <c r="P22" s="349">
        <v>1034</v>
      </c>
      <c r="Q22" s="269">
        <f>SUM(P22/P23)</f>
        <v>7.3063877897117019E-2</v>
      </c>
      <c r="R22" s="956">
        <v>1030</v>
      </c>
      <c r="S22" s="269">
        <f>SUM(R22/R23)</f>
        <v>7.2832696931127136E-2</v>
      </c>
      <c r="T22" s="956">
        <v>996</v>
      </c>
      <c r="U22" s="269">
        <f>SUM(T22/T23)</f>
        <v>7.0116156282998943E-2</v>
      </c>
      <c r="V22" s="349">
        <v>928</v>
      </c>
      <c r="W22" s="269">
        <f>SUM(V22/V23)</f>
        <v>6.7334204034247572E-2</v>
      </c>
      <c r="X22" s="349">
        <v>841</v>
      </c>
      <c r="Y22" s="269">
        <f>SUM(X22/X23)</f>
        <v>5.8036022358705405E-2</v>
      </c>
      <c r="Z22" s="349">
        <v>908</v>
      </c>
      <c r="AA22" s="269">
        <f>SUM(Z22/Z23)</f>
        <v>6.0821220443432245E-2</v>
      </c>
      <c r="AC22" s="1325"/>
      <c r="AD22" s="1325"/>
      <c r="AE22" s="1325"/>
      <c r="AF22" s="1325"/>
    </row>
    <row r="23" spans="1:32" ht="16.5" thickTop="1" thickBot="1" x14ac:dyDescent="0.3">
      <c r="A23" s="36" t="s">
        <v>290</v>
      </c>
      <c r="B23" s="109">
        <f>SUM(B15:B22)</f>
        <v>0</v>
      </c>
      <c r="C23" s="218" t="e">
        <f>SUM(C17:C22)</f>
        <v>#DIV/0!</v>
      </c>
      <c r="D23" s="109">
        <f>SUM(D15:D22)</f>
        <v>10900</v>
      </c>
      <c r="E23" s="218">
        <f>SUM(E17:E22)</f>
        <v>1.0000000000000002</v>
      </c>
      <c r="F23" s="109">
        <f>SUM(F15:F22)</f>
        <v>11696</v>
      </c>
      <c r="G23" s="218">
        <f>SUM(G17:G22)</f>
        <v>1</v>
      </c>
      <c r="H23" s="109">
        <f>SUM(H15:H22)</f>
        <v>12546</v>
      </c>
      <c r="I23" s="218">
        <f>SUM(I17:I22)</f>
        <v>0.99999999999999989</v>
      </c>
      <c r="J23" s="109">
        <f>SUM(J15:J22)</f>
        <v>14022</v>
      </c>
      <c r="K23" s="218">
        <f>SUM(K17:K22)</f>
        <v>1.0000000000000002</v>
      </c>
      <c r="L23" s="109">
        <f>SUM(L15:L22)</f>
        <v>14767</v>
      </c>
      <c r="M23" s="218">
        <f>SUM(M17:M22)</f>
        <v>1</v>
      </c>
      <c r="N23" s="109">
        <f>SUM(N15:N22)</f>
        <v>14461</v>
      </c>
      <c r="O23" s="218">
        <f>SUM(O17:O22)</f>
        <v>1</v>
      </c>
      <c r="P23" s="351">
        <f>SUM(P15:P22)</f>
        <v>14152</v>
      </c>
      <c r="Q23" s="218">
        <f>SUM(Q17:Q22)</f>
        <v>0.99999999999999989</v>
      </c>
      <c r="R23" s="109">
        <f>SUM(R15:R22)</f>
        <v>14142</v>
      </c>
      <c r="S23" s="218">
        <f>SUM(S17:S22)</f>
        <v>1</v>
      </c>
      <c r="T23" s="109">
        <f>SUM(T15:T22)</f>
        <v>14205</v>
      </c>
      <c r="U23" s="218">
        <f>SUM(U17:U22)</f>
        <v>0.99999999999999989</v>
      </c>
      <c r="V23" s="109">
        <f>SUM(V15:V22)</f>
        <v>13782</v>
      </c>
      <c r="W23" s="218">
        <f>SUM(W17:W22)</f>
        <v>1</v>
      </c>
      <c r="X23" s="109">
        <f>SUM(X15:X22)</f>
        <v>14491</v>
      </c>
      <c r="Y23" s="218">
        <f>SUM(Y17:Y22)</f>
        <v>1</v>
      </c>
      <c r="Z23" s="109">
        <f>SUM(Z15:Z22)</f>
        <v>14929</v>
      </c>
      <c r="AA23" s="218">
        <f>SUM(AA15:AA22)</f>
        <v>1</v>
      </c>
      <c r="AC23" s="1325"/>
      <c r="AD23" s="1325"/>
      <c r="AE23" s="1325"/>
      <c r="AF23" s="1325"/>
    </row>
    <row r="24" spans="1:32" ht="5.25" hidden="1" customHeight="1" thickBot="1" x14ac:dyDescent="0.3">
      <c r="A24" s="85"/>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5"/>
      <c r="AC24" s="1325"/>
      <c r="AD24" s="1325"/>
      <c r="AE24" s="1325"/>
      <c r="AF24" s="1325"/>
    </row>
    <row r="25" spans="1:32" ht="15.75" thickBot="1" x14ac:dyDescent="0.3">
      <c r="A25" s="2126" t="s">
        <v>298</v>
      </c>
      <c r="B25" s="2132"/>
      <c r="C25" s="2132"/>
      <c r="D25" s="2132"/>
      <c r="E25" s="2132"/>
      <c r="F25" s="2132"/>
      <c r="G25" s="2132"/>
      <c r="H25" s="2132"/>
      <c r="I25" s="2132"/>
      <c r="J25" s="2132"/>
      <c r="K25" s="2132"/>
      <c r="L25" s="2132"/>
      <c r="M25" s="2132"/>
      <c r="N25" s="2132"/>
      <c r="O25" s="2132"/>
      <c r="P25" s="2132"/>
      <c r="Q25" s="2132"/>
      <c r="R25" s="2132"/>
      <c r="S25" s="2132"/>
      <c r="T25" s="2132"/>
      <c r="U25" s="2132"/>
      <c r="V25" s="2132"/>
      <c r="W25" s="2132"/>
      <c r="X25" s="2132"/>
      <c r="Y25" s="2132"/>
      <c r="Z25" s="1849"/>
      <c r="AA25" s="1849"/>
      <c r="AC25" s="1325"/>
      <c r="AD25" s="1325"/>
      <c r="AE25" s="1325"/>
      <c r="AF25" s="1325"/>
    </row>
    <row r="26" spans="1:32" x14ac:dyDescent="0.25">
      <c r="A26" s="99" t="s">
        <v>299</v>
      </c>
      <c r="B26" s="1424"/>
      <c r="C26" s="267" t="e">
        <f>SUM(B26/B33)</f>
        <v>#DIV/0!</v>
      </c>
      <c r="D26" s="397">
        <v>4168</v>
      </c>
      <c r="E26" s="267">
        <f>SUM(D26/D33)</f>
        <v>0.38238532110091744</v>
      </c>
      <c r="F26" s="397">
        <v>3933</v>
      </c>
      <c r="G26" s="267">
        <f>SUM(F26/F33)</f>
        <v>0.33626880984952118</v>
      </c>
      <c r="H26" s="397">
        <v>5486</v>
      </c>
      <c r="I26" s="267">
        <f>SUM(H26/H33)</f>
        <v>0.43727084329666827</v>
      </c>
      <c r="J26" s="397">
        <v>3640</v>
      </c>
      <c r="K26" s="267">
        <f>SUM(J26/J33)</f>
        <v>0.25959206960490655</v>
      </c>
      <c r="L26" s="397">
        <v>2965</v>
      </c>
      <c r="M26" s="267">
        <f>SUM(L26/L33)</f>
        <v>0.20078553531522991</v>
      </c>
      <c r="N26" s="397">
        <v>8263</v>
      </c>
      <c r="O26" s="267">
        <f>SUM(N26/N33)</f>
        <v>0.58231148696264978</v>
      </c>
      <c r="P26" s="397">
        <v>7799</v>
      </c>
      <c r="Q26" s="267">
        <f>SUM(P26/P33)</f>
        <v>0.56221164936562862</v>
      </c>
      <c r="R26" s="1094">
        <v>7771</v>
      </c>
      <c r="S26" s="267">
        <f>SUM(R26/R33)</f>
        <v>0.56059731640455923</v>
      </c>
      <c r="T26" s="1094">
        <v>7556</v>
      </c>
      <c r="U26" s="267">
        <f>SUM(T26/T33)</f>
        <v>0.54332350614798308</v>
      </c>
      <c r="V26" s="397">
        <v>7221</v>
      </c>
      <c r="W26" s="267">
        <v>0.52500000000000002</v>
      </c>
      <c r="X26" s="397">
        <v>7587</v>
      </c>
      <c r="Y26" s="267">
        <v>0.52300000000000002</v>
      </c>
      <c r="Z26" s="397">
        <v>7872</v>
      </c>
      <c r="AA26" s="267">
        <f>SUM(Z26/Z33)</f>
        <v>0.53460101867572152</v>
      </c>
      <c r="AC26" s="1325"/>
      <c r="AD26" s="1325"/>
      <c r="AE26" s="1325"/>
      <c r="AF26" s="1325"/>
    </row>
    <row r="27" spans="1:32" x14ac:dyDescent="0.25">
      <c r="A27" s="100" t="s">
        <v>300</v>
      </c>
      <c r="B27" s="1425"/>
      <c r="C27" s="268" t="e">
        <f>SUM(B27/B33)</f>
        <v>#DIV/0!</v>
      </c>
      <c r="D27" s="1956">
        <v>2208</v>
      </c>
      <c r="E27" s="268">
        <f>SUM(D27/D33)</f>
        <v>0.20256880733944954</v>
      </c>
      <c r="F27" s="1892">
        <v>2376</v>
      </c>
      <c r="G27" s="268">
        <f>SUM(F27/F33)</f>
        <v>0.20314637482900136</v>
      </c>
      <c r="H27" s="1869">
        <v>2532</v>
      </c>
      <c r="I27" s="268">
        <f>SUM(H27/H33)</f>
        <v>0.20181731229076996</v>
      </c>
      <c r="J27" s="1869">
        <v>2203</v>
      </c>
      <c r="K27" s="268">
        <f>SUM(J27/J33)</f>
        <v>0.15711025531307946</v>
      </c>
      <c r="L27" s="1869">
        <v>1936</v>
      </c>
      <c r="M27" s="268">
        <f>SUM(L27/L33)</f>
        <v>0.13110313536940477</v>
      </c>
      <c r="N27" s="1869">
        <v>3682</v>
      </c>
      <c r="O27" s="268">
        <f>SUM(N27/N33)</f>
        <v>0.25947850599013389</v>
      </c>
      <c r="P27" s="1869">
        <v>4105</v>
      </c>
      <c r="Q27" s="268">
        <f>SUM(P27/P33)</f>
        <v>0.29591983852364473</v>
      </c>
      <c r="R27" s="954">
        <v>4098</v>
      </c>
      <c r="S27" s="268">
        <f>SUM(R27/R33)</f>
        <v>0.29562833645938535</v>
      </c>
      <c r="T27" s="954">
        <v>4394</v>
      </c>
      <c r="U27" s="268">
        <f>SUM(T27/T33)</f>
        <v>0.31595599338462643</v>
      </c>
      <c r="V27" s="1869">
        <v>4235</v>
      </c>
      <c r="W27" s="268">
        <f>SUM(V27/V33)</f>
        <v>0.31291561992020095</v>
      </c>
      <c r="X27" s="1869">
        <v>4613</v>
      </c>
      <c r="Y27" s="268">
        <f>SUM(X27/X33)</f>
        <v>0.32506518215770558</v>
      </c>
      <c r="Z27" s="1869">
        <v>4476</v>
      </c>
      <c r="AA27" s="268">
        <f>SUM(Z27/Z33)</f>
        <v>0.30397283531409169</v>
      </c>
      <c r="AC27" s="1325"/>
      <c r="AD27" s="1325"/>
      <c r="AE27" s="1325"/>
      <c r="AF27" s="1325"/>
    </row>
    <row r="28" spans="1:32" x14ac:dyDescent="0.25">
      <c r="A28" s="100" t="s">
        <v>301</v>
      </c>
      <c r="B28" s="1425"/>
      <c r="C28" s="268" t="e">
        <f>SUM(B28/B33)</f>
        <v>#DIV/0!</v>
      </c>
      <c r="D28" s="1956">
        <v>157</v>
      </c>
      <c r="E28" s="268">
        <f>SUM(D28/D33)</f>
        <v>1.4403669724770642E-2</v>
      </c>
      <c r="F28" s="1892">
        <v>154</v>
      </c>
      <c r="G28" s="268">
        <f>SUM(F28/F33)</f>
        <v>1.3166894664842681E-2</v>
      </c>
      <c r="H28" s="1869">
        <v>113</v>
      </c>
      <c r="I28" s="268">
        <f>SUM(H28/H33)</f>
        <v>9.0068547744300981E-3</v>
      </c>
      <c r="J28" s="1869">
        <v>72</v>
      </c>
      <c r="K28" s="268">
        <f>SUM(J28/J33)</f>
        <v>5.1347881899871627E-3</v>
      </c>
      <c r="L28" s="1869">
        <v>48</v>
      </c>
      <c r="M28" s="268">
        <f>SUM(L28/L33)</f>
        <v>3.2504909595720186E-3</v>
      </c>
      <c r="N28" s="1869">
        <v>0</v>
      </c>
      <c r="O28" s="268">
        <f>SUM(N28/N33)</f>
        <v>0</v>
      </c>
      <c r="P28" s="1869">
        <v>0</v>
      </c>
      <c r="Q28" s="268">
        <f>SUM(P28/P33)</f>
        <v>0</v>
      </c>
      <c r="R28" s="954">
        <v>0</v>
      </c>
      <c r="S28" s="268">
        <f>SUM(R28/R33)</f>
        <v>0</v>
      </c>
      <c r="T28" s="954">
        <v>1</v>
      </c>
      <c r="U28" s="268">
        <f>SUM(T28/T33)</f>
        <v>7.190623427051126E-5</v>
      </c>
      <c r="V28" s="1869">
        <v>0</v>
      </c>
      <c r="W28" s="268">
        <f>SUM(V28/V33)</f>
        <v>0</v>
      </c>
      <c r="X28" s="1869">
        <v>23</v>
      </c>
      <c r="Y28" s="268">
        <v>1E-3</v>
      </c>
      <c r="Z28" s="1869">
        <v>0</v>
      </c>
      <c r="AA28" s="268">
        <f>SUM(Z28/Z33)</f>
        <v>0</v>
      </c>
      <c r="AC28" s="1325"/>
      <c r="AD28" s="1325"/>
      <c r="AE28" s="1325"/>
      <c r="AF28" s="1325"/>
    </row>
    <row r="29" spans="1:32" x14ac:dyDescent="0.25">
      <c r="A29" s="100" t="s">
        <v>302</v>
      </c>
      <c r="B29" s="1425"/>
      <c r="C29" s="268" t="e">
        <f>SUM(B29/B33)</f>
        <v>#DIV/0!</v>
      </c>
      <c r="D29" s="1956">
        <v>1098</v>
      </c>
      <c r="E29" s="268">
        <f>SUM(D29/D33)</f>
        <v>0.10073394495412843</v>
      </c>
      <c r="F29" s="1892">
        <v>1126</v>
      </c>
      <c r="G29" s="268">
        <f>SUM(F29/F33)</f>
        <v>9.6272229822161423E-2</v>
      </c>
      <c r="H29" s="1869">
        <v>1197</v>
      </c>
      <c r="I29" s="268">
        <f>SUM(H29/H33)</f>
        <v>9.5408895265423246E-2</v>
      </c>
      <c r="J29" s="1869">
        <v>819</v>
      </c>
      <c r="K29" s="268">
        <f>SUM(J29/J33)</f>
        <v>5.8408215661103977E-2</v>
      </c>
      <c r="L29" s="1869">
        <v>825</v>
      </c>
      <c r="M29" s="268">
        <f>SUM(L29/L33)</f>
        <v>5.586781336764407E-2</v>
      </c>
      <c r="N29" s="1869">
        <v>1632</v>
      </c>
      <c r="O29" s="268">
        <f>SUM(N29/N33)</f>
        <v>0.11501057082452432</v>
      </c>
      <c r="P29" s="1869">
        <v>1712</v>
      </c>
      <c r="Q29" s="268">
        <f>SUM(P29/P33)</f>
        <v>0.12341407151095732</v>
      </c>
      <c r="R29" s="954">
        <v>1693</v>
      </c>
      <c r="S29" s="268">
        <f>SUM(R29/R33)</f>
        <v>0.1221324484201414</v>
      </c>
      <c r="T29" s="954">
        <v>1622</v>
      </c>
      <c r="U29" s="268">
        <f>SUM(T29/T33)</f>
        <v>0.11663191198676925</v>
      </c>
      <c r="V29" s="1869">
        <v>1423</v>
      </c>
      <c r="W29" s="268">
        <f>SUM(V29/V33)</f>
        <v>0.10514260381262007</v>
      </c>
      <c r="X29" s="1869">
        <v>1084</v>
      </c>
      <c r="Y29" s="268">
        <f>SUM(X29/X33)</f>
        <v>7.6386442111197231E-2</v>
      </c>
      <c r="Z29" s="1869">
        <v>1544</v>
      </c>
      <c r="AA29" s="268">
        <f>SUM(Z29/Z33)</f>
        <v>0.10485568760611205</v>
      </c>
      <c r="AC29" s="1325"/>
      <c r="AD29" s="1325"/>
      <c r="AE29" s="1325"/>
      <c r="AF29" s="1325"/>
    </row>
    <row r="30" spans="1:32" x14ac:dyDescent="0.25">
      <c r="A30" s="100" t="s">
        <v>303</v>
      </c>
      <c r="B30" s="1425"/>
      <c r="C30" s="268" t="e">
        <f>SUM(B30/B33)</f>
        <v>#DIV/0!</v>
      </c>
      <c r="D30" s="1956">
        <v>241</v>
      </c>
      <c r="E30" s="268">
        <f>SUM(D30/D33)</f>
        <v>2.2110091743119266E-2</v>
      </c>
      <c r="F30" s="1892">
        <v>184</v>
      </c>
      <c r="G30" s="268">
        <f>SUM(F30/F33)</f>
        <v>1.573187414500684E-2</v>
      </c>
      <c r="H30" s="1869">
        <v>94</v>
      </c>
      <c r="I30" s="268">
        <f>SUM(H30/H33)</f>
        <v>7.4924278654551254E-3</v>
      </c>
      <c r="J30" s="1869">
        <v>145</v>
      </c>
      <c r="K30" s="268">
        <f>SUM(J30/J33)</f>
        <v>1.0340892882613037E-2</v>
      </c>
      <c r="L30" s="1869">
        <v>120</v>
      </c>
      <c r="M30" s="268">
        <f>SUM(L30/L33)</f>
        <v>8.1262273989300467E-3</v>
      </c>
      <c r="N30" s="1869">
        <v>32</v>
      </c>
      <c r="O30" s="268">
        <f>SUM(N30/N33)</f>
        <v>2.2551092318534179E-3</v>
      </c>
      <c r="P30" s="1869">
        <v>33</v>
      </c>
      <c r="Q30" s="268">
        <f>SUM(P30/P33)</f>
        <v>2.3788927335640139E-3</v>
      </c>
      <c r="R30" s="954">
        <v>39</v>
      </c>
      <c r="S30" s="268">
        <f>SUM(R30/R33)</f>
        <v>2.8134468330688212E-3</v>
      </c>
      <c r="T30" s="954">
        <v>40</v>
      </c>
      <c r="U30" s="268">
        <f>SUM(T30/T33)</f>
        <v>2.8762493708204503E-3</v>
      </c>
      <c r="V30" s="1869">
        <v>46</v>
      </c>
      <c r="W30" s="268">
        <f>SUM(V30/V33)</f>
        <v>3.3988473474213091E-3</v>
      </c>
      <c r="X30" s="1869">
        <v>55</v>
      </c>
      <c r="Y30" s="268">
        <f>SUM(X30/X33)</f>
        <v>3.8756958635755056E-3</v>
      </c>
      <c r="Z30" s="1869">
        <v>51</v>
      </c>
      <c r="AA30" s="268">
        <f>SUM(Z30/Z33)</f>
        <v>3.4634974533106961E-3</v>
      </c>
      <c r="AC30" s="1325"/>
      <c r="AD30" s="1325"/>
      <c r="AE30" s="1325"/>
      <c r="AF30" s="1325"/>
    </row>
    <row r="31" spans="1:32" ht="15.75" thickBot="1" x14ac:dyDescent="0.3">
      <c r="A31" s="100" t="s">
        <v>304</v>
      </c>
      <c r="B31" s="1425"/>
      <c r="C31" s="268" t="e">
        <f>SUM(B31/B33)</f>
        <v>#DIV/0!</v>
      </c>
      <c r="D31" s="1956">
        <v>3028</v>
      </c>
      <c r="E31" s="268">
        <f>SUM(D31/D33)</f>
        <v>0.27779816513761468</v>
      </c>
      <c r="F31" s="1892">
        <v>3923</v>
      </c>
      <c r="G31" s="268">
        <f>SUM(F31/F33)</f>
        <v>0.33541381668946646</v>
      </c>
      <c r="H31" s="1869">
        <v>3124</v>
      </c>
      <c r="I31" s="268">
        <f>SUM(H31/H33)</f>
        <v>0.24900366650725331</v>
      </c>
      <c r="J31" s="349">
        <v>7143</v>
      </c>
      <c r="K31" s="269">
        <f>SUM(J31/J33)</f>
        <v>0.50941377834830981</v>
      </c>
      <c r="L31" s="349">
        <v>8873</v>
      </c>
      <c r="M31" s="269">
        <f>SUM(L31/L33)</f>
        <v>0.60086679758921924</v>
      </c>
      <c r="N31" s="349">
        <v>581</v>
      </c>
      <c r="O31" s="269">
        <f>SUM(N31/N33)</f>
        <v>4.0944326990838616E-2</v>
      </c>
      <c r="P31" s="349">
        <v>223</v>
      </c>
      <c r="Q31" s="269">
        <f>SUM(P31/P33)</f>
        <v>1.6075547866205304E-2</v>
      </c>
      <c r="R31" s="956">
        <v>261</v>
      </c>
      <c r="S31" s="269">
        <f>SUM(R31/R33)</f>
        <v>1.8828451882845189E-2</v>
      </c>
      <c r="T31" s="956">
        <v>294</v>
      </c>
      <c r="U31" s="269">
        <f>SUM(T31/T33)</f>
        <v>2.1140432875530309E-2</v>
      </c>
      <c r="V31" s="349">
        <v>609</v>
      </c>
      <c r="W31" s="269">
        <f>SUM(V31/V33)</f>
        <v>4.4997783360425592E-2</v>
      </c>
      <c r="X31" s="349">
        <v>829</v>
      </c>
      <c r="Y31" s="269">
        <v>5.8000000000000003E-2</v>
      </c>
      <c r="Z31" s="349">
        <v>782</v>
      </c>
      <c r="AA31" s="269">
        <f>SUM(Z31/Z33)</f>
        <v>5.3106960950764004E-2</v>
      </c>
      <c r="AB31" s="1661"/>
      <c r="AC31" s="1661"/>
      <c r="AD31" s="1661"/>
      <c r="AE31" s="1661"/>
      <c r="AF31" s="1661"/>
    </row>
    <row r="32" spans="1:32" ht="16.5" hidden="1" thickTop="1" thickBot="1" x14ac:dyDescent="0.3">
      <c r="A32" s="101" t="s">
        <v>305</v>
      </c>
      <c r="B32" s="1426"/>
      <c r="C32" s="269" t="e">
        <f>SUM(B32/B33)</f>
        <v>#DIV/0!</v>
      </c>
      <c r="D32" s="1426"/>
      <c r="E32" s="269">
        <f>SUM(D32/D33)</f>
        <v>0</v>
      </c>
      <c r="F32" s="1838"/>
      <c r="G32" s="269">
        <f>SUM(F32/F33)</f>
        <v>0</v>
      </c>
      <c r="H32" s="349"/>
      <c r="I32" s="269">
        <f>SUM(H32/H33)</f>
        <v>0</v>
      </c>
      <c r="J32" s="1869"/>
      <c r="K32" s="268">
        <f>SUM(J32/J33)</f>
        <v>0</v>
      </c>
      <c r="L32" s="1869" t="s">
        <v>306</v>
      </c>
      <c r="M32" s="268" t="s">
        <v>306</v>
      </c>
      <c r="N32" s="1869">
        <v>271</v>
      </c>
      <c r="O32" s="268">
        <f>SUM(N32/N33)</f>
        <v>1.9097956307258634E-2</v>
      </c>
      <c r="P32" s="1869">
        <v>280</v>
      </c>
      <c r="Q32" s="268">
        <f>SUM(P32/P33)</f>
        <v>2.0184544405997693E-2</v>
      </c>
      <c r="R32" s="954">
        <v>280</v>
      </c>
      <c r="S32" s="268">
        <f>SUM(R32/R33)</f>
        <v>2.0199105468186408E-2</v>
      </c>
      <c r="T32" s="954">
        <v>298</v>
      </c>
      <c r="U32" s="268">
        <f>SUM(T32/T33)</f>
        <v>2.1428057812612353E-2</v>
      </c>
      <c r="V32" s="1869">
        <v>248</v>
      </c>
      <c r="W32" s="268">
        <f>SUM(V32/V33)</f>
        <v>1.8324220481749667E-2</v>
      </c>
      <c r="X32" s="1869">
        <v>300</v>
      </c>
      <c r="Y32" s="268">
        <f>SUM(X32/X33)</f>
        <v>2.1140159255866393E-2</v>
      </c>
      <c r="Z32" s="1869">
        <v>204</v>
      </c>
      <c r="AA32" s="268">
        <f>SUM(Z32/Z33)</f>
        <v>1.3853989813242784E-2</v>
      </c>
      <c r="AB32" s="1545"/>
      <c r="AC32" s="1545"/>
      <c r="AD32" s="1545"/>
      <c r="AE32" s="1325"/>
      <c r="AF32" s="1325"/>
    </row>
    <row r="33" spans="1:27" ht="16.5" thickTop="1" thickBot="1" x14ac:dyDescent="0.3">
      <c r="A33" s="36" t="s">
        <v>290</v>
      </c>
      <c r="B33" s="109">
        <f t="shared" ref="B33:C33" si="7">SUM(B26:B31)</f>
        <v>0</v>
      </c>
      <c r="C33" s="218" t="e">
        <f t="shared" si="7"/>
        <v>#DIV/0!</v>
      </c>
      <c r="D33" s="109">
        <f t="shared" ref="D33:I33" si="8">SUM(D26:D31)</f>
        <v>10900</v>
      </c>
      <c r="E33" s="218">
        <f t="shared" si="8"/>
        <v>1</v>
      </c>
      <c r="F33" s="109">
        <f t="shared" si="8"/>
        <v>11696</v>
      </c>
      <c r="G33" s="218">
        <f t="shared" si="8"/>
        <v>1</v>
      </c>
      <c r="H33" s="109">
        <f t="shared" si="8"/>
        <v>12546</v>
      </c>
      <c r="I33" s="218">
        <f t="shared" si="8"/>
        <v>1</v>
      </c>
      <c r="J33" s="109">
        <f>SUM(J26,J27,J28,J29,J30,J31)</f>
        <v>14022</v>
      </c>
      <c r="K33" s="218">
        <f t="shared" ref="K33:AA33" si="9">SUM(K26:K31)</f>
        <v>1</v>
      </c>
      <c r="L33" s="109">
        <f t="shared" si="9"/>
        <v>14767</v>
      </c>
      <c r="M33" s="218">
        <f t="shared" si="9"/>
        <v>1</v>
      </c>
      <c r="N33" s="109">
        <f t="shared" si="9"/>
        <v>14190</v>
      </c>
      <c r="O33" s="218">
        <f t="shared" si="9"/>
        <v>1.0000000000000002</v>
      </c>
      <c r="P33" s="351">
        <f t="shared" si="9"/>
        <v>13872</v>
      </c>
      <c r="Q33" s="218">
        <f t="shared" si="9"/>
        <v>1</v>
      </c>
      <c r="R33" s="109">
        <f t="shared" si="9"/>
        <v>13862</v>
      </c>
      <c r="S33" s="218">
        <f t="shared" si="9"/>
        <v>1</v>
      </c>
      <c r="T33" s="109">
        <f t="shared" si="9"/>
        <v>13907</v>
      </c>
      <c r="U33" s="218">
        <f t="shared" si="9"/>
        <v>1</v>
      </c>
      <c r="V33" s="109">
        <f t="shared" si="9"/>
        <v>13534</v>
      </c>
      <c r="W33" s="218">
        <f t="shared" si="9"/>
        <v>0.99145485444066794</v>
      </c>
      <c r="X33" s="109">
        <f t="shared" si="9"/>
        <v>14191</v>
      </c>
      <c r="Y33" s="218">
        <f t="shared" si="9"/>
        <v>0.98732732013247848</v>
      </c>
      <c r="Z33" s="109">
        <f t="shared" si="9"/>
        <v>14725</v>
      </c>
      <c r="AA33" s="218">
        <f t="shared" si="9"/>
        <v>1</v>
      </c>
    </row>
    <row r="34" spans="1:27" ht="5.25" hidden="1" customHeight="1" thickBot="1" x14ac:dyDescent="0.3">
      <c r="A34" s="85"/>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5"/>
    </row>
    <row r="35" spans="1:27" ht="15.75" thickBot="1" x14ac:dyDescent="0.3">
      <c r="A35" s="2126" t="s">
        <v>307</v>
      </c>
      <c r="B35" s="2132"/>
      <c r="C35" s="2132"/>
      <c r="D35" s="2132"/>
      <c r="E35" s="2132"/>
      <c r="F35" s="2132"/>
      <c r="G35" s="2132"/>
      <c r="H35" s="2132"/>
      <c r="I35" s="2132"/>
      <c r="J35" s="2132"/>
      <c r="K35" s="2132"/>
      <c r="L35" s="2132"/>
      <c r="M35" s="2132"/>
      <c r="N35" s="2132"/>
      <c r="O35" s="2132"/>
      <c r="P35" s="2132"/>
      <c r="Q35" s="2132"/>
      <c r="R35" s="2132"/>
      <c r="S35" s="2132"/>
      <c r="T35" s="2132"/>
      <c r="U35" s="2132"/>
      <c r="V35" s="2132"/>
      <c r="W35" s="2132"/>
      <c r="X35" s="2132"/>
      <c r="Y35" s="2132"/>
      <c r="Z35" s="1849"/>
      <c r="AA35" s="1849"/>
    </row>
    <row r="36" spans="1:27" x14ac:dyDescent="0.25">
      <c r="A36" s="93" t="s">
        <v>308</v>
      </c>
      <c r="B36" s="1424"/>
      <c r="C36" s="267" t="e">
        <f>SUM(B36/B40)</f>
        <v>#DIV/0!</v>
      </c>
      <c r="D36" s="397">
        <v>500</v>
      </c>
      <c r="E36" s="267">
        <f>SUM(D36/D40)</f>
        <v>4.5871559633027525E-2</v>
      </c>
      <c r="F36" s="397">
        <v>417</v>
      </c>
      <c r="G36" s="267">
        <f>SUM(F36/F40)</f>
        <v>3.5653214774281808E-2</v>
      </c>
      <c r="H36" s="397">
        <v>562</v>
      </c>
      <c r="I36" s="267">
        <f>SUM(H36/H40)</f>
        <v>4.479515383389128E-2</v>
      </c>
      <c r="J36" s="397">
        <v>514</v>
      </c>
      <c r="K36" s="267">
        <f>SUM(J36/J40)</f>
        <v>3.6656682356297245E-2</v>
      </c>
      <c r="L36" s="397">
        <v>641</v>
      </c>
      <c r="M36" s="267">
        <f>SUM(L36/L40)</f>
        <v>4.3407598022617996E-2</v>
      </c>
      <c r="N36" s="397">
        <v>638</v>
      </c>
      <c r="O36" s="267">
        <f>SUM(N36/N40)</f>
        <v>4.4118663992808241E-2</v>
      </c>
      <c r="P36" s="397">
        <v>691</v>
      </c>
      <c r="Q36" s="267">
        <f>SUM(P36/P40)</f>
        <v>4.8827020915771624E-2</v>
      </c>
      <c r="R36" s="1094">
        <v>661</v>
      </c>
      <c r="S36" s="267">
        <f>SUM(R36/R40)</f>
        <v>4.6740206477160234E-2</v>
      </c>
      <c r="T36" s="1094">
        <v>727</v>
      </c>
      <c r="U36" s="1095">
        <f>SUM(T36/T40)</f>
        <v>5.1179162266807465E-2</v>
      </c>
      <c r="V36" s="397">
        <v>616</v>
      </c>
      <c r="W36" s="267">
        <f>SUM(V36/V40)</f>
        <v>4.469598026411261E-2</v>
      </c>
      <c r="X36" s="397">
        <v>678</v>
      </c>
      <c r="Y36" s="267">
        <f>SUM(X36/X40)</f>
        <v>4.6787661307018148E-2</v>
      </c>
      <c r="Z36" s="397">
        <v>704</v>
      </c>
      <c r="AA36" s="267">
        <f>SUM(Z36/Z40)</f>
        <v>4.715654096054659E-2</v>
      </c>
    </row>
    <row r="37" spans="1:27" x14ac:dyDescent="0.25">
      <c r="A37" s="94" t="s">
        <v>309</v>
      </c>
      <c r="B37" s="1425"/>
      <c r="C37" s="268" t="e">
        <f>SUM(B37/B40)</f>
        <v>#DIV/0!</v>
      </c>
      <c r="D37" s="1956">
        <v>4169</v>
      </c>
      <c r="E37" s="268">
        <f>SUM(D37/D40)</f>
        <v>0.38247706422018346</v>
      </c>
      <c r="F37" s="1892">
        <v>4663</v>
      </c>
      <c r="G37" s="268">
        <f>SUM(F37/F40)</f>
        <v>0.39868331053351574</v>
      </c>
      <c r="H37" s="1869">
        <v>4868</v>
      </c>
      <c r="I37" s="268">
        <f>SUM(H37/H40)</f>
        <v>0.38801211541527181</v>
      </c>
      <c r="J37" s="1869">
        <v>5622</v>
      </c>
      <c r="K37" s="268">
        <f>SUM(J37/J40)</f>
        <v>0.40094137783483097</v>
      </c>
      <c r="L37" s="1869">
        <v>6308</v>
      </c>
      <c r="M37" s="268">
        <f>SUM(L37/L40)</f>
        <v>0.42716868693708948</v>
      </c>
      <c r="N37" s="1869">
        <v>6662</v>
      </c>
      <c r="O37" s="268">
        <f>SUM(N37/N40)</f>
        <v>0.4606873660189475</v>
      </c>
      <c r="P37" s="1869">
        <v>6405</v>
      </c>
      <c r="Q37" s="268">
        <f>SUM(P37/P40)</f>
        <v>0.45258620689655171</v>
      </c>
      <c r="R37" s="954">
        <v>6814</v>
      </c>
      <c r="S37" s="268">
        <f>SUM(R37/R40)</f>
        <v>0.48182718144534015</v>
      </c>
      <c r="T37" s="954">
        <v>6548</v>
      </c>
      <c r="U37" s="955">
        <f>SUM(T37/T40)</f>
        <v>0.46096444913762757</v>
      </c>
      <c r="V37" s="1869">
        <v>6194</v>
      </c>
      <c r="W37" s="268">
        <f>SUM(V37/V40)</f>
        <v>0.44942678856479468</v>
      </c>
      <c r="X37" s="1869">
        <v>6182</v>
      </c>
      <c r="Y37" s="268">
        <f>SUM(X37/X40)</f>
        <v>0.42660961976399142</v>
      </c>
      <c r="Z37" s="1869">
        <v>6304</v>
      </c>
      <c r="AA37" s="268">
        <f>SUM(Z37/Z40)</f>
        <v>0.42226538951034898</v>
      </c>
    </row>
    <row r="38" spans="1:27" x14ac:dyDescent="0.25">
      <c r="A38" s="94" t="s">
        <v>310</v>
      </c>
      <c r="B38" s="1425"/>
      <c r="C38" s="268" t="e">
        <f>SUM(B38/B40)</f>
        <v>#DIV/0!</v>
      </c>
      <c r="D38" s="1956">
        <v>3016</v>
      </c>
      <c r="E38" s="268">
        <f>SUM(D38/D40)</f>
        <v>0.27669724770642201</v>
      </c>
      <c r="F38" s="1892">
        <v>3246</v>
      </c>
      <c r="G38" s="268">
        <f>SUM(F38/F40)</f>
        <v>0.27753077975376195</v>
      </c>
      <c r="H38" s="1869">
        <v>3691</v>
      </c>
      <c r="I38" s="268">
        <f>SUM(H38/H40)</f>
        <v>0.29419735373824324</v>
      </c>
      <c r="J38" s="1869">
        <v>4163</v>
      </c>
      <c r="K38" s="268">
        <f>SUM(J38/J40)</f>
        <v>0.29689060048495219</v>
      </c>
      <c r="L38" s="1869">
        <v>4123</v>
      </c>
      <c r="M38" s="268">
        <f>SUM(L38/L40)</f>
        <v>0.27920362971490487</v>
      </c>
      <c r="N38" s="1869">
        <v>4013</v>
      </c>
      <c r="O38" s="268">
        <f>SUM(N38/N40)</f>
        <v>0.27750501348454465</v>
      </c>
      <c r="P38" s="1869">
        <v>3935</v>
      </c>
      <c r="Q38" s="268">
        <f>SUM(P38/P40)</f>
        <v>0.27805257207461842</v>
      </c>
      <c r="R38" s="954">
        <v>3589</v>
      </c>
      <c r="S38" s="268">
        <f>SUM(R38/R40)</f>
        <v>0.25378305755904396</v>
      </c>
      <c r="T38" s="954">
        <v>3745</v>
      </c>
      <c r="U38" s="955">
        <f>SUM(T38/T40)</f>
        <v>0.26363956353396689</v>
      </c>
      <c r="V38" s="1869">
        <v>3716</v>
      </c>
      <c r="W38" s="268">
        <f>SUM(V38/V40)</f>
        <v>0.26962704977506891</v>
      </c>
      <c r="X38" s="1869">
        <v>4189</v>
      </c>
      <c r="Y38" s="268">
        <f>SUM(X38/X40)</f>
        <v>0.28907597819336139</v>
      </c>
      <c r="Z38" s="1869">
        <v>4293</v>
      </c>
      <c r="AA38" s="268">
        <f>SUM(Z38/Z40)</f>
        <v>0.28756112264719674</v>
      </c>
    </row>
    <row r="39" spans="1:27" ht="15.75" thickBot="1" x14ac:dyDescent="0.3">
      <c r="A39" s="111" t="s">
        <v>311</v>
      </c>
      <c r="B39" s="1426"/>
      <c r="C39" s="269" t="e">
        <f>SUM(B39/B40)</f>
        <v>#DIV/0!</v>
      </c>
      <c r="D39" s="349">
        <v>3215</v>
      </c>
      <c r="E39" s="269">
        <f>SUM(D39/D40)</f>
        <v>0.29495412844036695</v>
      </c>
      <c r="F39" s="349">
        <v>3370</v>
      </c>
      <c r="G39" s="269">
        <f>SUM(F39/F40)</f>
        <v>0.28813269493844051</v>
      </c>
      <c r="H39" s="349">
        <v>3425</v>
      </c>
      <c r="I39" s="269">
        <f>SUM(H39/H40)</f>
        <v>0.27299537701259363</v>
      </c>
      <c r="J39" s="349">
        <v>3723</v>
      </c>
      <c r="K39" s="269">
        <f>SUM(J39/J40)</f>
        <v>0.26551133932391957</v>
      </c>
      <c r="L39" s="349">
        <v>3695</v>
      </c>
      <c r="M39" s="269">
        <f>SUM(L39/L40)</f>
        <v>0.2502200853253877</v>
      </c>
      <c r="N39" s="349">
        <v>3148</v>
      </c>
      <c r="O39" s="269">
        <f>SUM(N39/N40)</f>
        <v>0.2176889565036996</v>
      </c>
      <c r="P39" s="349">
        <v>3121</v>
      </c>
      <c r="Q39" s="269">
        <f>SUM(P39/P40)</f>
        <v>0.22053420011305822</v>
      </c>
      <c r="R39" s="956">
        <v>3078</v>
      </c>
      <c r="S39" s="269">
        <f>SUM(R39/R40)</f>
        <v>0.21764955451845566</v>
      </c>
      <c r="T39" s="956">
        <v>3185</v>
      </c>
      <c r="U39" s="957">
        <f>SUM(T39/T40)</f>
        <v>0.22421682506159804</v>
      </c>
      <c r="V39" s="349">
        <v>3256</v>
      </c>
      <c r="W39" s="269">
        <f>SUM(V39/V40)</f>
        <v>0.2362501813960238</v>
      </c>
      <c r="X39" s="349">
        <v>3442</v>
      </c>
      <c r="Y39" s="269">
        <v>0.23699999999999999</v>
      </c>
      <c r="Z39" s="349">
        <v>3628</v>
      </c>
      <c r="AA39" s="269">
        <f>SUM(Z39/Z40)</f>
        <v>0.2430169468819077</v>
      </c>
    </row>
    <row r="40" spans="1:27" ht="16.5" thickTop="1" thickBot="1" x14ac:dyDescent="0.3">
      <c r="A40" s="36" t="s">
        <v>290</v>
      </c>
      <c r="B40" s="109">
        <f t="shared" ref="B40:C40" si="10">SUM(B36:B39)</f>
        <v>0</v>
      </c>
      <c r="C40" s="218" t="e">
        <f t="shared" si="10"/>
        <v>#DIV/0!</v>
      </c>
      <c r="D40" s="109">
        <f t="shared" ref="D40:M40" si="11">SUM(D36:D39)</f>
        <v>10900</v>
      </c>
      <c r="E40" s="218">
        <f t="shared" si="11"/>
        <v>1</v>
      </c>
      <c r="F40" s="109">
        <f t="shared" ref="F40:G40" si="12">SUM(F36:F39)</f>
        <v>11696</v>
      </c>
      <c r="G40" s="218">
        <f t="shared" si="12"/>
        <v>1</v>
      </c>
      <c r="H40" s="109">
        <f t="shared" ref="H40:I40" si="13">SUM(H36:H39)</f>
        <v>12546</v>
      </c>
      <c r="I40" s="218">
        <f t="shared" si="13"/>
        <v>1</v>
      </c>
      <c r="J40" s="109">
        <f t="shared" si="11"/>
        <v>14022</v>
      </c>
      <c r="K40" s="218">
        <f t="shared" si="11"/>
        <v>1</v>
      </c>
      <c r="L40" s="109">
        <f t="shared" si="11"/>
        <v>14767</v>
      </c>
      <c r="M40" s="218">
        <f t="shared" si="11"/>
        <v>1</v>
      </c>
      <c r="N40" s="351">
        <v>14461</v>
      </c>
      <c r="O40" s="218">
        <f>SUM(O36:O39)</f>
        <v>0.99999999999999989</v>
      </c>
      <c r="P40" s="351">
        <f>SUM(P36:P39)</f>
        <v>14152</v>
      </c>
      <c r="Q40" s="218">
        <f>SUM(Q36:Q39)</f>
        <v>1</v>
      </c>
      <c r="R40" s="109">
        <v>14142</v>
      </c>
      <c r="S40" s="218">
        <f t="shared" ref="S40:AA40" si="14">SUM(S36:S39)</f>
        <v>1</v>
      </c>
      <c r="T40" s="958">
        <f t="shared" si="14"/>
        <v>14205</v>
      </c>
      <c r="U40" s="1096">
        <f t="shared" si="14"/>
        <v>1</v>
      </c>
      <c r="V40" s="109">
        <f t="shared" si="14"/>
        <v>13782</v>
      </c>
      <c r="W40" s="218">
        <f t="shared" si="14"/>
        <v>1</v>
      </c>
      <c r="X40" s="109">
        <f t="shared" si="14"/>
        <v>14491</v>
      </c>
      <c r="Y40" s="218">
        <f t="shared" si="14"/>
        <v>0.99947325926437103</v>
      </c>
      <c r="Z40" s="109">
        <f t="shared" si="14"/>
        <v>14929</v>
      </c>
      <c r="AA40" s="218">
        <f t="shared" si="14"/>
        <v>1</v>
      </c>
    </row>
    <row r="41" spans="1:27" x14ac:dyDescent="0.25">
      <c r="A41" s="93" t="s">
        <v>312</v>
      </c>
      <c r="B41" s="2217"/>
      <c r="C41" s="2218"/>
      <c r="D41" s="2224">
        <v>3.3</v>
      </c>
      <c r="E41" s="2225"/>
      <c r="F41" s="2224">
        <v>2.8</v>
      </c>
      <c r="G41" s="2225"/>
      <c r="H41" s="2224">
        <v>2</v>
      </c>
      <c r="I41" s="2225"/>
      <c r="J41" s="2224">
        <v>2.9</v>
      </c>
      <c r="K41" s="2225"/>
      <c r="L41" s="2224">
        <v>2.9</v>
      </c>
      <c r="M41" s="2225"/>
      <c r="N41" s="2224">
        <v>2.91</v>
      </c>
      <c r="O41" s="2225"/>
      <c r="P41" s="2224">
        <v>3.09</v>
      </c>
      <c r="Q41" s="2225"/>
      <c r="R41" s="2241">
        <v>3.03</v>
      </c>
      <c r="S41" s="2242"/>
      <c r="T41" s="2241">
        <v>3</v>
      </c>
      <c r="U41" s="2242"/>
      <c r="V41" s="2224">
        <v>2.98</v>
      </c>
      <c r="W41" s="2225"/>
      <c r="X41" s="2224">
        <v>4.04</v>
      </c>
      <c r="Y41" s="2225"/>
      <c r="Z41" s="2247">
        <v>2.6</v>
      </c>
      <c r="AA41" s="2248"/>
    </row>
    <row r="42" spans="1:27" x14ac:dyDescent="0.25">
      <c r="A42" s="97" t="s">
        <v>313</v>
      </c>
      <c r="B42" s="2219"/>
      <c r="C42" s="2220"/>
      <c r="D42" s="2226">
        <v>2</v>
      </c>
      <c r="E42" s="2227"/>
      <c r="F42" s="2226">
        <v>2</v>
      </c>
      <c r="G42" s="2227"/>
      <c r="H42" s="2226">
        <v>2</v>
      </c>
      <c r="I42" s="2227"/>
      <c r="J42" s="2226">
        <v>2</v>
      </c>
      <c r="K42" s="2227"/>
      <c r="L42" s="2226">
        <v>2</v>
      </c>
      <c r="M42" s="2227"/>
      <c r="N42" s="2226">
        <v>2</v>
      </c>
      <c r="O42" s="2227"/>
      <c r="P42" s="2226">
        <v>2</v>
      </c>
      <c r="Q42" s="2227"/>
      <c r="R42" s="2243">
        <v>2</v>
      </c>
      <c r="S42" s="2244"/>
      <c r="T42" s="2243">
        <v>2</v>
      </c>
      <c r="U42" s="2244"/>
      <c r="V42" s="2226">
        <v>2</v>
      </c>
      <c r="W42" s="2227"/>
      <c r="X42" s="2226">
        <v>3</v>
      </c>
      <c r="Y42" s="2227"/>
      <c r="Z42" s="2226">
        <v>2</v>
      </c>
      <c r="AA42" s="2227"/>
    </row>
    <row r="43" spans="1:27" x14ac:dyDescent="0.25">
      <c r="A43" s="94" t="s">
        <v>314</v>
      </c>
      <c r="B43" s="2219"/>
      <c r="C43" s="2220"/>
      <c r="D43" s="2226">
        <v>1</v>
      </c>
      <c r="E43" s="2227"/>
      <c r="F43" s="2226">
        <v>1</v>
      </c>
      <c r="G43" s="2227"/>
      <c r="H43" s="2226">
        <v>1</v>
      </c>
      <c r="I43" s="2227"/>
      <c r="J43" s="2226">
        <v>1</v>
      </c>
      <c r="K43" s="2227"/>
      <c r="L43" s="2226">
        <v>1</v>
      </c>
      <c r="M43" s="2227"/>
      <c r="N43" s="2226">
        <v>1</v>
      </c>
      <c r="O43" s="2227"/>
      <c r="P43" s="2226">
        <v>1</v>
      </c>
      <c r="Q43" s="2227"/>
      <c r="R43" s="2243">
        <v>1</v>
      </c>
      <c r="S43" s="2244"/>
      <c r="T43" s="2243">
        <v>1</v>
      </c>
      <c r="U43" s="2244"/>
      <c r="V43" s="2226">
        <v>1</v>
      </c>
      <c r="W43" s="2227"/>
      <c r="X43" s="2226">
        <v>1</v>
      </c>
      <c r="Y43" s="2227"/>
      <c r="Z43" s="2226">
        <v>1</v>
      </c>
      <c r="AA43" s="2227"/>
    </row>
    <row r="44" spans="1:27" ht="15.75" thickBot="1" x14ac:dyDescent="0.3">
      <c r="A44" s="98" t="s">
        <v>315</v>
      </c>
      <c r="B44" s="2221"/>
      <c r="C44" s="2222"/>
      <c r="D44" s="2228">
        <v>60</v>
      </c>
      <c r="E44" s="2229"/>
      <c r="F44" s="2228">
        <v>54</v>
      </c>
      <c r="G44" s="2229"/>
      <c r="H44" s="2228">
        <v>24</v>
      </c>
      <c r="I44" s="2229"/>
      <c r="J44" s="2228">
        <v>65</v>
      </c>
      <c r="K44" s="2229"/>
      <c r="L44" s="2228">
        <v>53</v>
      </c>
      <c r="M44" s="2229"/>
      <c r="N44" s="2228">
        <v>62</v>
      </c>
      <c r="O44" s="2229"/>
      <c r="P44" s="2228">
        <v>64</v>
      </c>
      <c r="Q44" s="2229"/>
      <c r="R44" s="2245">
        <v>62</v>
      </c>
      <c r="S44" s="2246"/>
      <c r="T44" s="2245">
        <v>61</v>
      </c>
      <c r="U44" s="2246"/>
      <c r="V44" s="2228">
        <v>58</v>
      </c>
      <c r="W44" s="2229"/>
      <c r="X44" s="2228">
        <v>58</v>
      </c>
      <c r="Y44" s="2229"/>
      <c r="Z44" s="2228">
        <v>61</v>
      </c>
      <c r="AA44" s="2229"/>
    </row>
    <row r="45" spans="1:27" s="270" customFormat="1" ht="12.75" customHeight="1" x14ac:dyDescent="0.25">
      <c r="A45" s="2230" t="s">
        <v>316</v>
      </c>
      <c r="B45" s="2230"/>
      <c r="C45" s="2230"/>
      <c r="D45" s="2230"/>
      <c r="E45" s="2230"/>
      <c r="F45" s="2230"/>
      <c r="G45" s="2230"/>
      <c r="H45" s="2230"/>
      <c r="I45" s="2230"/>
      <c r="J45" s="2230"/>
      <c r="K45" s="2230"/>
      <c r="L45" s="2230"/>
      <c r="M45" s="2230"/>
      <c r="N45" s="2230"/>
      <c r="O45" s="2230"/>
      <c r="P45" s="2230"/>
      <c r="Q45" s="2230"/>
      <c r="R45" s="2230"/>
      <c r="S45" s="2230"/>
      <c r="T45" s="2230"/>
      <c r="U45" s="2230"/>
      <c r="V45" s="2230"/>
      <c r="W45" s="2230"/>
      <c r="X45" s="2230"/>
      <c r="Y45" s="2230"/>
      <c r="Z45" s="1853"/>
      <c r="AA45" s="1853"/>
    </row>
    <row r="46" spans="1:27" s="270" customFormat="1" ht="23.25" customHeight="1" thickBot="1" x14ac:dyDescent="0.3">
      <c r="A46" s="2230" t="s">
        <v>317</v>
      </c>
      <c r="B46" s="2230"/>
      <c r="C46" s="2230"/>
      <c r="D46" s="2230"/>
      <c r="E46" s="2230"/>
      <c r="F46" s="2230"/>
      <c r="G46" s="2230"/>
      <c r="H46" s="2230"/>
      <c r="I46" s="2230"/>
      <c r="J46" s="2230"/>
      <c r="K46" s="2230"/>
      <c r="L46" s="2230"/>
      <c r="M46" s="2230"/>
      <c r="N46" s="2230"/>
      <c r="O46" s="2230"/>
      <c r="P46" s="1853"/>
      <c r="Q46" s="1853"/>
      <c r="R46" s="1853"/>
      <c r="S46" s="1853"/>
      <c r="T46" s="1853"/>
      <c r="U46" s="1853"/>
      <c r="V46" s="1853"/>
      <c r="W46" s="1853"/>
      <c r="X46" s="1853"/>
      <c r="Y46" s="1853"/>
      <c r="Z46" s="1853"/>
      <c r="AA46" s="1853"/>
    </row>
    <row r="47" spans="1:27" s="270" customFormat="1" ht="13.5" hidden="1" customHeight="1" thickBot="1" x14ac:dyDescent="0.3">
      <c r="A47" s="2230" t="s">
        <v>318</v>
      </c>
      <c r="B47" s="2230"/>
      <c r="C47" s="2230"/>
      <c r="D47" s="2230"/>
      <c r="E47" s="2230"/>
      <c r="F47" s="2230"/>
      <c r="G47" s="2230"/>
      <c r="H47" s="2230"/>
      <c r="I47" s="2230"/>
      <c r="J47" s="2230"/>
      <c r="K47" s="2230"/>
      <c r="L47" s="2230"/>
      <c r="M47" s="2230"/>
      <c r="N47" s="2230"/>
      <c r="O47" s="2230"/>
      <c r="P47" s="1853"/>
      <c r="Q47" s="1853"/>
      <c r="R47" s="1853"/>
      <c r="S47" s="1853"/>
      <c r="T47" s="1853"/>
      <c r="U47" s="1853"/>
      <c r="V47" s="1853"/>
      <c r="W47" s="1853"/>
      <c r="X47" s="1853"/>
      <c r="Y47" s="1853"/>
      <c r="Z47" s="1853"/>
      <c r="AA47" s="1853"/>
    </row>
    <row r="48" spans="1:27" s="270" customFormat="1" ht="17.25" hidden="1" customHeight="1" thickBot="1" x14ac:dyDescent="0.3">
      <c r="A48" s="1853"/>
      <c r="B48" s="1908"/>
      <c r="C48" s="1908"/>
      <c r="D48" s="1853"/>
      <c r="E48" s="1853"/>
      <c r="F48" s="1853"/>
      <c r="G48" s="1853"/>
      <c r="H48" s="1853"/>
      <c r="I48" s="1853"/>
      <c r="J48" s="1853"/>
      <c r="K48" s="1853"/>
      <c r="L48" s="1853"/>
      <c r="M48" s="1853"/>
      <c r="N48" s="1853"/>
      <c r="O48" s="1853"/>
      <c r="P48" s="1853"/>
      <c r="Q48" s="1853"/>
      <c r="R48" s="1853"/>
      <c r="S48" s="1853"/>
      <c r="T48" s="1853"/>
      <c r="U48" s="1853"/>
      <c r="V48" s="1853"/>
      <c r="W48" s="916"/>
      <c r="X48" s="1853"/>
      <c r="Y48" s="1853"/>
      <c r="Z48" s="1853"/>
      <c r="AA48" s="1853"/>
    </row>
    <row r="49" spans="1:30" ht="21.75" thickBot="1" x14ac:dyDescent="0.3">
      <c r="A49" s="2236" t="s">
        <v>267</v>
      </c>
      <c r="B49" s="2237"/>
      <c r="C49" s="2237"/>
      <c r="D49" s="2237"/>
      <c r="E49" s="2237"/>
      <c r="F49" s="2237"/>
      <c r="G49" s="2237"/>
      <c r="H49" s="2237"/>
      <c r="I49" s="2237"/>
      <c r="J49" s="2237"/>
      <c r="K49" s="2237"/>
      <c r="L49" s="2237"/>
      <c r="M49" s="2237"/>
      <c r="N49" s="2237"/>
      <c r="O49" s="2237"/>
      <c r="P49" s="2237"/>
      <c r="Q49" s="2237"/>
      <c r="R49" s="2237"/>
      <c r="S49" s="2237"/>
      <c r="T49" s="2237"/>
      <c r="U49" s="2237"/>
      <c r="V49" s="2237"/>
      <c r="W49" s="2237"/>
      <c r="X49" s="2237"/>
      <c r="Y49" s="2237"/>
      <c r="Z49" s="787"/>
      <c r="AA49" s="787"/>
    </row>
    <row r="50" spans="1:30" ht="15.75" thickBot="1" x14ac:dyDescent="0.3">
      <c r="A50" s="640"/>
      <c r="B50" s="2215" t="s">
        <v>319</v>
      </c>
      <c r="C50" s="2216"/>
      <c r="D50" s="2215" t="s">
        <v>1020</v>
      </c>
      <c r="E50" s="2216"/>
      <c r="F50" s="2215" t="s">
        <v>269</v>
      </c>
      <c r="G50" s="2216"/>
      <c r="H50" s="2223" t="s">
        <v>320</v>
      </c>
      <c r="I50" s="2216"/>
      <c r="J50" s="2223" t="s">
        <v>321</v>
      </c>
      <c r="K50" s="2216"/>
      <c r="L50" s="2215" t="s">
        <v>272</v>
      </c>
      <c r="M50" s="2216"/>
      <c r="N50" s="2215" t="s">
        <v>273</v>
      </c>
      <c r="O50" s="2216"/>
      <c r="P50" s="2215" t="s">
        <v>274</v>
      </c>
      <c r="Q50" s="2216"/>
      <c r="R50" s="2215" t="s">
        <v>187</v>
      </c>
      <c r="S50" s="2216"/>
      <c r="T50" s="2215" t="s">
        <v>322</v>
      </c>
      <c r="U50" s="2216"/>
      <c r="V50" s="2215" t="s">
        <v>189</v>
      </c>
      <c r="W50" s="2216"/>
      <c r="X50" s="2215" t="s">
        <v>323</v>
      </c>
      <c r="Y50" s="2216"/>
      <c r="Z50" s="2215" t="s">
        <v>324</v>
      </c>
      <c r="AA50" s="2216"/>
    </row>
    <row r="51" spans="1:30" ht="29.25" customHeight="1" thickBot="1" x14ac:dyDescent="0.3">
      <c r="A51" s="271"/>
      <c r="B51" s="81" t="s">
        <v>277</v>
      </c>
      <c r="C51" s="82" t="s">
        <v>278</v>
      </c>
      <c r="D51" s="81" t="s">
        <v>277</v>
      </c>
      <c r="E51" s="82" t="s">
        <v>278</v>
      </c>
      <c r="F51" s="81" t="s">
        <v>277</v>
      </c>
      <c r="G51" s="82" t="s">
        <v>278</v>
      </c>
      <c r="H51" s="81" t="s">
        <v>277</v>
      </c>
      <c r="I51" s="82" t="s">
        <v>278</v>
      </c>
      <c r="J51" s="81" t="s">
        <v>277</v>
      </c>
      <c r="K51" s="82" t="s">
        <v>278</v>
      </c>
      <c r="L51" s="81" t="s">
        <v>277</v>
      </c>
      <c r="M51" s="82" t="s">
        <v>278</v>
      </c>
      <c r="N51" s="81" t="s">
        <v>277</v>
      </c>
      <c r="O51" s="82" t="s">
        <v>278</v>
      </c>
      <c r="P51" s="81" t="s">
        <v>277</v>
      </c>
      <c r="Q51" s="82" t="s">
        <v>278</v>
      </c>
      <c r="R51" s="81" t="s">
        <v>277</v>
      </c>
      <c r="S51" s="82" t="s">
        <v>278</v>
      </c>
      <c r="T51" s="81" t="s">
        <v>277</v>
      </c>
      <c r="U51" s="82" t="s">
        <v>278</v>
      </c>
      <c r="V51" s="81" t="s">
        <v>277</v>
      </c>
      <c r="W51" s="82" t="s">
        <v>278</v>
      </c>
      <c r="X51" s="81" t="s">
        <v>277</v>
      </c>
      <c r="Y51" s="82" t="s">
        <v>278</v>
      </c>
      <c r="Z51" s="83" t="s">
        <v>277</v>
      </c>
      <c r="AA51" s="83" t="s">
        <v>278</v>
      </c>
    </row>
    <row r="52" spans="1:30" ht="15.75" customHeight="1" thickBot="1" x14ac:dyDescent="0.3">
      <c r="A52" s="2235" t="s">
        <v>325</v>
      </c>
      <c r="B52" s="2132"/>
      <c r="C52" s="2132"/>
      <c r="D52" s="2132"/>
      <c r="E52" s="2132"/>
      <c r="F52" s="2132"/>
      <c r="G52" s="2132"/>
      <c r="H52" s="2132"/>
      <c r="I52" s="2132"/>
      <c r="J52" s="2132"/>
      <c r="K52" s="2132"/>
      <c r="L52" s="2132"/>
      <c r="M52" s="2132"/>
      <c r="N52" s="2132"/>
      <c r="O52" s="2132"/>
      <c r="P52" s="2132"/>
      <c r="Q52" s="2132"/>
      <c r="R52" s="2132"/>
      <c r="S52" s="2132"/>
      <c r="T52" s="2132"/>
      <c r="U52" s="2132"/>
      <c r="V52" s="2132"/>
      <c r="W52" s="2132"/>
      <c r="X52" s="2132"/>
      <c r="Y52" s="2132"/>
      <c r="Z52" s="1849"/>
      <c r="AA52" s="1849"/>
    </row>
    <row r="53" spans="1:30" ht="15.75" thickBot="1" x14ac:dyDescent="0.3">
      <c r="A53" s="94" t="s">
        <v>326</v>
      </c>
      <c r="B53" s="1425"/>
      <c r="C53" s="1919" t="e">
        <f>SUM(B53/B60)</f>
        <v>#DIV/0!</v>
      </c>
      <c r="D53" s="397">
        <v>3560</v>
      </c>
      <c r="E53" s="781">
        <f>SUM(D53/D60)</f>
        <v>0.35536035136753841</v>
      </c>
      <c r="F53" s="397">
        <v>3952</v>
      </c>
      <c r="G53" s="781">
        <f>SUM(F53/F60)</f>
        <v>0.36521578412346362</v>
      </c>
      <c r="H53" s="1921">
        <v>4110</v>
      </c>
      <c r="I53" s="782">
        <f>SUM(H53/H60)</f>
        <v>0.3887627695800227</v>
      </c>
      <c r="J53" s="1869">
        <v>4433</v>
      </c>
      <c r="K53" s="782">
        <f>SUM(J53/J60)</f>
        <v>0.38494268843348384</v>
      </c>
      <c r="L53" s="1869">
        <v>4546</v>
      </c>
      <c r="M53" s="782">
        <f>SUM(L53/L60)</f>
        <v>0.36812697384403598</v>
      </c>
      <c r="N53" s="1869">
        <v>4351</v>
      </c>
      <c r="O53" s="782">
        <f>SUM(N53/N60)</f>
        <v>0.51412028831383672</v>
      </c>
      <c r="P53" s="1869">
        <v>3518</v>
      </c>
      <c r="Q53" s="782">
        <f>SUM(P53/P60)</f>
        <v>0.40460034502587694</v>
      </c>
      <c r="R53" s="954">
        <v>4392</v>
      </c>
      <c r="S53" s="782">
        <f>SUM(R53/R60)</f>
        <v>0.55051391326146903</v>
      </c>
      <c r="T53" s="954">
        <v>4968</v>
      </c>
      <c r="U53" s="782">
        <f>SUM(T53/T60)</f>
        <v>0.6631073144687667</v>
      </c>
      <c r="V53" s="1869">
        <v>4473</v>
      </c>
      <c r="W53" s="782">
        <f>SUM(V53/V60)</f>
        <v>0.57111848825331968</v>
      </c>
      <c r="X53" s="1869">
        <v>4207</v>
      </c>
      <c r="Y53" s="268">
        <f>SUM(X53/X60)</f>
        <v>0.45743177122974882</v>
      </c>
      <c r="Z53" s="1869">
        <v>3477</v>
      </c>
      <c r="AA53" s="268">
        <f>SUM(Z53/Z60)</f>
        <v>0.34135087374828194</v>
      </c>
    </row>
    <row r="54" spans="1:30" x14ac:dyDescent="0.25">
      <c r="A54" s="94" t="s">
        <v>327</v>
      </c>
      <c r="B54" s="1424"/>
      <c r="C54" s="1929" t="e">
        <f>SUM(B54/B60)</f>
        <v>#DIV/0!</v>
      </c>
      <c r="D54" s="1956">
        <v>3302</v>
      </c>
      <c r="E54" s="782">
        <f>SUM(D54/D60)</f>
        <v>0.32960670792573366</v>
      </c>
      <c r="F54" s="1924">
        <v>3410</v>
      </c>
      <c r="G54" s="782">
        <f>SUM(F54/F60)</f>
        <v>0.31512799186766471</v>
      </c>
      <c r="H54" s="1921">
        <v>3698</v>
      </c>
      <c r="I54" s="782">
        <f>SUM(H54/H60)</f>
        <v>0.34979190314037079</v>
      </c>
      <c r="J54" s="1869">
        <v>4138</v>
      </c>
      <c r="K54" s="782">
        <f>SUM(J54/J60)</f>
        <v>0.359326154914901</v>
      </c>
      <c r="L54" s="1869">
        <v>4715</v>
      </c>
      <c r="M54" s="782">
        <f>SUM(L54/L60)</f>
        <v>0.38181229249331927</v>
      </c>
      <c r="N54" s="397">
        <v>6072</v>
      </c>
      <c r="O54" s="781">
        <f>SUM(N54/N60)</f>
        <v>0.71747607231478194</v>
      </c>
      <c r="P54" s="397">
        <v>6511</v>
      </c>
      <c r="Q54" s="781">
        <f>SUM(P54/P60)</f>
        <v>0.74882116158711909</v>
      </c>
      <c r="R54" s="1094">
        <v>5633</v>
      </c>
      <c r="S54" s="781">
        <f>SUM(R54/R60)</f>
        <v>0.70606668337929301</v>
      </c>
      <c r="T54" s="1094">
        <v>5037</v>
      </c>
      <c r="U54" s="781">
        <f>SUM(T54/T60)</f>
        <v>0.67231713828083284</v>
      </c>
      <c r="V54" s="397">
        <v>5138</v>
      </c>
      <c r="W54" s="781">
        <f>SUM(V54/V60)</f>
        <v>0.65602655771195095</v>
      </c>
      <c r="X54" s="397">
        <v>5574</v>
      </c>
      <c r="Y54" s="267">
        <f>SUM(X54/X60)</f>
        <v>0.60606719582472546</v>
      </c>
      <c r="Z54" s="397">
        <v>6512</v>
      </c>
      <c r="AA54" s="267">
        <f>SUM(Z54/Z60)</f>
        <v>0.63930885529157666</v>
      </c>
    </row>
    <row r="55" spans="1:30" x14ac:dyDescent="0.25">
      <c r="A55" s="94" t="s">
        <v>328</v>
      </c>
      <c r="B55" s="1425"/>
      <c r="C55" s="1919" t="e">
        <f>SUM(B55/B60)</f>
        <v>#DIV/0!</v>
      </c>
      <c r="D55" s="1956">
        <v>1886</v>
      </c>
      <c r="E55" s="782">
        <f>SUM(D55/D60)</f>
        <v>0.18826112996606109</v>
      </c>
      <c r="F55" s="1924">
        <v>2057</v>
      </c>
      <c r="G55" s="782">
        <f>SUM(F55/F60)</f>
        <v>0.19009333702984937</v>
      </c>
      <c r="H55" s="1921">
        <v>2416</v>
      </c>
      <c r="I55" s="782">
        <f>SUM(H55/H60)</f>
        <v>0.2285281876655316</v>
      </c>
      <c r="J55" s="1869">
        <v>2538</v>
      </c>
      <c r="K55" s="782">
        <f>SUM(J55/J60)</f>
        <v>0.22038902396665508</v>
      </c>
      <c r="L55" s="1869">
        <v>2713</v>
      </c>
      <c r="M55" s="782">
        <f>SUM(L55/L60)</f>
        <v>0.21969390234027047</v>
      </c>
      <c r="N55" s="1869">
        <v>2329</v>
      </c>
      <c r="O55" s="782">
        <f>SUM(N55/N60)</f>
        <v>0.2751979203592107</v>
      </c>
      <c r="P55" s="1869">
        <v>2105</v>
      </c>
      <c r="Q55" s="782">
        <f>SUM(P55/P60)</f>
        <v>0.242093156986774</v>
      </c>
      <c r="R55" s="954">
        <v>2226</v>
      </c>
      <c r="S55" s="782">
        <f>SUM(R55/R60)</f>
        <v>0.27901729756831284</v>
      </c>
      <c r="T55" s="954">
        <v>2339</v>
      </c>
      <c r="U55" s="782">
        <f>SUM(T55/T60)</f>
        <v>0.3121996796583022</v>
      </c>
      <c r="V55" s="1869">
        <v>2487</v>
      </c>
      <c r="W55" s="782">
        <f>SUM(V55/V60)</f>
        <v>0.31754341164453526</v>
      </c>
      <c r="X55" s="1869">
        <v>1506</v>
      </c>
      <c r="Y55" s="268">
        <f>SUM(X55/X60)</f>
        <v>0.16374904860280526</v>
      </c>
      <c r="Z55" s="1869">
        <v>1740</v>
      </c>
      <c r="AA55" s="268">
        <f>SUM(Z55/Z60)</f>
        <v>0.17082269782053799</v>
      </c>
    </row>
    <row r="56" spans="1:30" x14ac:dyDescent="0.25">
      <c r="A56" s="94" t="s">
        <v>329</v>
      </c>
      <c r="B56" s="1425"/>
      <c r="C56" s="1919" t="e">
        <f>SUM(B56/B60)</f>
        <v>#DIV/0!</v>
      </c>
      <c r="D56" s="1956">
        <v>286</v>
      </c>
      <c r="E56" s="782">
        <f>SUM(D56/D60)</f>
        <v>2.8548612497504493E-2</v>
      </c>
      <c r="F56" s="1924">
        <v>314</v>
      </c>
      <c r="G56" s="782">
        <f>SUM(F56/F60)</f>
        <v>2.9017650864060624E-2</v>
      </c>
      <c r="H56" s="1921">
        <v>330</v>
      </c>
      <c r="I56" s="782">
        <f>SUM(H56/H60)</f>
        <v>3.1214528944381384E-2</v>
      </c>
      <c r="J56" s="1869">
        <v>396</v>
      </c>
      <c r="K56" s="782">
        <f>SUM(J56/J60)</f>
        <v>3.4386939909690863E-2</v>
      </c>
      <c r="L56" s="1869">
        <v>354</v>
      </c>
      <c r="M56" s="782">
        <f>SUM(L56/L60)</f>
        <v>2.8666288768321321E-2</v>
      </c>
      <c r="N56" s="1869">
        <v>45</v>
      </c>
      <c r="O56" s="782">
        <f>SUM(N56/N60)</f>
        <v>5.3172633817795108E-3</v>
      </c>
      <c r="P56" s="1869">
        <v>67</v>
      </c>
      <c r="Q56" s="782">
        <f>SUM(P56/P60)</f>
        <v>7.7055779183438757E-3</v>
      </c>
      <c r="R56" s="954">
        <v>79</v>
      </c>
      <c r="S56" s="782">
        <f>SUM(R56/R60)</f>
        <v>9.9022311356229634E-3</v>
      </c>
      <c r="T56" s="954">
        <v>85</v>
      </c>
      <c r="U56" s="782">
        <f>SUM(T56/T60)</f>
        <v>1.1345435130806193E-2</v>
      </c>
      <c r="V56" s="1869">
        <v>169</v>
      </c>
      <c r="W56" s="782">
        <f>SUM(V56/V60)</f>
        <v>2.1578140960163431E-2</v>
      </c>
      <c r="X56" s="1869">
        <v>2066</v>
      </c>
      <c r="Y56" s="268">
        <f>SUM(X56/X60)</f>
        <v>0.2246384690659998</v>
      </c>
      <c r="Z56" s="1869">
        <v>1863</v>
      </c>
      <c r="AA56" s="268">
        <f>SUM(Z56/Z60)</f>
        <v>0.18289809542509328</v>
      </c>
    </row>
    <row r="57" spans="1:30" x14ac:dyDescent="0.25">
      <c r="A57" s="94" t="s">
        <v>330</v>
      </c>
      <c r="B57" s="1425"/>
      <c r="C57" s="1919" t="e">
        <f>SUM(B57/B60)</f>
        <v>#DIV/0!</v>
      </c>
      <c r="D57" s="1956">
        <v>12</v>
      </c>
      <c r="E57" s="782">
        <f>SUM(D57/D60)</f>
        <v>1.1978438810141745E-3</v>
      </c>
      <c r="F57" s="1924">
        <v>12</v>
      </c>
      <c r="G57" s="782">
        <f>SUM(F57/F60)</f>
        <v>1.1089548100914888E-3</v>
      </c>
      <c r="H57" s="1921">
        <v>17</v>
      </c>
      <c r="I57" s="782">
        <f>SUM(H57/H60)</f>
        <v>1.6080211880438895E-3</v>
      </c>
      <c r="J57" s="1869">
        <v>10</v>
      </c>
      <c r="K57" s="782">
        <f>SUM(J57/J60)</f>
        <v>8.6835706842653695E-4</v>
      </c>
      <c r="L57" s="1869">
        <v>19</v>
      </c>
      <c r="M57" s="782">
        <f>SUM(L57/L60)</f>
        <v>1.5385861203336302E-3</v>
      </c>
      <c r="N57" s="1869">
        <v>16</v>
      </c>
      <c r="O57" s="782">
        <f>SUM(N57/N60)</f>
        <v>1.8905825357438261E-3</v>
      </c>
      <c r="P57" s="1869">
        <v>10</v>
      </c>
      <c r="Q57" s="782">
        <f>SUM(P57/P60)</f>
        <v>1.1500862564692352E-3</v>
      </c>
      <c r="R57" s="954">
        <v>36</v>
      </c>
      <c r="S57" s="782">
        <f>SUM(R57/R60)</f>
        <v>4.5124091250940083E-3</v>
      </c>
      <c r="T57" s="954">
        <v>28</v>
      </c>
      <c r="U57" s="782">
        <f>SUM(T57/T60)</f>
        <v>3.7373198077949813E-3</v>
      </c>
      <c r="V57" s="1869">
        <v>35</v>
      </c>
      <c r="W57" s="782">
        <f>SUM(V57/V60)</f>
        <v>4.4688457609805927E-3</v>
      </c>
      <c r="X57" s="1869">
        <v>49</v>
      </c>
      <c r="Y57" s="268">
        <f>SUM(X57/X60)</f>
        <v>5.3278242905295207E-3</v>
      </c>
      <c r="Z57" s="1869">
        <v>67</v>
      </c>
      <c r="AA57" s="268">
        <f>SUM(Z57/Z60)</f>
        <v>6.5776556057333593E-3</v>
      </c>
    </row>
    <row r="58" spans="1:30" ht="15.75" thickBot="1" x14ac:dyDescent="0.3">
      <c r="A58" s="94" t="s">
        <v>331</v>
      </c>
      <c r="B58" s="1425"/>
      <c r="C58" s="1919" t="e">
        <f>SUM(B58/B60)</f>
        <v>#DIV/0!</v>
      </c>
      <c r="D58" s="1956">
        <v>1</v>
      </c>
      <c r="E58" s="782">
        <f>SUM(D58/D60)</f>
        <v>9.9820323417847872E-5</v>
      </c>
      <c r="F58" s="1924">
        <v>2</v>
      </c>
      <c r="G58" s="782">
        <f>SUM(F58/F60)</f>
        <v>1.8482580168191479E-4</v>
      </c>
      <c r="H58" s="881">
        <v>1</v>
      </c>
      <c r="I58" s="780">
        <f>SUM(H58/H60)</f>
        <v>9.4589481649640566E-5</v>
      </c>
      <c r="J58" s="349">
        <v>1</v>
      </c>
      <c r="K58" s="780">
        <f>SUM(J58/J60)</f>
        <v>8.6835706842653695E-5</v>
      </c>
      <c r="L58" s="349">
        <v>2</v>
      </c>
      <c r="M58" s="780">
        <f>SUM(L58/L60)</f>
        <v>1.6195643371932951E-4</v>
      </c>
      <c r="N58" s="1869">
        <v>1</v>
      </c>
      <c r="O58" s="782">
        <f>SUM(N58/N60)</f>
        <v>1.1816140848398913E-4</v>
      </c>
      <c r="P58" s="1869">
        <v>2</v>
      </c>
      <c r="Q58" s="782">
        <f>SUM(P58/P60)</f>
        <v>2.3001725129384704E-4</v>
      </c>
      <c r="R58" s="954">
        <v>4</v>
      </c>
      <c r="S58" s="782">
        <f>SUM(R58/R60)</f>
        <v>5.0137879167711202E-4</v>
      </c>
      <c r="T58" s="954">
        <v>3</v>
      </c>
      <c r="U58" s="782">
        <v>1E-3</v>
      </c>
      <c r="V58" s="1869">
        <v>3</v>
      </c>
      <c r="W58" s="782">
        <f>SUM(V58/V60)</f>
        <v>3.8304392236976505E-4</v>
      </c>
      <c r="X58" s="1869">
        <v>2</v>
      </c>
      <c r="Y58" s="268">
        <f>SUM(X58/X60)</f>
        <v>2.1746221593998044E-4</v>
      </c>
      <c r="Z58" s="1869">
        <v>4</v>
      </c>
      <c r="AA58" s="268">
        <f>SUM(Z58/Z60)</f>
        <v>3.9269585705870805E-4</v>
      </c>
    </row>
    <row r="59" spans="1:30" ht="16.5" thickTop="1" thickBot="1" x14ac:dyDescent="0.3">
      <c r="A59" s="94" t="s">
        <v>297</v>
      </c>
      <c r="B59" s="1426"/>
      <c r="C59" s="1920" t="e">
        <f>SUM(B59/B60)</f>
        <v>#DIV/0!</v>
      </c>
      <c r="D59" s="349">
        <v>971</v>
      </c>
      <c r="E59" s="780">
        <f>SUM(D59/D60)</f>
        <v>9.692553403873029E-2</v>
      </c>
      <c r="F59" s="349">
        <v>1074</v>
      </c>
      <c r="G59" s="780">
        <f>SUM(F59/F60)</f>
        <v>9.9251455503188243E-2</v>
      </c>
      <c r="H59" s="1921">
        <v>1054</v>
      </c>
      <c r="I59" s="782">
        <f>SUM(H59/H60)</f>
        <v>9.9697313658721157E-2</v>
      </c>
      <c r="J59" s="1869">
        <v>1367</v>
      </c>
      <c r="K59" s="782">
        <f>SUM(J59/J60)</f>
        <v>0.11870441125390761</v>
      </c>
      <c r="L59" s="1869">
        <v>680</v>
      </c>
      <c r="M59" s="782">
        <f>SUM(L59/L60)</f>
        <v>5.5065187464572028E-2</v>
      </c>
      <c r="N59" s="349">
        <v>662</v>
      </c>
      <c r="O59" s="780">
        <f>SUM(N59/N60)</f>
        <v>7.8222852416400798E-2</v>
      </c>
      <c r="P59" s="349">
        <v>952</v>
      </c>
      <c r="Q59" s="780">
        <f>SUM(P59/P60)</f>
        <v>0.10948821161587119</v>
      </c>
      <c r="R59" s="956">
        <v>846</v>
      </c>
      <c r="S59" s="780">
        <f>SUM(R59/R60)</f>
        <v>0.10604161443970921</v>
      </c>
      <c r="T59" s="956">
        <v>901</v>
      </c>
      <c r="U59" s="780">
        <f>SUM(T59/T60)</f>
        <v>0.12026161238654565</v>
      </c>
      <c r="V59" s="349">
        <v>686</v>
      </c>
      <c r="W59" s="780">
        <f>SUM(V59/V60)</f>
        <v>8.7589376915219605E-2</v>
      </c>
      <c r="X59" s="349">
        <v>266</v>
      </c>
      <c r="Y59" s="269">
        <f>SUM(X59/X60)</f>
        <v>2.8922474720017396E-2</v>
      </c>
      <c r="Z59" s="349">
        <v>422</v>
      </c>
      <c r="AA59" s="269">
        <f>SUM(Z59/Z60)</f>
        <v>4.1429412919693695E-2</v>
      </c>
    </row>
    <row r="60" spans="1:30" ht="16.5" thickTop="1" thickBot="1" x14ac:dyDescent="0.3">
      <c r="A60" s="36" t="s">
        <v>290</v>
      </c>
      <c r="B60" s="109">
        <f>SUM(B54:B58)</f>
        <v>0</v>
      </c>
      <c r="C60" s="1930" t="e">
        <f>SUM(C54:C58)</f>
        <v>#DIV/0!</v>
      </c>
      <c r="D60" s="351">
        <f>SUM(D53:D59)</f>
        <v>10018</v>
      </c>
      <c r="E60" s="218">
        <f>SUM(E59,E53:E58)</f>
        <v>1</v>
      </c>
      <c r="F60" s="109">
        <f>SUM(F53:F58,F59)</f>
        <v>10821</v>
      </c>
      <c r="G60" s="218">
        <f>SUM(G53:G58,G59)</f>
        <v>1</v>
      </c>
      <c r="H60" s="1931">
        <f t="shared" ref="H60:L60" si="15">SUM(H53:H58)</f>
        <v>10572</v>
      </c>
      <c r="I60" s="218">
        <f t="shared" si="15"/>
        <v>1</v>
      </c>
      <c r="J60" s="109">
        <f t="shared" si="15"/>
        <v>11516</v>
      </c>
      <c r="K60" s="218">
        <f t="shared" si="15"/>
        <v>1</v>
      </c>
      <c r="L60" s="109">
        <f t="shared" si="15"/>
        <v>12349</v>
      </c>
      <c r="M60" s="218">
        <f t="shared" ref="M60:AA60" si="16">SUM(M54:M58)</f>
        <v>0.63187302615596408</v>
      </c>
      <c r="N60" s="109">
        <f t="shared" si="16"/>
        <v>8463</v>
      </c>
      <c r="O60" s="218">
        <f t="shared" si="16"/>
        <v>1</v>
      </c>
      <c r="P60" s="351">
        <f t="shared" si="16"/>
        <v>8695</v>
      </c>
      <c r="Q60" s="218">
        <f t="shared" si="16"/>
        <v>1.0000000000000002</v>
      </c>
      <c r="R60" s="109">
        <f t="shared" si="16"/>
        <v>7978</v>
      </c>
      <c r="S60" s="218">
        <f t="shared" si="16"/>
        <v>0.99999999999999989</v>
      </c>
      <c r="T60" s="109">
        <f t="shared" si="16"/>
        <v>7492</v>
      </c>
      <c r="U60" s="218">
        <f t="shared" si="16"/>
        <v>1.0005995728777362</v>
      </c>
      <c r="V60" s="109">
        <f t="shared" si="16"/>
        <v>7832</v>
      </c>
      <c r="W60" s="218">
        <f t="shared" si="16"/>
        <v>1</v>
      </c>
      <c r="X60" s="109">
        <f t="shared" si="16"/>
        <v>9197</v>
      </c>
      <c r="Y60" s="218">
        <f t="shared" si="16"/>
        <v>1</v>
      </c>
      <c r="Z60" s="109">
        <f t="shared" si="16"/>
        <v>10186</v>
      </c>
      <c r="AA60" s="218">
        <f t="shared" si="16"/>
        <v>1</v>
      </c>
      <c r="AD60" s="614"/>
    </row>
    <row r="61" spans="1:30" ht="5.25" customHeight="1" thickBot="1" x14ac:dyDescent="0.3">
      <c r="A61" s="769"/>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769"/>
    </row>
    <row r="62" spans="1:30" s="197" customFormat="1" ht="15.75" customHeight="1" thickBot="1" x14ac:dyDescent="0.3">
      <c r="A62" s="272"/>
      <c r="B62" s="2215" t="s">
        <v>319</v>
      </c>
      <c r="C62" s="2216"/>
      <c r="D62" s="2215" t="s">
        <v>1020</v>
      </c>
      <c r="E62" s="2216"/>
      <c r="F62" s="2215" t="s">
        <v>269</v>
      </c>
      <c r="G62" s="2216"/>
      <c r="H62" s="2223" t="s">
        <v>320</v>
      </c>
      <c r="I62" s="2216"/>
      <c r="J62" s="2223" t="s">
        <v>321</v>
      </c>
      <c r="K62" s="2216"/>
      <c r="L62" s="2215" t="s">
        <v>272</v>
      </c>
      <c r="M62" s="2216"/>
      <c r="N62" s="2215" t="s">
        <v>273</v>
      </c>
      <c r="O62" s="2216"/>
      <c r="P62" s="2215" t="s">
        <v>142</v>
      </c>
      <c r="Q62" s="2216"/>
      <c r="R62" s="2215" t="s">
        <v>143</v>
      </c>
      <c r="S62" s="2216"/>
      <c r="T62" s="2215" t="s">
        <v>144</v>
      </c>
      <c r="U62" s="2216"/>
      <c r="V62" s="2215" t="s">
        <v>256</v>
      </c>
      <c r="W62" s="2216"/>
      <c r="X62" s="2215" t="s">
        <v>259</v>
      </c>
      <c r="Y62" s="2216"/>
      <c r="Z62" s="2215" t="s">
        <v>260</v>
      </c>
      <c r="AA62" s="2216"/>
      <c r="AB62" s="270"/>
    </row>
    <row r="63" spans="1:30" ht="15.75" thickBot="1" x14ac:dyDescent="0.3">
      <c r="A63" s="2235" t="s">
        <v>332</v>
      </c>
      <c r="B63" s="2132"/>
      <c r="C63" s="2132"/>
      <c r="D63" s="2132"/>
      <c r="E63" s="2132"/>
      <c r="F63" s="2132"/>
      <c r="G63" s="2132"/>
      <c r="H63" s="2132"/>
      <c r="I63" s="2132"/>
      <c r="J63" s="2132"/>
      <c r="K63" s="2132"/>
      <c r="L63" s="2132"/>
      <c r="M63" s="2132"/>
      <c r="N63" s="2132"/>
      <c r="O63" s="2132"/>
      <c r="P63" s="2132"/>
      <c r="Q63" s="2132"/>
      <c r="R63" s="2132"/>
      <c r="S63" s="2132"/>
      <c r="T63" s="2132"/>
      <c r="U63" s="2132"/>
      <c r="V63" s="2132"/>
      <c r="W63" s="2132"/>
      <c r="X63" s="2132"/>
      <c r="Y63" s="2132"/>
      <c r="Z63" s="1849"/>
      <c r="AA63" s="1849"/>
    </row>
    <row r="64" spans="1:30" x14ac:dyDescent="0.25">
      <c r="A64" s="1871" t="s">
        <v>282</v>
      </c>
      <c r="B64" s="1424"/>
      <c r="C64" s="267" t="e">
        <f>SUM(B64/B72)</f>
        <v>#DIV/0!</v>
      </c>
      <c r="D64" s="397">
        <v>0</v>
      </c>
      <c r="E64" s="267">
        <f>SUM(D64/D72)</f>
        <v>0</v>
      </c>
      <c r="F64" s="397">
        <v>0</v>
      </c>
      <c r="G64" s="267">
        <f>SUM(F64/F72)</f>
        <v>0</v>
      </c>
      <c r="H64" s="397">
        <v>0</v>
      </c>
      <c r="I64" s="267">
        <f>SUM(H64/H72)</f>
        <v>0</v>
      </c>
      <c r="J64" s="397">
        <v>0</v>
      </c>
      <c r="K64" s="267">
        <f>SUM(J64/J72)</f>
        <v>0</v>
      </c>
      <c r="L64" s="397">
        <v>0</v>
      </c>
      <c r="M64" s="267">
        <f>SUM(L64/L72)</f>
        <v>0</v>
      </c>
      <c r="N64" s="397">
        <v>0</v>
      </c>
      <c r="O64" s="267">
        <f>SUM(N64/N72)</f>
        <v>0</v>
      </c>
      <c r="P64" s="397">
        <v>0</v>
      </c>
      <c r="Q64" s="267">
        <f>SUM(P64/P72)</f>
        <v>0</v>
      </c>
      <c r="R64" s="1094">
        <v>0</v>
      </c>
      <c r="S64" s="267">
        <f>SUM(R64/R72)</f>
        <v>0</v>
      </c>
      <c r="T64" s="1094">
        <v>0</v>
      </c>
      <c r="U64" s="267">
        <f>SUM(T64/T72)</f>
        <v>0</v>
      </c>
      <c r="V64" s="397">
        <v>0</v>
      </c>
      <c r="W64" s="267">
        <f>SUM(V64/V72)</f>
        <v>0</v>
      </c>
      <c r="X64" s="397">
        <v>0</v>
      </c>
      <c r="Y64" s="267">
        <f>SUM(X64/X72)</f>
        <v>0</v>
      </c>
      <c r="Z64" s="397">
        <v>3</v>
      </c>
      <c r="AA64" s="267">
        <f>SUM(Z64/Z72)</f>
        <v>6.4935064935064939E-3</v>
      </c>
    </row>
    <row r="65" spans="1:31" x14ac:dyDescent="0.25">
      <c r="A65" s="94" t="s">
        <v>283</v>
      </c>
      <c r="B65" s="1425"/>
      <c r="C65" s="268" t="e">
        <f>SUM(B65/B72)</f>
        <v>#DIV/0!</v>
      </c>
      <c r="D65" s="1956">
        <v>0</v>
      </c>
      <c r="E65" s="268">
        <f>SUM(D65/D72)</f>
        <v>0</v>
      </c>
      <c r="F65" s="1892">
        <v>0</v>
      </c>
      <c r="G65" s="268">
        <f>SUM(F65/F72)</f>
        <v>0</v>
      </c>
      <c r="H65" s="1869">
        <v>0</v>
      </c>
      <c r="I65" s="268">
        <f>SUM(H65/H72)</f>
        <v>0</v>
      </c>
      <c r="J65" s="1869">
        <v>0</v>
      </c>
      <c r="K65" s="268">
        <f>SUM(J65/J72)</f>
        <v>0</v>
      </c>
      <c r="L65" s="1869">
        <v>0</v>
      </c>
      <c r="M65" s="268">
        <f>SUM(L65/L72)</f>
        <v>0</v>
      </c>
      <c r="N65" s="1869">
        <v>0</v>
      </c>
      <c r="O65" s="268">
        <f>SUM(N65/N72)</f>
        <v>0</v>
      </c>
      <c r="P65" s="1869">
        <v>0</v>
      </c>
      <c r="Q65" s="268">
        <f>SUM(P65/P72)</f>
        <v>0</v>
      </c>
      <c r="R65" s="954">
        <v>0</v>
      </c>
      <c r="S65" s="268">
        <f>SUM(R65/R72)</f>
        <v>0</v>
      </c>
      <c r="T65" s="954">
        <v>3</v>
      </c>
      <c r="U65" s="268">
        <f>SUM(T65/T72)</f>
        <v>3.3333333333333333E-2</v>
      </c>
      <c r="V65" s="1869">
        <v>1</v>
      </c>
      <c r="W65" s="268">
        <f>SUM(V65/V72)</f>
        <v>4.807692307692308E-3</v>
      </c>
      <c r="X65" s="1869">
        <v>3</v>
      </c>
      <c r="Y65" s="268">
        <f>SUM(X65/X72)</f>
        <v>7.7720207253886009E-3</v>
      </c>
      <c r="Z65" s="2249">
        <v>40</v>
      </c>
      <c r="AA65" s="2251">
        <f>SUM(Z65/Z72)</f>
        <v>8.6580086580086577E-2</v>
      </c>
      <c r="AC65" s="1325"/>
      <c r="AD65" s="1325"/>
      <c r="AE65" s="1325"/>
    </row>
    <row r="66" spans="1:31" x14ac:dyDescent="0.25">
      <c r="A66" s="94" t="s">
        <v>333</v>
      </c>
      <c r="B66" s="1425"/>
      <c r="C66" s="268" t="e">
        <f>SUM(B66/B72)</f>
        <v>#DIV/0!</v>
      </c>
      <c r="D66" s="1956">
        <v>3</v>
      </c>
      <c r="E66" s="268">
        <f>SUM(D66/D72)</f>
        <v>0.2</v>
      </c>
      <c r="F66" s="1892">
        <v>3</v>
      </c>
      <c r="G66" s="268">
        <f>SUM(F66/F72)</f>
        <v>0.17647058823529413</v>
      </c>
      <c r="H66" s="1869">
        <v>5</v>
      </c>
      <c r="I66" s="268">
        <f>SUM(H66/H72)</f>
        <v>0.17857142857142858</v>
      </c>
      <c r="J66" s="1869">
        <v>3</v>
      </c>
      <c r="K66" s="268">
        <f>SUM(J66/J72)</f>
        <v>0.1</v>
      </c>
      <c r="L66" s="1869">
        <v>4</v>
      </c>
      <c r="M66" s="268">
        <f>SUM(L66/L72)</f>
        <v>8.5106382978723402E-2</v>
      </c>
      <c r="N66" s="1869">
        <v>4</v>
      </c>
      <c r="O66" s="268">
        <f>SUM(N66/N72)</f>
        <v>8.6956521739130432E-2</v>
      </c>
      <c r="P66" s="1869">
        <v>6</v>
      </c>
      <c r="Q66" s="268">
        <f>SUM(P66/P72)</f>
        <v>0.11538461538461539</v>
      </c>
      <c r="R66" s="954">
        <v>5</v>
      </c>
      <c r="S66" s="268">
        <f>SUM(R66/R72)</f>
        <v>6.25E-2</v>
      </c>
      <c r="T66" s="954">
        <v>6</v>
      </c>
      <c r="U66" s="268">
        <f>SUM(T66/T72)</f>
        <v>6.6666666666666666E-2</v>
      </c>
      <c r="V66" s="1869">
        <v>8</v>
      </c>
      <c r="W66" s="268">
        <f>SUM(V66/V72)</f>
        <v>3.8461538461538464E-2</v>
      </c>
      <c r="X66" s="1869">
        <v>21</v>
      </c>
      <c r="Y66" s="268">
        <f>SUM(X66/X72)</f>
        <v>5.4404145077720206E-2</v>
      </c>
      <c r="Z66" s="2250"/>
      <c r="AA66" s="2252"/>
      <c r="AC66" s="1325"/>
      <c r="AD66" s="1325"/>
      <c r="AE66" s="1325"/>
    </row>
    <row r="67" spans="1:31" s="30" customFormat="1" x14ac:dyDescent="0.25">
      <c r="A67" s="94" t="s">
        <v>334</v>
      </c>
      <c r="B67" s="1425"/>
      <c r="C67" s="268" t="e">
        <f>SUM(B67/B72)</f>
        <v>#DIV/0!</v>
      </c>
      <c r="D67" s="1956">
        <v>3</v>
      </c>
      <c r="E67" s="268">
        <f>SUM(D67/D72)</f>
        <v>0.2</v>
      </c>
      <c r="F67" s="1892">
        <v>4</v>
      </c>
      <c r="G67" s="268">
        <f>SUM(F67/F72)</f>
        <v>0.23529411764705882</v>
      </c>
      <c r="H67" s="1869">
        <v>0</v>
      </c>
      <c r="I67" s="268">
        <f>SUM(H67/H72)</f>
        <v>0</v>
      </c>
      <c r="J67" s="1869">
        <v>5</v>
      </c>
      <c r="K67" s="268">
        <f>SUM(J67/J72)</f>
        <v>0.16666666666666666</v>
      </c>
      <c r="L67" s="1869">
        <v>5</v>
      </c>
      <c r="M67" s="268">
        <f>SUM(L67/L72)</f>
        <v>0.10638297872340426</v>
      </c>
      <c r="N67" s="1869">
        <v>4</v>
      </c>
      <c r="O67" s="268">
        <f>SUM(N67/N72)</f>
        <v>8.6956521739130432E-2</v>
      </c>
      <c r="P67" s="1869">
        <v>4</v>
      </c>
      <c r="Q67" s="268">
        <f>SUM(P67/P72)</f>
        <v>7.6923076923076927E-2</v>
      </c>
      <c r="R67" s="954">
        <v>4</v>
      </c>
      <c r="S67" s="268">
        <f>SUM(R67/R72)</f>
        <v>0.05</v>
      </c>
      <c r="T67" s="954">
        <v>14</v>
      </c>
      <c r="U67" s="268">
        <f>SUM(T67/T72)</f>
        <v>0.15555555555555556</v>
      </c>
      <c r="V67" s="1869">
        <v>22</v>
      </c>
      <c r="W67" s="268">
        <f>SUM(V67/V72)</f>
        <v>0.10576923076923077</v>
      </c>
      <c r="X67" s="1869">
        <v>32</v>
      </c>
      <c r="Y67" s="268">
        <f>SUM(X67/X72)</f>
        <v>8.2901554404145081E-2</v>
      </c>
      <c r="Z67" s="2249">
        <v>96</v>
      </c>
      <c r="AA67" s="2251">
        <f>SUM(Z67/Z72)</f>
        <v>0.20779220779220781</v>
      </c>
      <c r="AB67" s="1544"/>
    </row>
    <row r="68" spans="1:31" x14ac:dyDescent="0.25">
      <c r="A68" s="94" t="s">
        <v>335</v>
      </c>
      <c r="B68" s="1425"/>
      <c r="C68" s="268" t="e">
        <f>SUM(B68/B72)</f>
        <v>#DIV/0!</v>
      </c>
      <c r="D68" s="1956">
        <v>1</v>
      </c>
      <c r="E68" s="268">
        <f>SUM(D68/D72)</f>
        <v>6.6666666666666666E-2</v>
      </c>
      <c r="F68" s="1892">
        <v>1</v>
      </c>
      <c r="G68" s="268">
        <f>SUM(F68/F72)</f>
        <v>5.8823529411764705E-2</v>
      </c>
      <c r="H68" s="1869">
        <v>2</v>
      </c>
      <c r="I68" s="268">
        <f>SUM(H68/H72)</f>
        <v>7.1428571428571425E-2</v>
      </c>
      <c r="J68" s="1869">
        <v>3</v>
      </c>
      <c r="K68" s="268">
        <f>SUM(J68/J72)</f>
        <v>0.1</v>
      </c>
      <c r="L68" s="1869">
        <v>7</v>
      </c>
      <c r="M68" s="268">
        <f>SUM(L68/L72)</f>
        <v>0.14893617021276595</v>
      </c>
      <c r="N68" s="1869">
        <v>3</v>
      </c>
      <c r="O68" s="268">
        <f>SUM(N68/N72)</f>
        <v>6.5217391304347824E-2</v>
      </c>
      <c r="P68" s="1869">
        <v>3</v>
      </c>
      <c r="Q68" s="268">
        <f>SUM(P68/P72)</f>
        <v>5.7692307692307696E-2</v>
      </c>
      <c r="R68" s="954">
        <v>7</v>
      </c>
      <c r="S68" s="268">
        <f>SUM(R68/R72)</f>
        <v>8.7499999999999994E-2</v>
      </c>
      <c r="T68" s="954">
        <v>12</v>
      </c>
      <c r="U68" s="268">
        <f>SUM(T68/T72)</f>
        <v>0.13333333333333333</v>
      </c>
      <c r="V68" s="1869">
        <v>18</v>
      </c>
      <c r="W68" s="268">
        <v>8.5999999999999993E-2</v>
      </c>
      <c r="X68" s="1869">
        <v>49</v>
      </c>
      <c r="Y68" s="268">
        <f>SUM(X68/X72)</f>
        <v>0.12694300518134716</v>
      </c>
      <c r="Z68" s="2250"/>
      <c r="AA68" s="2252"/>
      <c r="AC68" s="1325"/>
      <c r="AD68" s="1325"/>
      <c r="AE68" s="1325"/>
    </row>
    <row r="69" spans="1:31" x14ac:dyDescent="0.25">
      <c r="A69" s="94" t="s">
        <v>336</v>
      </c>
      <c r="B69" s="1425"/>
      <c r="C69" s="268" t="e">
        <f>SUM(B69/B72)</f>
        <v>#DIV/0!</v>
      </c>
      <c r="D69" s="1956">
        <v>2</v>
      </c>
      <c r="E69" s="268">
        <f>SUM(D69/D72)</f>
        <v>0.13333333333333333</v>
      </c>
      <c r="F69" s="1892">
        <v>8</v>
      </c>
      <c r="G69" s="268">
        <f>SUM(F69/F72)</f>
        <v>0.47058823529411764</v>
      </c>
      <c r="H69" s="1869">
        <v>8</v>
      </c>
      <c r="I69" s="268">
        <f>SUM(H69/H72)</f>
        <v>0.2857142857142857</v>
      </c>
      <c r="J69" s="1869">
        <v>9</v>
      </c>
      <c r="K69" s="268">
        <f>SUM(J69/J72)</f>
        <v>0.3</v>
      </c>
      <c r="L69" s="1869">
        <v>17</v>
      </c>
      <c r="M69" s="268">
        <f>SUM(L69/L72)</f>
        <v>0.36170212765957449</v>
      </c>
      <c r="N69" s="1869">
        <v>19</v>
      </c>
      <c r="O69" s="268">
        <f>SUM(N69/N72)</f>
        <v>0.41304347826086957</v>
      </c>
      <c r="P69" s="1869">
        <v>19</v>
      </c>
      <c r="Q69" s="268">
        <f>SUM(P69/P72)</f>
        <v>0.36538461538461536</v>
      </c>
      <c r="R69" s="954">
        <v>32</v>
      </c>
      <c r="S69" s="268">
        <f>SUM(R69/R72)</f>
        <v>0.4</v>
      </c>
      <c r="T69" s="954">
        <v>27</v>
      </c>
      <c r="U69" s="268">
        <f>SUM(T69/T72)</f>
        <v>0.3</v>
      </c>
      <c r="V69" s="1869">
        <v>85</v>
      </c>
      <c r="W69" s="268">
        <f>SUM(V69/V72)</f>
        <v>0.40865384615384615</v>
      </c>
      <c r="X69" s="1869">
        <v>147</v>
      </c>
      <c r="Y69" s="268">
        <f>SUM(X69/X72)</f>
        <v>0.38082901554404147</v>
      </c>
      <c r="Z69" s="2249">
        <v>298</v>
      </c>
      <c r="AA69" s="2251">
        <f>SUM(Z69/Z72)</f>
        <v>0.64502164502164505</v>
      </c>
      <c r="AC69" s="1325"/>
      <c r="AD69" s="1325"/>
      <c r="AE69" s="1325"/>
    </row>
    <row r="70" spans="1:31" x14ac:dyDescent="0.25">
      <c r="A70" s="94" t="s">
        <v>337</v>
      </c>
      <c r="B70" s="1425"/>
      <c r="C70" s="268" t="e">
        <f>SUM(B70/B72)</f>
        <v>#DIV/0!</v>
      </c>
      <c r="D70" s="1956">
        <v>6</v>
      </c>
      <c r="E70" s="268">
        <f>SUM(D70/D72)</f>
        <v>0.4</v>
      </c>
      <c r="F70" s="1892">
        <v>1</v>
      </c>
      <c r="G70" s="268">
        <f>SUM(F70/F72)</f>
        <v>5.8823529411764705E-2</v>
      </c>
      <c r="H70" s="1869">
        <v>13</v>
      </c>
      <c r="I70" s="268">
        <f>SUM(H70/H72)</f>
        <v>0.4642857142857143</v>
      </c>
      <c r="J70" s="1869">
        <v>9</v>
      </c>
      <c r="K70" s="268">
        <f>SUM(J70/J72)</f>
        <v>0.3</v>
      </c>
      <c r="L70" s="1869">
        <v>13</v>
      </c>
      <c r="M70" s="268">
        <f>SUM(L70/L72)</f>
        <v>0.27659574468085107</v>
      </c>
      <c r="N70" s="1869">
        <v>15</v>
      </c>
      <c r="O70" s="268">
        <f>SUM(N70/N72)</f>
        <v>0.32608695652173914</v>
      </c>
      <c r="P70" s="1869">
        <v>20</v>
      </c>
      <c r="Q70" s="268">
        <f>SUM(P70/P72)</f>
        <v>0.38461538461538464</v>
      </c>
      <c r="R70" s="954">
        <v>30</v>
      </c>
      <c r="S70" s="268">
        <f>SUM(R70/R72)</f>
        <v>0.375</v>
      </c>
      <c r="T70" s="954">
        <v>28</v>
      </c>
      <c r="U70" s="268">
        <f>SUM(T70/T72)</f>
        <v>0.31111111111111112</v>
      </c>
      <c r="V70" s="1869">
        <v>70</v>
      </c>
      <c r="W70" s="268">
        <f>SUM(V70/V72)</f>
        <v>0.33653846153846156</v>
      </c>
      <c r="X70" s="1869">
        <v>126</v>
      </c>
      <c r="Y70" s="268">
        <f>SUM(X70/X72)</f>
        <v>0.32642487046632124</v>
      </c>
      <c r="Z70" s="2250"/>
      <c r="AA70" s="2252"/>
      <c r="AC70" s="1325"/>
      <c r="AD70" s="1325"/>
      <c r="AE70" s="1325"/>
    </row>
    <row r="71" spans="1:31" ht="15.75" thickBot="1" x14ac:dyDescent="0.3">
      <c r="A71" s="95" t="s">
        <v>338</v>
      </c>
      <c r="B71" s="1426"/>
      <c r="C71" s="780" t="e">
        <f>SUM(B71/B72)</f>
        <v>#DIV/0!</v>
      </c>
      <c r="D71" s="349">
        <v>0</v>
      </c>
      <c r="E71" s="780">
        <f>SUM(D71/D72)</f>
        <v>0</v>
      </c>
      <c r="F71" s="349">
        <v>0</v>
      </c>
      <c r="G71" s="780">
        <f>SUM(F71/F72)</f>
        <v>0</v>
      </c>
      <c r="H71" s="349">
        <v>0</v>
      </c>
      <c r="I71" s="780">
        <f>SUM(H71/H72)</f>
        <v>0</v>
      </c>
      <c r="J71" s="349">
        <v>1</v>
      </c>
      <c r="K71" s="780">
        <f>SUM(J71/J72)</f>
        <v>3.3333333333333333E-2</v>
      </c>
      <c r="L71" s="349">
        <v>1</v>
      </c>
      <c r="M71" s="780">
        <f>SUM(L71/L72)</f>
        <v>2.1276595744680851E-2</v>
      </c>
      <c r="N71" s="349">
        <v>1</v>
      </c>
      <c r="O71" s="780">
        <f>SUM(N71/N72)</f>
        <v>2.1739130434782608E-2</v>
      </c>
      <c r="P71" s="349">
        <v>0</v>
      </c>
      <c r="Q71" s="780">
        <f>SUM(P71/P72)</f>
        <v>0</v>
      </c>
      <c r="R71" s="956">
        <v>2</v>
      </c>
      <c r="S71" s="780">
        <f>SUM(R71/R72)</f>
        <v>2.5000000000000001E-2</v>
      </c>
      <c r="T71" s="956">
        <v>0</v>
      </c>
      <c r="U71" s="780">
        <f>SUM(T71/T72)</f>
        <v>0</v>
      </c>
      <c r="V71" s="349">
        <v>4</v>
      </c>
      <c r="W71" s="780">
        <f>SUM(V71/V72)</f>
        <v>1.9230769230769232E-2</v>
      </c>
      <c r="X71" s="349">
        <v>8</v>
      </c>
      <c r="Y71" s="269">
        <f>SUM(X71/X72)</f>
        <v>2.072538860103627E-2</v>
      </c>
      <c r="Z71" s="349">
        <v>25</v>
      </c>
      <c r="AA71" s="269">
        <f>SUM(Z71/Z72)</f>
        <v>5.4112554112554112E-2</v>
      </c>
      <c r="AC71" s="1325"/>
      <c r="AD71" s="1325"/>
      <c r="AE71" s="1325"/>
    </row>
    <row r="72" spans="1:31" ht="16.5" thickTop="1" thickBot="1" x14ac:dyDescent="0.3">
      <c r="A72" s="36" t="s">
        <v>339</v>
      </c>
      <c r="B72" s="109">
        <f t="shared" ref="B72:C72" si="17">SUM(B64:B71)</f>
        <v>0</v>
      </c>
      <c r="C72" s="218" t="e">
        <f t="shared" si="17"/>
        <v>#DIV/0!</v>
      </c>
      <c r="D72" s="109">
        <f t="shared" ref="D72:O72" si="18">SUM(D64:D71)</f>
        <v>15</v>
      </c>
      <c r="E72" s="218">
        <f t="shared" si="18"/>
        <v>1</v>
      </c>
      <c r="F72" s="109">
        <f t="shared" ref="F72:G72" si="19">SUM(F64:F71)</f>
        <v>17</v>
      </c>
      <c r="G72" s="218">
        <f t="shared" si="19"/>
        <v>1</v>
      </c>
      <c r="H72" s="109">
        <f t="shared" ref="H72:I72" si="20">SUM(H64:H71)</f>
        <v>28</v>
      </c>
      <c r="I72" s="218">
        <f t="shared" si="20"/>
        <v>1</v>
      </c>
      <c r="J72" s="109">
        <f>SUM(J64:J71)</f>
        <v>30</v>
      </c>
      <c r="K72" s="218">
        <f t="shared" ref="K72" si="21">SUM(K64:K71)</f>
        <v>1.0000000000000002</v>
      </c>
      <c r="L72" s="109">
        <f t="shared" si="18"/>
        <v>47</v>
      </c>
      <c r="M72" s="218">
        <f t="shared" si="18"/>
        <v>1</v>
      </c>
      <c r="N72" s="109">
        <f t="shared" si="18"/>
        <v>46</v>
      </c>
      <c r="O72" s="218">
        <f t="shared" si="18"/>
        <v>1</v>
      </c>
      <c r="P72" s="351">
        <f t="shared" ref="P72:U72" si="22">SUM(P64:P71)</f>
        <v>52</v>
      </c>
      <c r="Q72" s="218">
        <f t="shared" si="22"/>
        <v>1</v>
      </c>
      <c r="R72" s="109">
        <f t="shared" si="22"/>
        <v>80</v>
      </c>
      <c r="S72" s="218">
        <f t="shared" si="22"/>
        <v>1</v>
      </c>
      <c r="T72" s="109">
        <f t="shared" si="22"/>
        <v>90</v>
      </c>
      <c r="U72" s="218">
        <f t="shared" si="22"/>
        <v>1</v>
      </c>
      <c r="V72" s="109">
        <f>SUM(V64:V71)</f>
        <v>208</v>
      </c>
      <c r="W72" s="218">
        <f>SUM(W64:W71)</f>
        <v>0.99946153846153851</v>
      </c>
      <c r="X72" s="109">
        <f>SUM(X64:X71)</f>
        <v>386</v>
      </c>
      <c r="Y72" s="218">
        <f>SUM(Y64:Y71)</f>
        <v>1.0000000000000002</v>
      </c>
      <c r="Z72" s="109">
        <f>SUM(Z64:Z71)</f>
        <v>462</v>
      </c>
      <c r="AA72" s="218">
        <f>SUM(Z72/Z72)</f>
        <v>1</v>
      </c>
      <c r="AC72" s="1325"/>
      <c r="AD72" s="1325"/>
      <c r="AE72" s="1325"/>
    </row>
    <row r="73" spans="1:31" s="197" customFormat="1" ht="5.25" customHeight="1" thickBot="1" x14ac:dyDescent="0.3">
      <c r="A73" s="769"/>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769"/>
      <c r="AB73" s="270"/>
      <c r="AC73" s="1325"/>
      <c r="AD73" s="1325"/>
      <c r="AE73" s="1325"/>
    </row>
    <row r="74" spans="1:31" s="197" customFormat="1" ht="15.75" thickBot="1" x14ac:dyDescent="0.3">
      <c r="A74" s="2235" t="s">
        <v>340</v>
      </c>
      <c r="B74" s="2132"/>
      <c r="C74" s="2132"/>
      <c r="D74" s="2132"/>
      <c r="E74" s="2132"/>
      <c r="F74" s="2132"/>
      <c r="G74" s="2132"/>
      <c r="H74" s="2132"/>
      <c r="I74" s="2132"/>
      <c r="J74" s="2132"/>
      <c r="K74" s="2132"/>
      <c r="L74" s="2132"/>
      <c r="M74" s="2132"/>
      <c r="N74" s="2132"/>
      <c r="O74" s="2132"/>
      <c r="P74" s="2132"/>
      <c r="Q74" s="2132"/>
      <c r="R74" s="2132"/>
      <c r="S74" s="2132"/>
      <c r="T74" s="2132"/>
      <c r="U74" s="2132"/>
      <c r="V74" s="2132"/>
      <c r="W74" s="2132"/>
      <c r="X74" s="2132"/>
      <c r="Y74" s="2132"/>
      <c r="Z74" s="1849"/>
      <c r="AA74" s="1849"/>
      <c r="AB74" s="270"/>
      <c r="AC74" s="1325"/>
      <c r="AD74" s="1325"/>
      <c r="AE74" s="1325"/>
    </row>
    <row r="75" spans="1:31" s="197" customFormat="1" ht="15" customHeight="1" thickBot="1" x14ac:dyDescent="0.3">
      <c r="A75" s="624"/>
      <c r="B75" s="2215" t="s">
        <v>341</v>
      </c>
      <c r="C75" s="2216"/>
      <c r="D75" s="2215" t="s">
        <v>1020</v>
      </c>
      <c r="E75" s="2216"/>
      <c r="F75" s="2215" t="s">
        <v>269</v>
      </c>
      <c r="G75" s="2216"/>
      <c r="H75" s="2223" t="s">
        <v>320</v>
      </c>
      <c r="I75" s="2216"/>
      <c r="J75" s="2223" t="s">
        <v>321</v>
      </c>
      <c r="K75" s="2216"/>
      <c r="L75" s="2215" t="s">
        <v>272</v>
      </c>
      <c r="M75" s="2216"/>
      <c r="N75" s="2215" t="s">
        <v>273</v>
      </c>
      <c r="O75" s="2216"/>
      <c r="P75" s="2215" t="s">
        <v>274</v>
      </c>
      <c r="Q75" s="2216"/>
      <c r="R75" s="2215" t="s">
        <v>187</v>
      </c>
      <c r="S75" s="2216"/>
      <c r="T75" s="2215" t="s">
        <v>322</v>
      </c>
      <c r="U75" s="2216"/>
      <c r="V75" s="2215" t="s">
        <v>342</v>
      </c>
      <c r="W75" s="2216"/>
      <c r="X75" s="2215" t="s">
        <v>323</v>
      </c>
      <c r="Y75" s="2216"/>
      <c r="Z75" s="2215" t="s">
        <v>324</v>
      </c>
      <c r="AA75" s="2216"/>
      <c r="AB75" s="270"/>
      <c r="AC75" s="1325"/>
      <c r="AD75" s="1325"/>
      <c r="AE75" s="1325"/>
    </row>
    <row r="76" spans="1:31" s="197" customFormat="1" ht="29.25" customHeight="1" thickBot="1" x14ac:dyDescent="0.3">
      <c r="A76" s="701" t="s">
        <v>343</v>
      </c>
      <c r="B76" s="1526"/>
      <c r="C76" s="607"/>
      <c r="D76" s="404">
        <v>3198</v>
      </c>
      <c r="E76" s="607"/>
      <c r="F76" s="404">
        <v>3502</v>
      </c>
      <c r="G76" s="607"/>
      <c r="H76" s="404">
        <v>3430</v>
      </c>
      <c r="I76" s="607"/>
      <c r="J76" s="404">
        <v>3817</v>
      </c>
      <c r="K76" s="607"/>
      <c r="L76" s="404">
        <v>3714</v>
      </c>
      <c r="M76" s="607"/>
      <c r="N76" s="404">
        <v>3972</v>
      </c>
      <c r="O76" s="607"/>
      <c r="P76" s="404">
        <v>3666</v>
      </c>
      <c r="Q76" s="607"/>
      <c r="R76" s="1097">
        <v>3529</v>
      </c>
      <c r="S76" s="607"/>
      <c r="T76" s="1097">
        <v>3060</v>
      </c>
      <c r="U76" s="607"/>
      <c r="V76" s="404">
        <v>3081</v>
      </c>
      <c r="W76" s="607"/>
      <c r="X76" s="404">
        <v>3430</v>
      </c>
      <c r="Y76" s="607"/>
      <c r="Z76" s="404" t="s">
        <v>306</v>
      </c>
      <c r="AA76" s="623" t="s">
        <v>306</v>
      </c>
      <c r="AB76" s="270"/>
      <c r="AC76" s="1325"/>
      <c r="AD76" s="1325"/>
      <c r="AE76" s="1325"/>
    </row>
    <row r="77" spans="1:31" ht="5.25" customHeight="1" thickBot="1" x14ac:dyDescent="0.3">
      <c r="A77" s="769"/>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769"/>
      <c r="AC77" s="1325"/>
      <c r="AD77" s="1325"/>
      <c r="AE77" s="1325"/>
    </row>
    <row r="78" spans="1:31" ht="15.75" thickBot="1" x14ac:dyDescent="0.3">
      <c r="A78" s="2235" t="s">
        <v>344</v>
      </c>
      <c r="B78" s="2132"/>
      <c r="C78" s="2132"/>
      <c r="D78" s="2132"/>
      <c r="E78" s="2132"/>
      <c r="F78" s="2132"/>
      <c r="G78" s="2132"/>
      <c r="H78" s="2132"/>
      <c r="I78" s="2132"/>
      <c r="J78" s="2132"/>
      <c r="K78" s="2132"/>
      <c r="L78" s="2132"/>
      <c r="M78" s="2132"/>
      <c r="N78" s="2132"/>
      <c r="O78" s="2132"/>
      <c r="P78" s="2132"/>
      <c r="Q78" s="2132"/>
      <c r="R78" s="2132"/>
      <c r="S78" s="2132"/>
      <c r="T78" s="2132"/>
      <c r="U78" s="2132"/>
      <c r="V78" s="2132"/>
      <c r="W78" s="2132"/>
      <c r="X78" s="2132"/>
      <c r="Y78" s="2240"/>
      <c r="Z78" s="1849"/>
      <c r="AA78" s="1849"/>
      <c r="AC78" s="1325"/>
      <c r="AD78" s="1325"/>
      <c r="AE78" s="1325"/>
    </row>
    <row r="79" spans="1:31" s="197" customFormat="1" ht="15" customHeight="1" thickBot="1" x14ac:dyDescent="0.3">
      <c r="A79" s="624"/>
      <c r="B79" s="2223" t="s">
        <v>341</v>
      </c>
      <c r="C79" s="2216"/>
      <c r="D79" s="2215" t="s">
        <v>1020</v>
      </c>
      <c r="E79" s="2216"/>
      <c r="F79" s="2215" t="s">
        <v>269</v>
      </c>
      <c r="G79" s="2216"/>
      <c r="H79" s="2223" t="s">
        <v>320</v>
      </c>
      <c r="I79" s="2216"/>
      <c r="J79" s="2223" t="s">
        <v>321</v>
      </c>
      <c r="K79" s="2216"/>
      <c r="L79" s="2215" t="s">
        <v>272</v>
      </c>
      <c r="M79" s="2216"/>
      <c r="N79" s="2215" t="s">
        <v>273</v>
      </c>
      <c r="O79" s="2216"/>
      <c r="P79" s="2215" t="s">
        <v>274</v>
      </c>
      <c r="Q79" s="2216"/>
      <c r="R79" s="2215" t="s">
        <v>187</v>
      </c>
      <c r="S79" s="2216"/>
      <c r="T79" s="2223" t="s">
        <v>322</v>
      </c>
      <c r="U79" s="2216"/>
      <c r="V79" s="2215" t="s">
        <v>342</v>
      </c>
      <c r="W79" s="2216"/>
      <c r="X79" s="2215" t="s">
        <v>323</v>
      </c>
      <c r="Y79" s="2216"/>
      <c r="Z79" s="2223" t="s">
        <v>324</v>
      </c>
      <c r="AA79" s="2216"/>
      <c r="AB79" s="270"/>
      <c r="AC79" s="1325"/>
      <c r="AD79" s="1325"/>
      <c r="AE79" s="1325"/>
    </row>
    <row r="80" spans="1:31" ht="21.75" customHeight="1" thickBot="1" x14ac:dyDescent="0.3">
      <c r="A80" s="880"/>
      <c r="B80" s="884" t="s">
        <v>345</v>
      </c>
      <c r="C80" s="883" t="s">
        <v>346</v>
      </c>
      <c r="D80" s="884" t="s">
        <v>345</v>
      </c>
      <c r="E80" s="883" t="s">
        <v>346</v>
      </c>
      <c r="F80" s="634" t="s">
        <v>345</v>
      </c>
      <c r="G80" s="883" t="s">
        <v>346</v>
      </c>
      <c r="H80" s="884" t="s">
        <v>345</v>
      </c>
      <c r="I80" s="883" t="s">
        <v>346</v>
      </c>
      <c r="J80" s="884" t="s">
        <v>345</v>
      </c>
      <c r="K80" s="883" t="s">
        <v>346</v>
      </c>
      <c r="L80" s="884" t="s">
        <v>345</v>
      </c>
      <c r="M80" s="634" t="s">
        <v>346</v>
      </c>
      <c r="N80" s="884" t="s">
        <v>345</v>
      </c>
      <c r="O80" s="883" t="s">
        <v>346</v>
      </c>
      <c r="P80" s="1238" t="s">
        <v>345</v>
      </c>
      <c r="Q80" s="1239" t="s">
        <v>347</v>
      </c>
      <c r="R80" s="1238" t="s">
        <v>345</v>
      </c>
      <c r="S80" s="1239" t="s">
        <v>347</v>
      </c>
      <c r="T80" s="1238" t="s">
        <v>345</v>
      </c>
      <c r="U80" s="1239" t="s">
        <v>348</v>
      </c>
      <c r="V80" s="883" t="s">
        <v>345</v>
      </c>
      <c r="W80" s="883" t="s">
        <v>349</v>
      </c>
      <c r="X80" s="883" t="s">
        <v>345</v>
      </c>
      <c r="Y80" s="898" t="s">
        <v>349</v>
      </c>
      <c r="Z80" s="897" t="s">
        <v>345</v>
      </c>
      <c r="AA80" s="634" t="s">
        <v>346</v>
      </c>
      <c r="AC80" s="1325"/>
      <c r="AD80" s="1325"/>
      <c r="AE80" s="1325"/>
    </row>
    <row r="81" spans="1:32" s="197" customFormat="1" ht="29.25" customHeight="1" thickTop="1" x14ac:dyDescent="0.25">
      <c r="A81" s="885" t="s">
        <v>350</v>
      </c>
      <c r="B81" s="1527"/>
      <c r="C81" s="886"/>
      <c r="D81" s="397">
        <v>316</v>
      </c>
      <c r="E81" s="886"/>
      <c r="F81" s="397">
        <v>321</v>
      </c>
      <c r="G81" s="1839"/>
      <c r="H81" s="397">
        <v>389</v>
      </c>
      <c r="I81" s="1839"/>
      <c r="J81" s="397">
        <v>488</v>
      </c>
      <c r="K81" s="1229"/>
      <c r="L81" s="1638">
        <v>586</v>
      </c>
      <c r="M81" s="1229"/>
      <c r="N81" s="1353">
        <v>550</v>
      </c>
      <c r="O81" s="886"/>
      <c r="P81" s="1353">
        <v>505</v>
      </c>
      <c r="Q81" s="886"/>
      <c r="R81" s="1226">
        <v>490</v>
      </c>
      <c r="S81" s="1229"/>
      <c r="T81" s="1226">
        <v>498</v>
      </c>
      <c r="U81" s="1229"/>
      <c r="V81" s="1221">
        <v>487</v>
      </c>
      <c r="W81" s="951"/>
      <c r="X81" s="949">
        <v>473</v>
      </c>
      <c r="Y81" s="901"/>
      <c r="Z81" s="878"/>
      <c r="AA81" s="873"/>
      <c r="AB81" s="270"/>
      <c r="AC81" s="1325"/>
      <c r="AD81" s="1325"/>
      <c r="AE81" s="1325"/>
      <c r="AF81" s="1325"/>
    </row>
    <row r="82" spans="1:32" s="197" customFormat="1" ht="29.25" customHeight="1" thickBot="1" x14ac:dyDescent="0.3">
      <c r="A82" s="887" t="s">
        <v>351</v>
      </c>
      <c r="B82" s="1528"/>
      <c r="C82" s="888"/>
      <c r="D82" s="349">
        <v>219</v>
      </c>
      <c r="E82" s="888"/>
      <c r="F82" s="349">
        <v>309</v>
      </c>
      <c r="G82" s="1840"/>
      <c r="H82" s="349">
        <f>SUM(H83-H81)</f>
        <v>133</v>
      </c>
      <c r="I82" s="1840"/>
      <c r="J82" s="349">
        <v>56</v>
      </c>
      <c r="K82" s="1230"/>
      <c r="L82" s="1639">
        <f>SUM(L83-L81)</f>
        <v>63</v>
      </c>
      <c r="M82" s="1230"/>
      <c r="N82" s="1354">
        <f>SUM(N83-N81)</f>
        <v>133</v>
      </c>
      <c r="O82" s="888"/>
      <c r="P82" s="1354">
        <f>SUM(P83-P81)</f>
        <v>257</v>
      </c>
      <c r="Q82" s="888"/>
      <c r="R82" s="1227">
        <v>305</v>
      </c>
      <c r="S82" s="1230"/>
      <c r="T82" s="1227">
        <f>SUM(T83-T81)</f>
        <v>306</v>
      </c>
      <c r="U82" s="1230"/>
      <c r="V82" s="950">
        <f>SUM(V83-V81)</f>
        <v>348</v>
      </c>
      <c r="W82" s="952"/>
      <c r="X82" s="950">
        <f>SUM(X83-X81)</f>
        <v>415</v>
      </c>
      <c r="Y82" s="902"/>
      <c r="Z82" s="878"/>
      <c r="AA82" s="873"/>
      <c r="AB82" s="1325"/>
      <c r="AC82" s="1325"/>
      <c r="AD82" s="1325"/>
      <c r="AE82" s="1325"/>
      <c r="AF82" s="1325"/>
    </row>
    <row r="83" spans="1:32" ht="29.25" customHeight="1" thickTop="1" thickBot="1" x14ac:dyDescent="0.3">
      <c r="A83" s="1871" t="s">
        <v>352</v>
      </c>
      <c r="B83" s="1529"/>
      <c r="C83" s="875"/>
      <c r="D83" s="879">
        <v>572</v>
      </c>
      <c r="E83" s="875"/>
      <c r="F83" s="1888">
        <v>667</v>
      </c>
      <c r="G83" s="1841"/>
      <c r="H83" s="1851">
        <v>522</v>
      </c>
      <c r="I83" s="1841"/>
      <c r="J83" s="1693">
        <f>SUM(J81:J82)</f>
        <v>544</v>
      </c>
      <c r="K83" s="1348">
        <v>1065</v>
      </c>
      <c r="L83" s="1648">
        <v>649</v>
      </c>
      <c r="M83" s="1348">
        <v>1242</v>
      </c>
      <c r="N83" s="1499">
        <v>683</v>
      </c>
      <c r="O83" s="1348">
        <v>1259</v>
      </c>
      <c r="P83" s="1347">
        <v>762</v>
      </c>
      <c r="Q83" s="1348">
        <v>1480</v>
      </c>
      <c r="R83" s="1228">
        <v>795</v>
      </c>
      <c r="S83" s="1231">
        <v>1451</v>
      </c>
      <c r="T83" s="1228">
        <v>804</v>
      </c>
      <c r="U83" s="1231" t="s">
        <v>353</v>
      </c>
      <c r="V83" s="1222">
        <v>835</v>
      </c>
      <c r="W83" s="953">
        <v>1671</v>
      </c>
      <c r="X83" s="900">
        <v>888</v>
      </c>
      <c r="Y83" s="903">
        <v>1859</v>
      </c>
      <c r="Z83" s="879" t="s">
        <v>306</v>
      </c>
      <c r="AA83" s="1872" t="s">
        <v>306</v>
      </c>
      <c r="AB83" s="1756"/>
      <c r="AC83" s="1325"/>
      <c r="AD83" s="1325"/>
      <c r="AE83" s="1325"/>
      <c r="AF83" s="1325"/>
    </row>
    <row r="84" spans="1:32" s="197" customFormat="1" ht="29.25" customHeight="1" thickBot="1" x14ac:dyDescent="0.3">
      <c r="A84" s="111" t="s">
        <v>354</v>
      </c>
      <c r="B84" s="1530">
        <f>SUM(B85-B83)</f>
        <v>0</v>
      </c>
      <c r="C84" s="496"/>
      <c r="D84" s="881">
        <v>1965</v>
      </c>
      <c r="E84" s="496">
        <v>5569</v>
      </c>
      <c r="F84" s="349">
        <f>SUM(F85-F83)</f>
        <v>2009</v>
      </c>
      <c r="G84" s="1842">
        <v>5931</v>
      </c>
      <c r="H84" s="349">
        <v>2342</v>
      </c>
      <c r="I84" s="1842">
        <v>6360</v>
      </c>
      <c r="J84" s="349">
        <v>2580</v>
      </c>
      <c r="K84" s="625">
        <v>5936</v>
      </c>
      <c r="L84" s="1639">
        <v>2801</v>
      </c>
      <c r="M84" s="625">
        <v>6394</v>
      </c>
      <c r="N84" s="881">
        <v>2910</v>
      </c>
      <c r="O84" s="625">
        <v>6771</v>
      </c>
      <c r="P84" s="1349">
        <v>2968</v>
      </c>
      <c r="Q84" s="1350">
        <v>6841</v>
      </c>
      <c r="R84" s="1236">
        <v>2999</v>
      </c>
      <c r="S84" s="1237">
        <v>7182</v>
      </c>
      <c r="T84" s="1135">
        <f>SUM(T85-T83)</f>
        <v>3183</v>
      </c>
      <c r="U84" s="1224">
        <v>8658</v>
      </c>
      <c r="V84" s="876">
        <f>SUM(V85-V83)</f>
        <v>3408</v>
      </c>
      <c r="W84" s="877">
        <v>7856</v>
      </c>
      <c r="X84" s="874">
        <f>SUM(X85-X83)</f>
        <v>3561</v>
      </c>
      <c r="Y84" s="876">
        <v>8156</v>
      </c>
      <c r="Z84" s="881" t="s">
        <v>306</v>
      </c>
      <c r="AA84" s="625">
        <v>10211</v>
      </c>
      <c r="AB84" s="270"/>
      <c r="AC84" s="1325"/>
      <c r="AD84" s="1325"/>
      <c r="AE84" s="1325"/>
      <c r="AF84" s="1325"/>
    </row>
    <row r="85" spans="1:32" ht="29.25" customHeight="1" thickTop="1" thickBot="1" x14ac:dyDescent="0.3">
      <c r="A85" s="34" t="s">
        <v>355</v>
      </c>
      <c r="B85" s="1531"/>
      <c r="C85" s="875"/>
      <c r="D85" s="882">
        <v>2537</v>
      </c>
      <c r="E85" s="875"/>
      <c r="F85" s="1843">
        <v>2676</v>
      </c>
      <c r="G85" s="1841"/>
      <c r="H85" s="1843">
        <v>2864</v>
      </c>
      <c r="I85" s="1841"/>
      <c r="J85" s="351">
        <f>SUM(J83:J84)</f>
        <v>3124</v>
      </c>
      <c r="K85" s="1352">
        <f>SUM(K83:K84)</f>
        <v>7001</v>
      </c>
      <c r="L85" s="1649">
        <v>3450</v>
      </c>
      <c r="M85" s="1352">
        <v>7636</v>
      </c>
      <c r="N85" s="1351">
        <v>3593</v>
      </c>
      <c r="O85" s="1352">
        <v>8030</v>
      </c>
      <c r="P85" s="1351">
        <v>3730</v>
      </c>
      <c r="Q85" s="1352">
        <v>8321</v>
      </c>
      <c r="R85" s="1225">
        <v>3794</v>
      </c>
      <c r="S85" s="1232">
        <v>8633</v>
      </c>
      <c r="T85" s="1225">
        <v>3987</v>
      </c>
      <c r="U85" s="1232">
        <v>10140</v>
      </c>
      <c r="V85" s="1223">
        <v>4243</v>
      </c>
      <c r="W85" s="944">
        <f>SUM(W83:W84)</f>
        <v>9527</v>
      </c>
      <c r="X85" s="909">
        <v>4449</v>
      </c>
      <c r="Y85" s="899">
        <f>SUM(Y83:Y84)</f>
        <v>10015</v>
      </c>
      <c r="Z85" s="882">
        <v>5213</v>
      </c>
      <c r="AA85" s="405"/>
      <c r="AC85" s="1325"/>
      <c r="AD85" s="1325"/>
      <c r="AE85" s="1325"/>
      <c r="AF85" s="1325"/>
    </row>
    <row r="86" spans="1:32" ht="15" hidden="1" customHeight="1" x14ac:dyDescent="0.25">
      <c r="A86" s="2238" t="s">
        <v>356</v>
      </c>
      <c r="B86" s="2238"/>
      <c r="C86" s="2238"/>
      <c r="D86" s="2238"/>
      <c r="E86" s="2238"/>
      <c r="F86" s="2238"/>
      <c r="G86" s="2238"/>
      <c r="H86" s="2238"/>
      <c r="I86" s="2238"/>
      <c r="J86" s="2238"/>
      <c r="K86" s="2238"/>
      <c r="L86" s="2238"/>
      <c r="M86" s="2238"/>
      <c r="N86" s="2238"/>
      <c r="O86" s="2238"/>
      <c r="P86" s="2238"/>
      <c r="Q86" s="2238"/>
      <c r="R86" s="2238"/>
      <c r="S86" s="2238"/>
      <c r="T86" s="2238"/>
      <c r="U86" s="2238"/>
      <c r="V86" s="2238"/>
      <c r="W86" s="2238"/>
      <c r="X86" s="2238"/>
      <c r="Y86" s="2238"/>
      <c r="Z86" s="1852"/>
      <c r="AA86" s="1852"/>
      <c r="AC86" s="1325"/>
      <c r="AD86" s="1325"/>
      <c r="AE86" s="1325"/>
      <c r="AF86" s="1325"/>
    </row>
    <row r="87" spans="1:32" ht="15" hidden="1" customHeight="1" x14ac:dyDescent="0.25">
      <c r="A87" s="2239"/>
      <c r="B87" s="2239"/>
      <c r="C87" s="2239"/>
      <c r="D87" s="2239"/>
      <c r="E87" s="2239"/>
      <c r="F87" s="2239"/>
      <c r="G87" s="2239"/>
      <c r="H87" s="2239"/>
      <c r="I87" s="2239"/>
      <c r="J87" s="2239"/>
      <c r="K87" s="2239"/>
      <c r="L87" s="2239"/>
      <c r="M87" s="2239"/>
      <c r="N87" s="2239"/>
      <c r="O87" s="2239"/>
      <c r="P87" s="2239"/>
      <c r="Q87" s="2239"/>
      <c r="R87" s="2239"/>
      <c r="S87" s="2239"/>
      <c r="T87" s="2239"/>
      <c r="U87" s="2239"/>
      <c r="V87" s="2239"/>
      <c r="W87" s="2239"/>
      <c r="X87" s="2239"/>
      <c r="Y87" s="2239"/>
      <c r="Z87" s="1852"/>
      <c r="AA87" s="1852"/>
      <c r="AC87" s="1325"/>
      <c r="AD87" s="1325"/>
      <c r="AE87" s="1325"/>
      <c r="AF87" s="1325"/>
    </row>
    <row r="88" spans="1:32" ht="15" hidden="1" customHeight="1" x14ac:dyDescent="0.25">
      <c r="A88" s="2231" t="s">
        <v>357</v>
      </c>
      <c r="B88" s="2231"/>
      <c r="C88" s="2231"/>
      <c r="D88" s="2231"/>
      <c r="E88" s="2231"/>
      <c r="F88" s="2231"/>
      <c r="G88" s="2231"/>
      <c r="H88" s="2231"/>
      <c r="I88" s="2231"/>
      <c r="J88" s="2231"/>
      <c r="K88" s="2231"/>
      <c r="L88" s="2231"/>
      <c r="M88" s="2231"/>
      <c r="N88" s="2231"/>
      <c r="O88" s="2231"/>
      <c r="P88" s="2231"/>
      <c r="Q88" s="2231"/>
      <c r="R88" s="2231"/>
      <c r="S88" s="2231"/>
      <c r="T88" s="2231"/>
      <c r="U88" s="2231"/>
      <c r="V88" s="2231"/>
      <c r="W88" s="2231"/>
      <c r="X88" s="2231"/>
      <c r="Y88" s="2231"/>
      <c r="Z88" s="1325"/>
      <c r="AA88" s="1325"/>
      <c r="AC88" s="1325"/>
      <c r="AD88" s="1325"/>
      <c r="AE88" s="1325"/>
      <c r="AF88" s="1325"/>
    </row>
    <row r="89" spans="1:32" ht="30" customHeight="1" x14ac:dyDescent="0.25">
      <c r="A89" s="2232" t="s">
        <v>358</v>
      </c>
      <c r="B89" s="2232"/>
      <c r="C89" s="2232"/>
      <c r="D89" s="2232"/>
      <c r="E89" s="2232"/>
      <c r="F89" s="2232"/>
      <c r="G89" s="2232"/>
      <c r="H89" s="2232"/>
      <c r="I89" s="2232"/>
      <c r="J89" s="2232"/>
      <c r="K89" s="2232"/>
      <c r="L89" s="2232"/>
      <c r="M89" s="2232"/>
      <c r="N89" s="2232"/>
      <c r="O89" s="2232"/>
      <c r="P89" s="2232"/>
      <c r="Q89" s="2232"/>
      <c r="R89" s="2232"/>
      <c r="S89" s="2232"/>
      <c r="T89" s="2232"/>
      <c r="U89" s="2232"/>
      <c r="V89" s="2232"/>
      <c r="W89" s="2232"/>
      <c r="X89" s="2232"/>
      <c r="Y89" s="2232"/>
      <c r="Z89" s="1852"/>
      <c r="AA89" s="1852"/>
      <c r="AC89" s="1325"/>
      <c r="AD89" s="1325"/>
      <c r="AE89" s="1325"/>
      <c r="AF89" s="1325"/>
    </row>
    <row r="90" spans="1:32" ht="18.75" customHeight="1" x14ac:dyDescent="0.25">
      <c r="A90" s="917"/>
      <c r="B90" s="917"/>
      <c r="C90" s="917"/>
      <c r="D90" s="917"/>
      <c r="E90" s="917"/>
      <c r="F90" s="917"/>
      <c r="G90" s="917"/>
      <c r="H90" s="917"/>
      <c r="I90" s="917"/>
      <c r="J90" s="917"/>
      <c r="K90" s="917"/>
      <c r="L90" s="917"/>
      <c r="M90" s="917"/>
      <c r="N90" s="917"/>
      <c r="O90" s="917"/>
      <c r="P90" s="917"/>
      <c r="Q90" s="917"/>
      <c r="R90" s="917"/>
      <c r="S90" s="917"/>
      <c r="T90" s="917"/>
      <c r="U90" s="917"/>
      <c r="V90" s="917"/>
      <c r="W90" s="916"/>
      <c r="X90" s="917"/>
      <c r="Y90" s="917"/>
      <c r="Z90" s="1852"/>
      <c r="AA90" s="1852"/>
      <c r="AC90" s="1325"/>
      <c r="AD90" s="1325"/>
      <c r="AE90" s="1325"/>
      <c r="AF90" s="1325"/>
    </row>
    <row r="91" spans="1:32" x14ac:dyDescent="0.25">
      <c r="A91" s="1325"/>
      <c r="B91" s="614"/>
      <c r="D91" s="614"/>
      <c r="E91" s="1325"/>
      <c r="F91" s="614"/>
      <c r="H91" s="614"/>
      <c r="J91" s="614"/>
      <c r="L91" s="614"/>
      <c r="N91" s="614"/>
      <c r="P91" s="1325"/>
      <c r="Q91" s="1325"/>
      <c r="R91" s="614"/>
      <c r="S91" s="1325"/>
      <c r="T91" s="614"/>
      <c r="U91" s="1325"/>
      <c r="V91" s="1325"/>
      <c r="W91" s="1325"/>
      <c r="X91" s="614"/>
      <c r="Y91" s="1325"/>
      <c r="Z91" s="1325"/>
      <c r="AA91" s="1325"/>
      <c r="AC91" s="1325"/>
      <c r="AD91" s="1325"/>
      <c r="AE91" s="1325"/>
      <c r="AF91" s="1325"/>
    </row>
  </sheetData>
  <sheetProtection algorithmName="SHA-512" hashValue="JU2Z7M+ljRZLcsdCoejM30siJG54sQW2I2iMvFam22N087egxElKvGkS3ek+3IpXfEByRnYH+6tTrifF6xVcwQ==" saltValue="wwAbKYMtA9SMWVLbGtzW1Q==" spinCount="100000" sheet="1" objects="1" scenarios="1"/>
  <mergeCells count="145">
    <mergeCell ref="F2:G2"/>
    <mergeCell ref="F50:G50"/>
    <mergeCell ref="F41:G41"/>
    <mergeCell ref="F42:G42"/>
    <mergeCell ref="F43:G43"/>
    <mergeCell ref="F44:G44"/>
    <mergeCell ref="F62:G62"/>
    <mergeCell ref="F75:G75"/>
    <mergeCell ref="F79:G79"/>
    <mergeCell ref="Z79:AA79"/>
    <mergeCell ref="V50:W50"/>
    <mergeCell ref="V62:W62"/>
    <mergeCell ref="V75:W75"/>
    <mergeCell ref="V79:W79"/>
    <mergeCell ref="Z67:Z68"/>
    <mergeCell ref="AA67:AA68"/>
    <mergeCell ref="Z69:Z70"/>
    <mergeCell ref="AA69:AA70"/>
    <mergeCell ref="Z75:AA75"/>
    <mergeCell ref="Z50:AA50"/>
    <mergeCell ref="Z62:AA62"/>
    <mergeCell ref="Z65:Z66"/>
    <mergeCell ref="AA65:AA66"/>
    <mergeCell ref="Z2:AA2"/>
    <mergeCell ref="Z7:Z8"/>
    <mergeCell ref="AA7:AA8"/>
    <mergeCell ref="Z9:Z10"/>
    <mergeCell ref="AA9:AA10"/>
    <mergeCell ref="V2:W2"/>
    <mergeCell ref="Z11:Z12"/>
    <mergeCell ref="AA11:AA12"/>
    <mergeCell ref="R2:S2"/>
    <mergeCell ref="T2:U2"/>
    <mergeCell ref="Z42:AA42"/>
    <mergeCell ref="Z43:AA43"/>
    <mergeCell ref="V41:W41"/>
    <mergeCell ref="V42:W42"/>
    <mergeCell ref="V43:W43"/>
    <mergeCell ref="V44:W44"/>
    <mergeCell ref="D41:E41"/>
    <mergeCell ref="D42:E42"/>
    <mergeCell ref="D43:E43"/>
    <mergeCell ref="D44:E44"/>
    <mergeCell ref="R41:S41"/>
    <mergeCell ref="R42:S42"/>
    <mergeCell ref="R43:S43"/>
    <mergeCell ref="R44:S44"/>
    <mergeCell ref="T41:U41"/>
    <mergeCell ref="T42:U42"/>
    <mergeCell ref="T43:U43"/>
    <mergeCell ref="T44:U44"/>
    <mergeCell ref="J41:K41"/>
    <mergeCell ref="J42:K42"/>
    <mergeCell ref="J43:K43"/>
    <mergeCell ref="J44:K44"/>
    <mergeCell ref="Z44:AA44"/>
    <mergeCell ref="Z41:AA41"/>
    <mergeCell ref="A88:Y88"/>
    <mergeCell ref="A89:Y89"/>
    <mergeCell ref="A1:Y1"/>
    <mergeCell ref="A35:Y35"/>
    <mergeCell ref="A4:Y4"/>
    <mergeCell ref="A16:Y16"/>
    <mergeCell ref="A63:Y63"/>
    <mergeCell ref="X50:Y50"/>
    <mergeCell ref="A49:Y49"/>
    <mergeCell ref="X44:Y44"/>
    <mergeCell ref="X2:Y2"/>
    <mergeCell ref="X41:Y41"/>
    <mergeCell ref="X42:Y42"/>
    <mergeCell ref="X43:Y43"/>
    <mergeCell ref="A25:Y25"/>
    <mergeCell ref="D50:E50"/>
    <mergeCell ref="A86:Y87"/>
    <mergeCell ref="A78:Y78"/>
    <mergeCell ref="A45:Y45"/>
    <mergeCell ref="A52:Y52"/>
    <mergeCell ref="X62:Y62"/>
    <mergeCell ref="A74:Y74"/>
    <mergeCell ref="X79:Y79"/>
    <mergeCell ref="X75:Y75"/>
    <mergeCell ref="T50:U50"/>
    <mergeCell ref="T62:U62"/>
    <mergeCell ref="T75:U75"/>
    <mergeCell ref="T79:U79"/>
    <mergeCell ref="R50:S50"/>
    <mergeCell ref="R62:S62"/>
    <mergeCell ref="R75:S75"/>
    <mergeCell ref="R79:S79"/>
    <mergeCell ref="N2:O2"/>
    <mergeCell ref="N41:O41"/>
    <mergeCell ref="N42:O42"/>
    <mergeCell ref="N43:O43"/>
    <mergeCell ref="N44:O44"/>
    <mergeCell ref="P79:Q79"/>
    <mergeCell ref="P2:Q2"/>
    <mergeCell ref="P41:Q41"/>
    <mergeCell ref="P42:Q42"/>
    <mergeCell ref="P43:Q43"/>
    <mergeCell ref="P44:Q44"/>
    <mergeCell ref="P50:Q50"/>
    <mergeCell ref="P62:Q62"/>
    <mergeCell ref="P75:Q75"/>
    <mergeCell ref="L50:M50"/>
    <mergeCell ref="L62:M62"/>
    <mergeCell ref="L75:M75"/>
    <mergeCell ref="L79:M79"/>
    <mergeCell ref="L2:M2"/>
    <mergeCell ref="L41:M41"/>
    <mergeCell ref="L42:M42"/>
    <mergeCell ref="L43:M43"/>
    <mergeCell ref="L44:M44"/>
    <mergeCell ref="A47:O47"/>
    <mergeCell ref="A46:O46"/>
    <mergeCell ref="D75:E75"/>
    <mergeCell ref="D79:E79"/>
    <mergeCell ref="D62:E62"/>
    <mergeCell ref="N50:O50"/>
    <mergeCell ref="N62:O62"/>
    <mergeCell ref="N75:O75"/>
    <mergeCell ref="N79:O79"/>
    <mergeCell ref="J2:K2"/>
    <mergeCell ref="D2:E2"/>
    <mergeCell ref="J50:K50"/>
    <mergeCell ref="J62:K62"/>
    <mergeCell ref="J75:K75"/>
    <mergeCell ref="J79:K79"/>
    <mergeCell ref="H2:I2"/>
    <mergeCell ref="H41:I41"/>
    <mergeCell ref="H42:I42"/>
    <mergeCell ref="H43:I43"/>
    <mergeCell ref="H44:I44"/>
    <mergeCell ref="H50:I50"/>
    <mergeCell ref="H62:I62"/>
    <mergeCell ref="H75:I75"/>
    <mergeCell ref="H79:I79"/>
    <mergeCell ref="B2:C2"/>
    <mergeCell ref="B41:C41"/>
    <mergeCell ref="B42:C42"/>
    <mergeCell ref="B43:C43"/>
    <mergeCell ref="B44:C44"/>
    <mergeCell ref="B50:C50"/>
    <mergeCell ref="B62:C62"/>
    <mergeCell ref="B75:C75"/>
    <mergeCell ref="B79:C79"/>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July 1, 2021 through December 31, 2021</oddHeader>
    <oddFooter>&amp;CPage &amp;P</oddFooter>
  </headerFooter>
  <ignoredErrors>
    <ignoredError sqref="U23:X23 R23:S23 T23 P23 N23 K23:L23 I23:J23 J60 G23:H23 F23 D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I18"/>
  <sheetViews>
    <sheetView showGridLines="0" zoomScaleNormal="100" workbookViewId="0">
      <selection sqref="A1:AA1"/>
    </sheetView>
  </sheetViews>
  <sheetFormatPr defaultColWidth="8.85546875" defaultRowHeight="15" x14ac:dyDescent="0.25"/>
  <cols>
    <col min="1" max="1" width="26.42578125" bestFit="1" customWidth="1"/>
    <col min="2" max="3" width="16.140625" style="1325" hidden="1" customWidth="1"/>
    <col min="4" max="5" width="16.140625" style="197" customWidth="1"/>
    <col min="6" max="7" width="16.140625" style="1325" customWidth="1"/>
    <col min="8" max="10" width="16.140625" style="1325" hidden="1" customWidth="1"/>
    <col min="11" max="11" width="8.5703125" style="1325" hidden="1" customWidth="1"/>
    <col min="12" max="12" width="9.5703125" style="1325" hidden="1" customWidth="1"/>
    <col min="13" max="13" width="8.5703125" style="1325" hidden="1" customWidth="1"/>
    <col min="14" max="14" width="9.5703125" style="1325" hidden="1" customWidth="1"/>
    <col min="15" max="15" width="8.5703125" style="1325" hidden="1" customWidth="1"/>
    <col min="16" max="16" width="9.5703125" style="197" hidden="1" customWidth="1"/>
    <col min="17" max="17" width="8.5703125" style="197" hidden="1" customWidth="1"/>
    <col min="18" max="18" width="9.5703125" style="197" hidden="1" customWidth="1"/>
    <col min="19" max="19" width="8.5703125" style="197" hidden="1" customWidth="1"/>
    <col min="20" max="20" width="9.5703125" style="197" hidden="1" customWidth="1"/>
    <col min="21" max="21" width="8.5703125" style="197" hidden="1" customWidth="1"/>
    <col min="22" max="22" width="9.5703125" style="197" hidden="1" customWidth="1"/>
    <col min="23" max="23" width="8.5703125" style="197" hidden="1" customWidth="1"/>
    <col min="24" max="24" width="10.85546875" style="197" hidden="1" customWidth="1"/>
    <col min="25" max="25" width="8.5703125" style="197" hidden="1" customWidth="1"/>
    <col min="26" max="26" width="9.5703125" style="197" hidden="1" customWidth="1"/>
    <col min="27" max="27" width="8.5703125" style="197" hidden="1" customWidth="1"/>
  </cols>
  <sheetData>
    <row r="1" spans="1:35" ht="21" customHeight="1" thickBot="1" x14ac:dyDescent="0.35">
      <c r="A1" s="2253" t="s">
        <v>359</v>
      </c>
      <c r="B1" s="2254"/>
      <c r="C1" s="2254"/>
      <c r="D1" s="2254"/>
      <c r="E1" s="2254"/>
      <c r="F1" s="2254"/>
      <c r="G1" s="2254"/>
      <c r="H1" s="2254"/>
      <c r="I1" s="2254"/>
      <c r="J1" s="2254"/>
      <c r="K1" s="2254"/>
      <c r="L1" s="2254"/>
      <c r="M1" s="2254"/>
      <c r="N1" s="2254"/>
      <c r="O1" s="2254"/>
      <c r="P1" s="2254"/>
      <c r="Q1" s="2254"/>
      <c r="R1" s="2254"/>
      <c r="S1" s="2254"/>
      <c r="T1" s="2254"/>
      <c r="U1" s="2254"/>
      <c r="V1" s="2254"/>
      <c r="W1" s="2254"/>
      <c r="X1" s="2254"/>
      <c r="Y1" s="2254"/>
      <c r="Z1" s="2254"/>
      <c r="AA1" s="2255"/>
      <c r="AB1" s="1325"/>
      <c r="AC1" s="1325"/>
      <c r="AD1" s="1325"/>
      <c r="AE1" s="1325"/>
      <c r="AF1" s="1325"/>
    </row>
    <row r="2" spans="1:35" ht="15.75" thickBot="1" x14ac:dyDescent="0.3">
      <c r="A2" s="130"/>
      <c r="B2" s="2215" t="s">
        <v>1036</v>
      </c>
      <c r="C2" s="2216"/>
      <c r="D2" s="2215" t="s">
        <v>1034</v>
      </c>
      <c r="E2" s="2216"/>
      <c r="F2" s="2215" t="s">
        <v>1035</v>
      </c>
      <c r="G2" s="2216"/>
      <c r="H2" s="2215" t="s">
        <v>270</v>
      </c>
      <c r="I2" s="2216"/>
      <c r="J2" s="2215" t="s">
        <v>271</v>
      </c>
      <c r="K2" s="2216"/>
      <c r="L2" s="2215" t="s">
        <v>272</v>
      </c>
      <c r="M2" s="2216"/>
      <c r="N2" s="2215" t="s">
        <v>360</v>
      </c>
      <c r="O2" s="2216"/>
      <c r="P2" s="2215" t="s">
        <v>274</v>
      </c>
      <c r="Q2" s="2216"/>
      <c r="R2" s="2215" t="s">
        <v>187</v>
      </c>
      <c r="S2" s="2216"/>
      <c r="T2" s="2215" t="s">
        <v>188</v>
      </c>
      <c r="U2" s="2216"/>
      <c r="V2" s="2215" t="s">
        <v>189</v>
      </c>
      <c r="W2" s="2216"/>
      <c r="X2" s="2215" t="s">
        <v>275</v>
      </c>
      <c r="Y2" s="2216"/>
      <c r="Z2" s="2215" t="s">
        <v>361</v>
      </c>
      <c r="AA2" s="2216"/>
      <c r="AB2" s="1325"/>
      <c r="AC2" s="1325"/>
      <c r="AD2" s="1325"/>
      <c r="AE2" s="1325"/>
      <c r="AF2" s="1325"/>
    </row>
    <row r="3" spans="1:35" ht="26.25" customHeight="1" thickBot="1" x14ac:dyDescent="0.3">
      <c r="A3" s="158"/>
      <c r="B3" s="83" t="s">
        <v>362</v>
      </c>
      <c r="C3" s="83" t="s">
        <v>278</v>
      </c>
      <c r="D3" s="83" t="s">
        <v>362</v>
      </c>
      <c r="E3" s="83" t="s">
        <v>278</v>
      </c>
      <c r="F3" s="83" t="s">
        <v>362</v>
      </c>
      <c r="G3" s="83" t="s">
        <v>278</v>
      </c>
      <c r="H3" s="83" t="s">
        <v>362</v>
      </c>
      <c r="I3" s="83" t="s">
        <v>278</v>
      </c>
      <c r="J3" s="83" t="s">
        <v>362</v>
      </c>
      <c r="K3" s="83" t="s">
        <v>278</v>
      </c>
      <c r="L3" s="83" t="s">
        <v>362</v>
      </c>
      <c r="M3" s="83" t="s">
        <v>278</v>
      </c>
      <c r="N3" s="83" t="s">
        <v>362</v>
      </c>
      <c r="O3" s="83" t="s">
        <v>278</v>
      </c>
      <c r="P3" s="83" t="s">
        <v>362</v>
      </c>
      <c r="Q3" s="83" t="s">
        <v>278</v>
      </c>
      <c r="R3" s="83" t="s">
        <v>362</v>
      </c>
      <c r="S3" s="83" t="s">
        <v>278</v>
      </c>
      <c r="T3" s="83" t="s">
        <v>362</v>
      </c>
      <c r="U3" s="83" t="s">
        <v>278</v>
      </c>
      <c r="V3" s="83" t="s">
        <v>362</v>
      </c>
      <c r="W3" s="83" t="s">
        <v>278</v>
      </c>
      <c r="X3" s="105" t="s">
        <v>277</v>
      </c>
      <c r="Y3" s="83" t="s">
        <v>278</v>
      </c>
      <c r="Z3" s="83" t="s">
        <v>362</v>
      </c>
      <c r="AA3" s="83" t="s">
        <v>278</v>
      </c>
      <c r="AB3" s="1325"/>
      <c r="AC3" s="1325"/>
      <c r="AD3" s="1325"/>
      <c r="AE3" s="1325"/>
      <c r="AF3" s="1325"/>
    </row>
    <row r="4" spans="1:35" ht="15.75" thickBot="1" x14ac:dyDescent="0.3">
      <c r="A4" s="2126" t="s">
        <v>363</v>
      </c>
      <c r="B4" s="2127"/>
      <c r="C4" s="2127"/>
      <c r="D4" s="2127"/>
      <c r="E4" s="2127"/>
      <c r="F4" s="2127"/>
      <c r="G4" s="2127"/>
      <c r="H4" s="2127"/>
      <c r="I4" s="2127"/>
      <c r="J4" s="2127"/>
      <c r="K4" s="2127"/>
      <c r="L4" s="2127"/>
      <c r="M4" s="2127"/>
      <c r="N4" s="2127"/>
      <c r="O4" s="2127"/>
      <c r="P4" s="2127"/>
      <c r="Q4" s="2127"/>
      <c r="R4" s="2127"/>
      <c r="S4" s="2127"/>
      <c r="T4" s="2127"/>
      <c r="U4" s="2127"/>
      <c r="V4" s="2127"/>
      <c r="W4" s="2127"/>
      <c r="X4" s="2127"/>
      <c r="Y4" s="2127"/>
      <c r="Z4" s="2127"/>
      <c r="AA4" s="2128"/>
      <c r="AB4" s="1325"/>
      <c r="AC4" s="1325"/>
      <c r="AD4" s="1325"/>
      <c r="AE4" s="1325"/>
      <c r="AF4" s="1325"/>
    </row>
    <row r="5" spans="1:35" ht="26.25" customHeight="1" x14ac:dyDescent="0.25">
      <c r="A5" s="93" t="s">
        <v>364</v>
      </c>
      <c r="B5" s="1524"/>
      <c r="C5" s="217"/>
      <c r="D5" s="361">
        <v>11596</v>
      </c>
      <c r="E5" s="217"/>
      <c r="F5" s="361">
        <f>OOH!F14</f>
        <v>11696</v>
      </c>
      <c r="G5" s="217"/>
      <c r="H5" s="361">
        <f>SUM(OOH!H14)</f>
        <v>12546</v>
      </c>
      <c r="I5" s="217"/>
      <c r="J5" s="361">
        <v>14022</v>
      </c>
      <c r="K5" s="217"/>
      <c r="L5" s="361">
        <v>14767</v>
      </c>
      <c r="M5" s="217"/>
      <c r="N5" s="361">
        <v>14461</v>
      </c>
      <c r="O5" s="217"/>
      <c r="P5" s="361">
        <v>14152</v>
      </c>
      <c r="Q5" s="217"/>
      <c r="R5" s="904">
        <v>14142</v>
      </c>
      <c r="S5" s="217"/>
      <c r="T5" s="904">
        <v>14205</v>
      </c>
      <c r="U5" s="217"/>
      <c r="V5" s="361">
        <v>13782</v>
      </c>
      <c r="W5" s="217"/>
      <c r="X5" s="406">
        <v>14491</v>
      </c>
      <c r="Y5" s="217"/>
      <c r="Z5" s="361">
        <v>14929</v>
      </c>
      <c r="AA5" s="217"/>
      <c r="AB5" s="1922"/>
      <c r="AC5" s="1923"/>
      <c r="AD5" s="1923"/>
      <c r="AE5" s="1923"/>
      <c r="AF5" s="1923"/>
    </row>
    <row r="6" spans="1:35" ht="26.25" customHeight="1" x14ac:dyDescent="0.25">
      <c r="A6" s="94" t="s">
        <v>365</v>
      </c>
      <c r="B6" s="1525"/>
      <c r="C6" s="266" t="e">
        <f>B6/B5</f>
        <v>#DIV/0!</v>
      </c>
      <c r="D6" s="364">
        <v>10994</v>
      </c>
      <c r="E6" s="266">
        <f>D6/D5</f>
        <v>0.94808554674025525</v>
      </c>
      <c r="F6" s="364">
        <v>11419</v>
      </c>
      <c r="G6" s="266">
        <f>F6/F5</f>
        <v>0.97631668946648431</v>
      </c>
      <c r="H6" s="364">
        <v>11150</v>
      </c>
      <c r="I6" s="266">
        <f>H6/H5</f>
        <v>0.88872947553004944</v>
      </c>
      <c r="J6" s="364">
        <v>11178</v>
      </c>
      <c r="K6" s="266">
        <f>J6/J5</f>
        <v>0.79717586649550709</v>
      </c>
      <c r="L6" s="364">
        <v>11316</v>
      </c>
      <c r="M6" s="266">
        <f>L6/L5</f>
        <v>0.76630324371910341</v>
      </c>
      <c r="N6" s="364">
        <v>13600</v>
      </c>
      <c r="O6" s="266">
        <f>N6/N5</f>
        <v>0.94046054906299703</v>
      </c>
      <c r="P6" s="364">
        <v>13617</v>
      </c>
      <c r="Q6" s="266">
        <f>P6/P5</f>
        <v>0.96219615602035047</v>
      </c>
      <c r="R6" s="1065">
        <v>13557</v>
      </c>
      <c r="S6" s="266">
        <f>R6/R5</f>
        <v>0.95863385659736955</v>
      </c>
      <c r="T6" s="1065">
        <v>13681</v>
      </c>
      <c r="U6" s="1100">
        <f>T6/T5</f>
        <v>0.96311158042942624</v>
      </c>
      <c r="V6" s="364">
        <v>13264</v>
      </c>
      <c r="W6" s="266">
        <f>V6/V5</f>
        <v>0.96241474386881443</v>
      </c>
      <c r="X6" s="407">
        <v>13931</v>
      </c>
      <c r="Y6" s="263">
        <f>SUM(X6/X5)</f>
        <v>0.96135532399420331</v>
      </c>
      <c r="Z6" s="364">
        <v>14434</v>
      </c>
      <c r="AA6" s="266">
        <f>Z6/Z5</f>
        <v>0.96684305713711571</v>
      </c>
      <c r="AB6" s="1922"/>
      <c r="AC6" s="1923"/>
      <c r="AD6" s="1923"/>
      <c r="AE6" s="1923"/>
      <c r="AF6" s="1923"/>
      <c r="AG6" s="1325"/>
      <c r="AH6" s="1325"/>
      <c r="AI6" s="1325"/>
    </row>
    <row r="7" spans="1:35" ht="26.25" customHeight="1" thickBot="1" x14ac:dyDescent="0.3">
      <c r="A7" s="96" t="s">
        <v>366</v>
      </c>
      <c r="B7" s="1532"/>
      <c r="C7" s="265" t="e">
        <f>B7/B5</f>
        <v>#DIV/0!</v>
      </c>
      <c r="D7" s="410">
        <f>SUM(D5-D6)</f>
        <v>602</v>
      </c>
      <c r="E7" s="265">
        <f>D7/D5</f>
        <v>5.1914453259744739E-2</v>
      </c>
      <c r="F7" s="410">
        <f>SUM(F5-F6)</f>
        <v>277</v>
      </c>
      <c r="G7" s="265">
        <f>F7/F5</f>
        <v>2.3683310533515731E-2</v>
      </c>
      <c r="H7" s="410">
        <f>SUM(H5-H6)</f>
        <v>1396</v>
      </c>
      <c r="I7" s="265">
        <f>H7/H5</f>
        <v>0.11127052446995059</v>
      </c>
      <c r="J7" s="410">
        <f>SUM(J5-J6)</f>
        <v>2844</v>
      </c>
      <c r="K7" s="265">
        <f>J7/J5</f>
        <v>0.20282413350449294</v>
      </c>
      <c r="L7" s="410">
        <f>+SUM(L5-L6)</f>
        <v>3451</v>
      </c>
      <c r="M7" s="265">
        <f>L7/L5</f>
        <v>0.23369675628089659</v>
      </c>
      <c r="N7" s="410">
        <v>861</v>
      </c>
      <c r="O7" s="265">
        <f>N7/N5</f>
        <v>5.9539450937002976E-2</v>
      </c>
      <c r="P7" s="1355">
        <f>P5-P6</f>
        <v>535</v>
      </c>
      <c r="Q7" s="265">
        <f>P7/P5</f>
        <v>3.7803843979649518E-2</v>
      </c>
      <c r="R7" s="1098">
        <v>585</v>
      </c>
      <c r="S7" s="265">
        <f>R7/R5</f>
        <v>4.1366143402630465E-2</v>
      </c>
      <c r="T7" s="1098">
        <v>524</v>
      </c>
      <c r="U7" s="905">
        <f>T7/T5</f>
        <v>3.688841957057374E-2</v>
      </c>
      <c r="V7" s="410">
        <v>518</v>
      </c>
      <c r="W7" s="265">
        <f>V7/V5</f>
        <v>3.7585256131185601E-2</v>
      </c>
      <c r="X7" s="408">
        <v>560</v>
      </c>
      <c r="Y7" s="264">
        <f>SUM(X7/X5)</f>
        <v>3.8644676005796699E-2</v>
      </c>
      <c r="Z7" s="410">
        <v>495</v>
      </c>
      <c r="AA7" s="265">
        <f>Z7/Z5</f>
        <v>3.3156942862884321E-2</v>
      </c>
      <c r="AB7" s="1325"/>
      <c r="AC7" s="1923"/>
      <c r="AD7" s="1923"/>
      <c r="AE7" s="1923"/>
      <c r="AF7" s="1923"/>
      <c r="AG7" s="1325"/>
      <c r="AH7" s="1325"/>
      <c r="AI7" s="1325"/>
    </row>
    <row r="8" spans="1:35" ht="9" customHeight="1" thickBot="1" x14ac:dyDescent="0.3">
      <c r="A8" s="640"/>
      <c r="B8" s="411"/>
      <c r="C8" s="84"/>
      <c r="D8" s="411"/>
      <c r="E8" s="84"/>
      <c r="F8" s="411"/>
      <c r="G8" s="84"/>
      <c r="H8" s="411"/>
      <c r="I8" s="84"/>
      <c r="J8" s="411"/>
      <c r="K8" s="84"/>
      <c r="L8" s="411"/>
      <c r="M8" s="84"/>
      <c r="N8" s="411"/>
      <c r="O8" s="84"/>
      <c r="P8" s="411"/>
      <c r="Q8" s="84"/>
      <c r="R8" s="411"/>
      <c r="S8" s="84"/>
      <c r="T8" s="411"/>
      <c r="U8" s="84"/>
      <c r="V8" s="411"/>
      <c r="W8" s="84"/>
      <c r="X8" s="84"/>
      <c r="Y8" s="84"/>
      <c r="Z8" s="411"/>
      <c r="AA8" s="1601"/>
      <c r="AB8" s="1325"/>
      <c r="AC8" s="1923"/>
      <c r="AD8" s="1923"/>
      <c r="AE8" s="1923"/>
      <c r="AF8" s="1923"/>
      <c r="AG8" s="1325"/>
      <c r="AH8" s="1325"/>
      <c r="AI8" s="1325"/>
    </row>
    <row r="9" spans="1:35" ht="26.25" customHeight="1" thickBot="1" x14ac:dyDescent="0.3">
      <c r="A9" s="2235" t="s">
        <v>367</v>
      </c>
      <c r="B9" s="2132"/>
      <c r="C9" s="2132"/>
      <c r="D9" s="2132"/>
      <c r="E9" s="2132"/>
      <c r="F9" s="2132"/>
      <c r="G9" s="2132"/>
      <c r="H9" s="2132"/>
      <c r="I9" s="2132"/>
      <c r="J9" s="2132"/>
      <c r="K9" s="2132"/>
      <c r="L9" s="2132"/>
      <c r="M9" s="2132"/>
      <c r="N9" s="2132"/>
      <c r="O9" s="2132"/>
      <c r="P9" s="2132"/>
      <c r="Q9" s="2132"/>
      <c r="R9" s="2132"/>
      <c r="S9" s="2132"/>
      <c r="T9" s="2132"/>
      <c r="U9" s="2132"/>
      <c r="V9" s="2132"/>
      <c r="W9" s="2132"/>
      <c r="X9" s="2132"/>
      <c r="Y9" s="2132"/>
      <c r="Z9" s="2132"/>
      <c r="AA9" s="2240"/>
      <c r="AB9" s="1325"/>
      <c r="AC9" s="1923"/>
      <c r="AD9" s="1923"/>
      <c r="AE9" s="1923"/>
      <c r="AF9" s="1923"/>
      <c r="AG9" s="1325"/>
      <c r="AH9" s="1325"/>
      <c r="AI9" s="1325"/>
    </row>
    <row r="10" spans="1:35" ht="26.25" customHeight="1" thickBot="1" x14ac:dyDescent="0.3">
      <c r="A10" s="104" t="s">
        <v>368</v>
      </c>
      <c r="B10" s="1533"/>
      <c r="C10" s="1240"/>
      <c r="D10" s="409">
        <v>0.31</v>
      </c>
      <c r="E10" s="1240"/>
      <c r="F10" s="409">
        <v>0.27</v>
      </c>
      <c r="G10" s="1240"/>
      <c r="H10" s="409">
        <v>0.26</v>
      </c>
      <c r="I10" s="1240"/>
      <c r="J10" s="409">
        <v>0.22</v>
      </c>
      <c r="K10" s="1240"/>
      <c r="L10" s="409">
        <v>0.23</v>
      </c>
      <c r="M10" s="1240"/>
      <c r="N10" s="409">
        <v>0.56299999999999994</v>
      </c>
      <c r="O10" s="1240"/>
      <c r="P10" s="409">
        <v>0.63</v>
      </c>
      <c r="Q10" s="1240"/>
      <c r="R10" s="1099">
        <v>0.65800000000000003</v>
      </c>
      <c r="S10" s="1240"/>
      <c r="T10" s="1099">
        <v>0.66080000000000005</v>
      </c>
      <c r="U10" s="1240"/>
      <c r="V10" s="409">
        <v>0.60750000000000004</v>
      </c>
      <c r="W10" s="1240"/>
      <c r="X10" s="409">
        <v>0.64419999999999999</v>
      </c>
      <c r="Y10" s="1240"/>
      <c r="Z10" s="409">
        <v>0.64800000000000002</v>
      </c>
      <c r="AA10" s="1240"/>
      <c r="AB10" s="1325"/>
      <c r="AC10" s="1923"/>
      <c r="AD10" s="1923"/>
      <c r="AE10" s="1923"/>
      <c r="AF10" s="1923"/>
      <c r="AG10" s="1325"/>
      <c r="AH10" s="1325"/>
      <c r="AI10" s="1325"/>
    </row>
    <row r="11" spans="1:35" ht="8.25" customHeight="1" thickBot="1" x14ac:dyDescent="0.3">
      <c r="A11" s="1602"/>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1603"/>
      <c r="AB11" s="1325"/>
      <c r="AC11" s="1923"/>
      <c r="AD11" s="1923"/>
      <c r="AE11" s="1923"/>
      <c r="AF11" s="1923"/>
      <c r="AG11" s="1325"/>
      <c r="AH11" s="1325"/>
      <c r="AI11" s="1325"/>
    </row>
    <row r="12" spans="1:35" ht="15.75" thickBot="1" x14ac:dyDescent="0.3">
      <c r="A12" s="2126" t="s">
        <v>369</v>
      </c>
      <c r="B12" s="2127"/>
      <c r="C12" s="2127"/>
      <c r="D12" s="2127"/>
      <c r="E12" s="2127"/>
      <c r="F12" s="2127"/>
      <c r="G12" s="2127"/>
      <c r="H12" s="2127"/>
      <c r="I12" s="2127"/>
      <c r="J12" s="2127"/>
      <c r="K12" s="2127"/>
      <c r="L12" s="2127"/>
      <c r="M12" s="2127"/>
      <c r="N12" s="2127"/>
      <c r="O12" s="2127"/>
      <c r="P12" s="2127"/>
      <c r="Q12" s="2127"/>
      <c r="R12" s="2127"/>
      <c r="S12" s="2127"/>
      <c r="T12" s="2127"/>
      <c r="U12" s="2127"/>
      <c r="V12" s="2127"/>
      <c r="W12" s="2127"/>
      <c r="X12" s="2127"/>
      <c r="Y12" s="2127"/>
      <c r="Z12" s="2127"/>
      <c r="AA12" s="2128"/>
      <c r="AB12" s="1325"/>
      <c r="AC12" s="1923"/>
      <c r="AD12" s="1923"/>
      <c r="AE12" s="1923"/>
      <c r="AF12" s="1923"/>
      <c r="AG12" s="1325"/>
      <c r="AH12" s="1325"/>
      <c r="AI12" s="1325"/>
    </row>
    <row r="13" spans="1:35" ht="26.25" customHeight="1" x14ac:dyDescent="0.25">
      <c r="A13" s="93" t="s">
        <v>370</v>
      </c>
      <c r="B13" s="1524"/>
      <c r="C13" s="217"/>
      <c r="D13" s="361">
        <v>2537</v>
      </c>
      <c r="E13" s="217"/>
      <c r="F13" s="361">
        <v>2676</v>
      </c>
      <c r="G13" s="217"/>
      <c r="H13" s="361">
        <v>2864</v>
      </c>
      <c r="I13" s="217"/>
      <c r="J13" s="361">
        <v>3124</v>
      </c>
      <c r="K13" s="217"/>
      <c r="L13" s="361">
        <v>3450</v>
      </c>
      <c r="M13" s="217"/>
      <c r="N13" s="361">
        <v>3593</v>
      </c>
      <c r="O13" s="217"/>
      <c r="P13" s="361">
        <f>SUM(OOH!P85)</f>
        <v>3730</v>
      </c>
      <c r="Q13" s="217"/>
      <c r="R13" s="904">
        <v>3794</v>
      </c>
      <c r="S13" s="217"/>
      <c r="T13" s="904">
        <v>3987</v>
      </c>
      <c r="U13" s="217"/>
      <c r="V13" s="361">
        <v>4243</v>
      </c>
      <c r="W13" s="217"/>
      <c r="X13" s="904">
        <f>OOH!X85</f>
        <v>4449</v>
      </c>
      <c r="Y13" s="217"/>
      <c r="Z13" s="361">
        <v>5213</v>
      </c>
      <c r="AA13" s="217"/>
      <c r="AB13" s="1325"/>
      <c r="AC13" s="1923"/>
      <c r="AD13" s="1923"/>
      <c r="AE13" s="1923"/>
      <c r="AF13" s="1923"/>
      <c r="AG13" s="1325"/>
      <c r="AH13" s="1325"/>
      <c r="AI13" s="1325"/>
    </row>
    <row r="14" spans="1:35" ht="26.25" customHeight="1" thickBot="1" x14ac:dyDescent="0.3">
      <c r="A14" s="96" t="s">
        <v>371</v>
      </c>
      <c r="B14" s="1532"/>
      <c r="C14" s="264" t="e">
        <f>B14/B13</f>
        <v>#DIV/0!</v>
      </c>
      <c r="D14" s="410">
        <v>2485</v>
      </c>
      <c r="E14" s="264">
        <f>D14/D13</f>
        <v>0.97950335041387471</v>
      </c>
      <c r="F14" s="410">
        <v>2617</v>
      </c>
      <c r="G14" s="264">
        <f>SUM(F14/F13)</f>
        <v>0.97795216741405078</v>
      </c>
      <c r="H14" s="410">
        <v>2766</v>
      </c>
      <c r="I14" s="264">
        <f>H14/H13</f>
        <v>0.96578212290502796</v>
      </c>
      <c r="J14" s="410">
        <v>3036</v>
      </c>
      <c r="K14" s="264">
        <f>J14/J13</f>
        <v>0.971830985915493</v>
      </c>
      <c r="L14" s="410">
        <v>3374</v>
      </c>
      <c r="M14" s="264">
        <f>L14/L13</f>
        <v>0.97797101449275359</v>
      </c>
      <c r="N14" s="410">
        <v>3521</v>
      </c>
      <c r="O14" s="264">
        <f>N14/N13</f>
        <v>0.97996103534650714</v>
      </c>
      <c r="P14" s="410">
        <v>2533</v>
      </c>
      <c r="Q14" s="265">
        <f>SUM(P14/P13)</f>
        <v>0.67908847184986598</v>
      </c>
      <c r="R14" s="1098">
        <v>3535</v>
      </c>
      <c r="S14" s="264">
        <f>R14/R13</f>
        <v>0.93173431734317347</v>
      </c>
      <c r="T14" s="1098">
        <v>3131</v>
      </c>
      <c r="U14" s="905">
        <f>T14/T13</f>
        <v>0.7853022322548282</v>
      </c>
      <c r="V14" s="410">
        <v>2858</v>
      </c>
      <c r="W14" s="264">
        <f>V14/V13</f>
        <v>0.67358001414093804</v>
      </c>
      <c r="X14" s="410">
        <v>3517</v>
      </c>
      <c r="Y14" s="905">
        <f>X14/X13</f>
        <v>0.79051472240953025</v>
      </c>
      <c r="Z14" s="410">
        <v>4469</v>
      </c>
      <c r="AA14" s="264">
        <f>Z14/Z13</f>
        <v>0.85727987723000187</v>
      </c>
      <c r="AB14" s="1325"/>
      <c r="AC14" s="1325"/>
      <c r="AD14" s="1325"/>
      <c r="AE14" s="1325"/>
      <c r="AF14" s="1325"/>
    </row>
    <row r="15" spans="1:35" ht="27.75" customHeight="1" x14ac:dyDescent="0.25">
      <c r="A15" s="2256" t="s">
        <v>372</v>
      </c>
      <c r="B15" s="2256"/>
      <c r="C15" s="2256"/>
      <c r="D15" s="2256"/>
      <c r="E15" s="2256"/>
      <c r="F15" s="2256"/>
      <c r="G15" s="2256"/>
      <c r="H15" s="2256"/>
      <c r="I15" s="2256"/>
      <c r="J15" s="2256"/>
      <c r="K15" s="2256"/>
      <c r="L15" s="2256"/>
      <c r="M15" s="2256"/>
      <c r="N15" s="2256"/>
      <c r="O15" s="2256"/>
      <c r="P15" s="2256"/>
      <c r="Q15" s="2256"/>
      <c r="R15" s="2256"/>
      <c r="S15" s="2256"/>
      <c r="T15" s="2256"/>
      <c r="U15" s="2256"/>
      <c r="V15" s="2256"/>
      <c r="W15" s="2256"/>
      <c r="X15" s="2256"/>
      <c r="Y15" s="2256"/>
      <c r="Z15" s="2256"/>
      <c r="AA15" s="2256"/>
      <c r="AB15" s="1325"/>
      <c r="AC15" s="1325"/>
      <c r="AD15" s="1325"/>
      <c r="AE15" s="1325"/>
      <c r="AF15" s="1325"/>
    </row>
    <row r="16" spans="1:35" ht="39.75" customHeight="1" thickBot="1" x14ac:dyDescent="0.3">
      <c r="A16" s="2256" t="s">
        <v>317</v>
      </c>
      <c r="B16" s="2256"/>
      <c r="C16" s="2256"/>
      <c r="D16" s="2256"/>
      <c r="E16" s="2256"/>
      <c r="F16" s="2256"/>
      <c r="G16" s="2256"/>
      <c r="H16" s="2256"/>
      <c r="I16" s="2256"/>
      <c r="J16" s="2256"/>
      <c r="K16" s="2256"/>
      <c r="L16" s="2256"/>
      <c r="M16" s="2256"/>
      <c r="N16" s="2256"/>
      <c r="O16" s="2256"/>
      <c r="P16" s="1600"/>
      <c r="Q16" s="1600"/>
      <c r="R16" s="1600"/>
      <c r="S16" s="1600"/>
      <c r="T16" s="1600"/>
      <c r="U16" s="1600"/>
      <c r="V16" s="1600"/>
      <c r="W16" s="1600"/>
      <c r="X16" s="1600"/>
      <c r="Y16" s="1600"/>
      <c r="Z16" s="1600"/>
      <c r="AA16" s="1600"/>
      <c r="AB16" s="1325"/>
      <c r="AC16" s="1325"/>
      <c r="AD16" s="1325"/>
      <c r="AE16" s="1325"/>
      <c r="AF16" s="1325"/>
    </row>
    <row r="17" spans="16:32" x14ac:dyDescent="0.25">
      <c r="P17" s="1325"/>
      <c r="Q17" s="1325"/>
      <c r="R17" s="1325"/>
      <c r="S17" s="1325"/>
      <c r="T17" s="1325"/>
      <c r="U17" s="1325"/>
      <c r="V17" s="1325"/>
      <c r="W17" s="1325"/>
      <c r="X17" s="1325"/>
      <c r="Y17" s="1325"/>
      <c r="Z17" s="1325"/>
      <c r="AA17" s="1325"/>
      <c r="AB17" s="1325"/>
      <c r="AC17" s="1325"/>
      <c r="AD17" s="1325"/>
      <c r="AE17" s="1325"/>
      <c r="AF17" s="1325"/>
    </row>
    <row r="18" spans="16:32" x14ac:dyDescent="0.25">
      <c r="P18" s="614"/>
      <c r="Q18" s="1325"/>
      <c r="R18" s="614"/>
      <c r="S18" s="1325"/>
      <c r="T18" s="1325"/>
      <c r="U18" s="1325"/>
      <c r="V18" s="1325"/>
      <c r="W18" s="1325"/>
      <c r="X18" s="1325"/>
      <c r="Y18" s="1325"/>
      <c r="Z18" s="1325"/>
      <c r="AA18" s="1325"/>
      <c r="AB18" s="1325"/>
      <c r="AC18" s="1325"/>
      <c r="AD18" s="1325"/>
      <c r="AE18" s="1325"/>
      <c r="AF18" s="1325"/>
    </row>
  </sheetData>
  <sheetProtection algorithmName="SHA-512" hashValue="etDGtJk7zI/aeyX4xFrD1oLzPbTfhZpH+rP69LsB1TNnemcuSuTPFeYboZCWe2fC8yV6Fz12V3PozfPqhvGxKg==" saltValue="aXRs/Ua0AB/SOD+wqsF4hw==" spinCount="100000" sheet="1" objects="1" scenarios="1"/>
  <mergeCells count="19">
    <mergeCell ref="A16:O16"/>
    <mergeCell ref="A15:AA15"/>
    <mergeCell ref="A4:AA4"/>
    <mergeCell ref="A9:AA9"/>
    <mergeCell ref="A12:AA12"/>
    <mergeCell ref="A1:AA1"/>
    <mergeCell ref="Z2:AA2"/>
    <mergeCell ref="D2:E2"/>
    <mergeCell ref="V2:W2"/>
    <mergeCell ref="X2:Y2"/>
    <mergeCell ref="T2:U2"/>
    <mergeCell ref="R2:S2"/>
    <mergeCell ref="P2:Q2"/>
    <mergeCell ref="N2:O2"/>
    <mergeCell ref="L2:M2"/>
    <mergeCell ref="J2:K2"/>
    <mergeCell ref="H2:I2"/>
    <mergeCell ref="F2:G2"/>
    <mergeCell ref="B2:C2"/>
  </mergeCells>
  <printOptions horizontalCentered="1"/>
  <pageMargins left="0.7" right="0.7" top="1.0104166666666701" bottom="0.5" header="0.3" footer="0.3"/>
  <pageSetup scale="73" fitToHeight="0" orientation="portrait" r:id="rId1"/>
  <headerFooter>
    <oddHeader>&amp;L&amp;9
Semi-Annual Child Welfare Report&amp;C&amp;"-,Bold"&amp;14ARIZONA DEPARTMENT of CHILD SAFETY&amp;R&amp;9
July 1, 2021 through December 31, 2021</oddHeader>
    <oddFooter>&amp;CPage 17</oddFooter>
  </headerFooter>
  <ignoredErrors>
    <ignoredError sqref="P7 G7:I7 J7 E7:F7 D7" formula="1"/>
    <ignoredError sqref="K6:K7"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310"/>
  <sheetViews>
    <sheetView showGridLines="0" zoomScaleNormal="100" workbookViewId="0">
      <selection activeCell="J42" sqref="J42"/>
    </sheetView>
  </sheetViews>
  <sheetFormatPr defaultColWidth="8.85546875" defaultRowHeight="15" x14ac:dyDescent="0.25"/>
  <cols>
    <col min="1" max="1" width="20.42578125" customWidth="1"/>
    <col min="2" max="12" width="9.140625" customWidth="1"/>
  </cols>
  <sheetData>
    <row r="1" spans="1:12" s="197" customFormat="1" ht="18" customHeight="1" x14ac:dyDescent="0.3">
      <c r="A1" s="2140" t="s">
        <v>373</v>
      </c>
      <c r="B1" s="2141"/>
      <c r="C1" s="2141"/>
      <c r="D1" s="2141"/>
      <c r="E1" s="2141"/>
      <c r="F1" s="2141"/>
      <c r="G1" s="2141"/>
      <c r="H1" s="2141"/>
      <c r="I1" s="2141"/>
      <c r="J1" s="2141"/>
      <c r="K1" s="2141"/>
      <c r="L1" s="2142"/>
    </row>
    <row r="2" spans="1:12" s="1325" customFormat="1" ht="16.5" hidden="1" thickBot="1" x14ac:dyDescent="0.3">
      <c r="A2" s="2257" t="s">
        <v>268</v>
      </c>
      <c r="B2" s="2258"/>
      <c r="C2" s="2258"/>
      <c r="D2" s="2258"/>
      <c r="E2" s="2258"/>
      <c r="F2" s="2258"/>
      <c r="G2" s="2258"/>
      <c r="H2" s="2258"/>
      <c r="I2" s="2258"/>
      <c r="J2" s="2258"/>
      <c r="K2" s="2258"/>
      <c r="L2" s="2259"/>
    </row>
    <row r="3" spans="1:12" s="1325" customFormat="1" ht="78" hidden="1" customHeight="1" thickBot="1" x14ac:dyDescent="0.3">
      <c r="A3" s="129"/>
      <c r="B3" s="159" t="s">
        <v>374</v>
      </c>
      <c r="C3" s="160" t="s">
        <v>375</v>
      </c>
      <c r="D3" s="160" t="s">
        <v>376</v>
      </c>
      <c r="E3" s="160" t="s">
        <v>377</v>
      </c>
      <c r="F3" s="160" t="s">
        <v>378</v>
      </c>
      <c r="G3" s="160" t="s">
        <v>379</v>
      </c>
      <c r="H3" s="160" t="s">
        <v>380</v>
      </c>
      <c r="I3" s="160" t="s">
        <v>381</v>
      </c>
      <c r="J3" s="161" t="s">
        <v>382</v>
      </c>
      <c r="K3" s="585" t="s">
        <v>383</v>
      </c>
      <c r="L3" s="585" t="s">
        <v>164</v>
      </c>
    </row>
    <row r="4" spans="1:12" s="1325" customFormat="1" hidden="1" x14ac:dyDescent="0.25">
      <c r="A4" s="118" t="s">
        <v>384</v>
      </c>
      <c r="B4" s="920"/>
      <c r="C4" s="919"/>
      <c r="D4" s="919"/>
      <c r="E4" s="919"/>
      <c r="F4" s="919"/>
      <c r="G4" s="919"/>
      <c r="H4" s="919"/>
      <c r="I4" s="919"/>
      <c r="J4" s="921"/>
      <c r="K4" s="214">
        <f t="shared" ref="K4:K22" si="0">SUM(B4:J4)</f>
        <v>0</v>
      </c>
      <c r="L4" s="630" t="e">
        <f>SUM(K4/K23)</f>
        <v>#DIV/0!</v>
      </c>
    </row>
    <row r="5" spans="1:12" s="1325" customFormat="1" hidden="1" x14ac:dyDescent="0.25">
      <c r="A5" s="162">
        <v>1</v>
      </c>
      <c r="B5" s="922"/>
      <c r="C5" s="923"/>
      <c r="D5" s="923"/>
      <c r="E5" s="923"/>
      <c r="F5" s="923"/>
      <c r="G5" s="923"/>
      <c r="H5" s="923"/>
      <c r="I5" s="923"/>
      <c r="J5" s="924"/>
      <c r="K5" s="215">
        <f t="shared" si="0"/>
        <v>0</v>
      </c>
      <c r="L5" s="324" t="e">
        <f>SUM(K5/K23)</f>
        <v>#DIV/0!</v>
      </c>
    </row>
    <row r="6" spans="1:12" s="1325" customFormat="1" hidden="1" x14ac:dyDescent="0.25">
      <c r="A6" s="162">
        <v>2</v>
      </c>
      <c r="B6" s="922"/>
      <c r="C6" s="923"/>
      <c r="D6" s="923"/>
      <c r="E6" s="923"/>
      <c r="F6" s="923"/>
      <c r="G6" s="923"/>
      <c r="H6" s="923"/>
      <c r="I6" s="923"/>
      <c r="J6" s="924"/>
      <c r="K6" s="215">
        <f t="shared" si="0"/>
        <v>0</v>
      </c>
      <c r="L6" s="324" t="e">
        <f>SUM(K6/K23)</f>
        <v>#DIV/0!</v>
      </c>
    </row>
    <row r="7" spans="1:12" s="1325" customFormat="1" hidden="1" x14ac:dyDescent="0.25">
      <c r="A7" s="162">
        <v>3</v>
      </c>
      <c r="B7" s="922"/>
      <c r="C7" s="923"/>
      <c r="D7" s="923"/>
      <c r="E7" s="923"/>
      <c r="F7" s="923"/>
      <c r="G7" s="923"/>
      <c r="H7" s="923"/>
      <c r="I7" s="923"/>
      <c r="J7" s="924"/>
      <c r="K7" s="215">
        <f t="shared" si="0"/>
        <v>0</v>
      </c>
      <c r="L7" s="324" t="e">
        <f>SUM(K7/K23)</f>
        <v>#DIV/0!</v>
      </c>
    </row>
    <row r="8" spans="1:12" s="1325" customFormat="1" hidden="1" x14ac:dyDescent="0.25">
      <c r="A8" s="162">
        <v>4</v>
      </c>
      <c r="B8" s="922"/>
      <c r="C8" s="923"/>
      <c r="D8" s="923"/>
      <c r="E8" s="923"/>
      <c r="F8" s="923"/>
      <c r="G8" s="923"/>
      <c r="H8" s="923"/>
      <c r="I8" s="923"/>
      <c r="J8" s="924"/>
      <c r="K8" s="215">
        <f t="shared" si="0"/>
        <v>0</v>
      </c>
      <c r="L8" s="324" t="e">
        <f>SUM(K8/K23)</f>
        <v>#DIV/0!</v>
      </c>
    </row>
    <row r="9" spans="1:12" s="1325" customFormat="1" hidden="1" x14ac:dyDescent="0.25">
      <c r="A9" s="162">
        <v>5</v>
      </c>
      <c r="B9" s="922"/>
      <c r="C9" s="923"/>
      <c r="D9" s="923"/>
      <c r="E9" s="923"/>
      <c r="F9" s="923"/>
      <c r="G9" s="923"/>
      <c r="H9" s="923"/>
      <c r="I9" s="923"/>
      <c r="J9" s="924"/>
      <c r="K9" s="215">
        <f t="shared" si="0"/>
        <v>0</v>
      </c>
      <c r="L9" s="324" t="e">
        <f>SUM(K9/K23)</f>
        <v>#DIV/0!</v>
      </c>
    </row>
    <row r="10" spans="1:12" s="1325" customFormat="1" hidden="1" x14ac:dyDescent="0.25">
      <c r="A10" s="162">
        <v>6</v>
      </c>
      <c r="B10" s="922"/>
      <c r="C10" s="923"/>
      <c r="D10" s="923"/>
      <c r="E10" s="923"/>
      <c r="F10" s="923"/>
      <c r="G10" s="923"/>
      <c r="H10" s="923"/>
      <c r="I10" s="923"/>
      <c r="J10" s="924"/>
      <c r="K10" s="215">
        <f t="shared" si="0"/>
        <v>0</v>
      </c>
      <c r="L10" s="324" t="e">
        <f>SUM(K10/K23)</f>
        <v>#DIV/0!</v>
      </c>
    </row>
    <row r="11" spans="1:12" s="1325" customFormat="1" hidden="1" x14ac:dyDescent="0.25">
      <c r="A11" s="162">
        <v>7</v>
      </c>
      <c r="B11" s="922"/>
      <c r="C11" s="923"/>
      <c r="D11" s="923"/>
      <c r="E11" s="923"/>
      <c r="F11" s="923"/>
      <c r="G11" s="923"/>
      <c r="H11" s="923"/>
      <c r="I11" s="923"/>
      <c r="J11" s="924"/>
      <c r="K11" s="215">
        <f t="shared" si="0"/>
        <v>0</v>
      </c>
      <c r="L11" s="324" t="e">
        <f>SUM(K11/K23)</f>
        <v>#DIV/0!</v>
      </c>
    </row>
    <row r="12" spans="1:12" s="1325" customFormat="1" hidden="1" x14ac:dyDescent="0.25">
      <c r="A12" s="162">
        <v>8</v>
      </c>
      <c r="B12" s="922"/>
      <c r="C12" s="923"/>
      <c r="D12" s="923"/>
      <c r="E12" s="923"/>
      <c r="F12" s="923"/>
      <c r="G12" s="923"/>
      <c r="H12" s="923"/>
      <c r="I12" s="923"/>
      <c r="J12" s="924"/>
      <c r="K12" s="215">
        <f t="shared" si="0"/>
        <v>0</v>
      </c>
      <c r="L12" s="324" t="e">
        <f>SUM(K12/K23)</f>
        <v>#DIV/0!</v>
      </c>
    </row>
    <row r="13" spans="1:12" s="1325" customFormat="1" hidden="1" x14ac:dyDescent="0.25">
      <c r="A13" s="162">
        <v>9</v>
      </c>
      <c r="B13" s="922"/>
      <c r="C13" s="923"/>
      <c r="D13" s="923"/>
      <c r="E13" s="923"/>
      <c r="F13" s="923"/>
      <c r="G13" s="923"/>
      <c r="H13" s="923"/>
      <c r="I13" s="923"/>
      <c r="J13" s="924"/>
      <c r="K13" s="215">
        <f t="shared" si="0"/>
        <v>0</v>
      </c>
      <c r="L13" s="324" t="e">
        <f>SUM(K13/K23)</f>
        <v>#DIV/0!</v>
      </c>
    </row>
    <row r="14" spans="1:12" s="1325" customFormat="1" hidden="1" x14ac:dyDescent="0.25">
      <c r="A14" s="162">
        <v>10</v>
      </c>
      <c r="B14" s="922"/>
      <c r="C14" s="923"/>
      <c r="D14" s="923"/>
      <c r="E14" s="923"/>
      <c r="F14" s="923"/>
      <c r="G14" s="923"/>
      <c r="H14" s="923"/>
      <c r="I14" s="923"/>
      <c r="J14" s="924"/>
      <c r="K14" s="215">
        <f t="shared" si="0"/>
        <v>0</v>
      </c>
      <c r="L14" s="324" t="e">
        <f>SUM(K14/K23)</f>
        <v>#DIV/0!</v>
      </c>
    </row>
    <row r="15" spans="1:12" s="1325" customFormat="1" hidden="1" x14ac:dyDescent="0.25">
      <c r="A15" s="162">
        <v>11</v>
      </c>
      <c r="B15" s="922"/>
      <c r="C15" s="923"/>
      <c r="D15" s="923"/>
      <c r="E15" s="923"/>
      <c r="F15" s="923"/>
      <c r="G15" s="923"/>
      <c r="H15" s="923"/>
      <c r="I15" s="923"/>
      <c r="J15" s="924"/>
      <c r="K15" s="215">
        <f t="shared" si="0"/>
        <v>0</v>
      </c>
      <c r="L15" s="324" t="e">
        <f>SUM(K15/K23)</f>
        <v>#DIV/0!</v>
      </c>
    </row>
    <row r="16" spans="1:12" s="1325" customFormat="1" hidden="1" x14ac:dyDescent="0.25">
      <c r="A16" s="162">
        <v>12</v>
      </c>
      <c r="B16" s="922"/>
      <c r="C16" s="923"/>
      <c r="D16" s="923"/>
      <c r="E16" s="923"/>
      <c r="F16" s="923"/>
      <c r="G16" s="923"/>
      <c r="H16" s="923"/>
      <c r="I16" s="923"/>
      <c r="J16" s="924"/>
      <c r="K16" s="215">
        <f t="shared" si="0"/>
        <v>0</v>
      </c>
      <c r="L16" s="324" t="e">
        <f>SUM(K16/K23)</f>
        <v>#DIV/0!</v>
      </c>
    </row>
    <row r="17" spans="1:12" s="1325" customFormat="1" hidden="1" x14ac:dyDescent="0.25">
      <c r="A17" s="162">
        <v>13</v>
      </c>
      <c r="B17" s="922"/>
      <c r="C17" s="923"/>
      <c r="D17" s="923"/>
      <c r="E17" s="923"/>
      <c r="F17" s="923"/>
      <c r="G17" s="923"/>
      <c r="H17" s="923"/>
      <c r="I17" s="923"/>
      <c r="J17" s="924"/>
      <c r="K17" s="215">
        <f t="shared" si="0"/>
        <v>0</v>
      </c>
      <c r="L17" s="324" t="e">
        <f>SUM(K17/K23)</f>
        <v>#DIV/0!</v>
      </c>
    </row>
    <row r="18" spans="1:12" s="1325" customFormat="1" hidden="1" x14ac:dyDescent="0.25">
      <c r="A18" s="162">
        <v>14</v>
      </c>
      <c r="B18" s="922"/>
      <c r="C18" s="923"/>
      <c r="D18" s="923"/>
      <c r="E18" s="923"/>
      <c r="F18" s="923"/>
      <c r="G18" s="923"/>
      <c r="H18" s="923"/>
      <c r="I18" s="923"/>
      <c r="J18" s="924"/>
      <c r="K18" s="215">
        <f t="shared" si="0"/>
        <v>0</v>
      </c>
      <c r="L18" s="324" t="e">
        <f>SUM(K18/K23)</f>
        <v>#DIV/0!</v>
      </c>
    </row>
    <row r="19" spans="1:12" s="1325" customFormat="1" hidden="1" x14ac:dyDescent="0.25">
      <c r="A19" s="162">
        <v>15</v>
      </c>
      <c r="B19" s="922"/>
      <c r="C19" s="923"/>
      <c r="D19" s="923"/>
      <c r="E19" s="923"/>
      <c r="F19" s="923"/>
      <c r="G19" s="923"/>
      <c r="H19" s="923"/>
      <c r="I19" s="923"/>
      <c r="J19" s="924"/>
      <c r="K19" s="215">
        <f t="shared" si="0"/>
        <v>0</v>
      </c>
      <c r="L19" s="324" t="e">
        <f>SUM(K19/K23)</f>
        <v>#DIV/0!</v>
      </c>
    </row>
    <row r="20" spans="1:12" s="1325" customFormat="1" hidden="1" x14ac:dyDescent="0.25">
      <c r="A20" s="162">
        <v>16</v>
      </c>
      <c r="B20" s="922"/>
      <c r="C20" s="923"/>
      <c r="D20" s="923"/>
      <c r="E20" s="923"/>
      <c r="F20" s="923"/>
      <c r="G20" s="923"/>
      <c r="H20" s="923"/>
      <c r="I20" s="923"/>
      <c r="J20" s="924"/>
      <c r="K20" s="215">
        <f t="shared" si="0"/>
        <v>0</v>
      </c>
      <c r="L20" s="324" t="e">
        <f>SUM(K20/K23)</f>
        <v>#DIV/0!</v>
      </c>
    </row>
    <row r="21" spans="1:12" s="1325" customFormat="1" hidden="1" x14ac:dyDescent="0.25">
      <c r="A21" s="162">
        <v>17</v>
      </c>
      <c r="B21" s="922"/>
      <c r="C21" s="923"/>
      <c r="D21" s="923"/>
      <c r="E21" s="923"/>
      <c r="F21" s="923"/>
      <c r="G21" s="923"/>
      <c r="H21" s="923"/>
      <c r="I21" s="923"/>
      <c r="J21" s="924"/>
      <c r="K21" s="215">
        <f t="shared" si="0"/>
        <v>0</v>
      </c>
      <c r="L21" s="324" t="e">
        <f>SUM(K21/K23)</f>
        <v>#DIV/0!</v>
      </c>
    </row>
    <row r="22" spans="1:12" s="1325" customFormat="1" ht="15.75" hidden="1" thickBot="1" x14ac:dyDescent="0.3">
      <c r="A22" s="163" t="s">
        <v>385</v>
      </c>
      <c r="B22" s="925"/>
      <c r="C22" s="926"/>
      <c r="D22" s="926"/>
      <c r="E22" s="926"/>
      <c r="F22" s="926"/>
      <c r="G22" s="926"/>
      <c r="H22" s="926"/>
      <c r="I22" s="926"/>
      <c r="J22" s="927"/>
      <c r="K22" s="216">
        <f t="shared" si="0"/>
        <v>0</v>
      </c>
      <c r="L22" s="631" t="e">
        <f>SUM(K22/K23)</f>
        <v>#DIV/0!</v>
      </c>
    </row>
    <row r="23" spans="1:12" s="1325" customFormat="1" ht="16.5" hidden="1" thickTop="1" thickBot="1" x14ac:dyDescent="0.3">
      <c r="A23" s="118" t="s">
        <v>135</v>
      </c>
      <c r="B23" s="289">
        <f>SUM(B4:B22)</f>
        <v>0</v>
      </c>
      <c r="C23" s="290">
        <f t="shared" ref="C23:J23" si="1">SUM(C4:C22)</f>
        <v>0</v>
      </c>
      <c r="D23" s="290">
        <f t="shared" si="1"/>
        <v>0</v>
      </c>
      <c r="E23" s="290">
        <f t="shared" si="1"/>
        <v>0</v>
      </c>
      <c r="F23" s="290">
        <f t="shared" si="1"/>
        <v>0</v>
      </c>
      <c r="G23" s="290">
        <f t="shared" si="1"/>
        <v>0</v>
      </c>
      <c r="H23" s="290">
        <f t="shared" si="1"/>
        <v>0</v>
      </c>
      <c r="I23" s="290">
        <f t="shared" si="1"/>
        <v>0</v>
      </c>
      <c r="J23" s="291">
        <f t="shared" si="1"/>
        <v>0</v>
      </c>
      <c r="K23" s="213">
        <f>SUM(K4:K22)</f>
        <v>0</v>
      </c>
      <c r="L23" s="632" t="e">
        <f>SUM(L4:L22)</f>
        <v>#DIV/0!</v>
      </c>
    </row>
    <row r="24" spans="1:12" s="1325" customFormat="1" ht="15.75" hidden="1" thickBot="1" x14ac:dyDescent="0.3">
      <c r="A24" s="86" t="s">
        <v>136</v>
      </c>
      <c r="B24" s="626" t="e">
        <f>SUM(B23/K23)</f>
        <v>#DIV/0!</v>
      </c>
      <c r="C24" s="627" t="e">
        <f>SUM(C23/K23)</f>
        <v>#DIV/0!</v>
      </c>
      <c r="D24" s="627" t="e">
        <f>SUM(D23/K23)</f>
        <v>#DIV/0!</v>
      </c>
      <c r="E24" s="627" t="e">
        <f>SUM(E23/K23)</f>
        <v>#DIV/0!</v>
      </c>
      <c r="F24" s="627" t="e">
        <f>SUM(F23/K23)</f>
        <v>#DIV/0!</v>
      </c>
      <c r="G24" s="627" t="e">
        <f>SUM(G23/K23)</f>
        <v>#DIV/0!</v>
      </c>
      <c r="H24" s="627" t="e">
        <f>SUM(H23/K23)</f>
        <v>#DIV/0!</v>
      </c>
      <c r="I24" s="627" t="e">
        <f>SUM(I23/K23)</f>
        <v>#DIV/0!</v>
      </c>
      <c r="J24" s="628" t="e">
        <f>SUM(J23/K23)</f>
        <v>#DIV/0!</v>
      </c>
      <c r="K24" s="629" t="e">
        <f>SUM(B24:J24)</f>
        <v>#DIV/0!</v>
      </c>
      <c r="L24" s="405"/>
    </row>
    <row r="25" spans="1:12" s="1325" customFormat="1" ht="16.5" thickBot="1" x14ac:dyDescent="0.3">
      <c r="A25" s="2257" t="s">
        <v>1020</v>
      </c>
      <c r="B25" s="2258"/>
      <c r="C25" s="2258"/>
      <c r="D25" s="2258"/>
      <c r="E25" s="2258"/>
      <c r="F25" s="2258"/>
      <c r="G25" s="2258"/>
      <c r="H25" s="2258"/>
      <c r="I25" s="2258"/>
      <c r="J25" s="2258"/>
      <c r="K25" s="2258"/>
      <c r="L25" s="2259"/>
    </row>
    <row r="26" spans="1:12" s="1325" customFormat="1" ht="78" customHeight="1" thickBot="1" x14ac:dyDescent="0.3">
      <c r="A26" s="129"/>
      <c r="B26" s="159" t="s">
        <v>374</v>
      </c>
      <c r="C26" s="160" t="s">
        <v>375</v>
      </c>
      <c r="D26" s="160" t="s">
        <v>376</v>
      </c>
      <c r="E26" s="160" t="s">
        <v>377</v>
      </c>
      <c r="F26" s="160" t="s">
        <v>378</v>
      </c>
      <c r="G26" s="160" t="s">
        <v>379</v>
      </c>
      <c r="H26" s="160" t="s">
        <v>380</v>
      </c>
      <c r="I26" s="160" t="s">
        <v>381</v>
      </c>
      <c r="J26" s="161" t="s">
        <v>382</v>
      </c>
      <c r="K26" s="585" t="s">
        <v>383</v>
      </c>
      <c r="L26" s="585" t="s">
        <v>164</v>
      </c>
    </row>
    <row r="27" spans="1:12" s="1325" customFormat="1" x14ac:dyDescent="0.25">
      <c r="A27" s="118" t="s">
        <v>384</v>
      </c>
      <c r="B27" s="416">
        <v>508</v>
      </c>
      <c r="C27" s="356">
        <v>424</v>
      </c>
      <c r="D27" s="356">
        <v>6</v>
      </c>
      <c r="E27" s="356">
        <v>1</v>
      </c>
      <c r="F27" s="356">
        <v>0</v>
      </c>
      <c r="G27" s="356">
        <v>0</v>
      </c>
      <c r="H27" s="356">
        <v>0</v>
      </c>
      <c r="I27" s="356">
        <v>0</v>
      </c>
      <c r="J27" s="417">
        <v>6</v>
      </c>
      <c r="K27" s="214">
        <f t="shared" ref="K27:K45" si="2">SUM(B27:J27)</f>
        <v>945</v>
      </c>
      <c r="L27" s="630">
        <f>SUM(K27/K46)</f>
        <v>8.6697247706422023E-2</v>
      </c>
    </row>
    <row r="28" spans="1:12" s="1325" customFormat="1" x14ac:dyDescent="0.25">
      <c r="A28" s="162">
        <v>1</v>
      </c>
      <c r="B28" s="418">
        <v>493</v>
      </c>
      <c r="C28" s="360">
        <v>397</v>
      </c>
      <c r="D28" s="360">
        <v>4</v>
      </c>
      <c r="E28" s="360">
        <v>1</v>
      </c>
      <c r="F28" s="360">
        <v>0</v>
      </c>
      <c r="G28" s="360">
        <v>0</v>
      </c>
      <c r="H28" s="360">
        <v>2</v>
      </c>
      <c r="I28" s="360">
        <v>0</v>
      </c>
      <c r="J28" s="419">
        <v>18</v>
      </c>
      <c r="K28" s="215">
        <f t="shared" si="2"/>
        <v>915</v>
      </c>
      <c r="L28" s="324">
        <f>SUM(K28/K46)</f>
        <v>8.3944954128440372E-2</v>
      </c>
    </row>
    <row r="29" spans="1:12" s="1325" customFormat="1" x14ac:dyDescent="0.25">
      <c r="A29" s="162">
        <v>2</v>
      </c>
      <c r="B29" s="418">
        <v>371</v>
      </c>
      <c r="C29" s="360">
        <v>297</v>
      </c>
      <c r="D29" s="360">
        <v>3</v>
      </c>
      <c r="E29" s="360">
        <v>2</v>
      </c>
      <c r="F29" s="360">
        <v>0</v>
      </c>
      <c r="G29" s="360">
        <v>0</v>
      </c>
      <c r="H29" s="360">
        <v>2</v>
      </c>
      <c r="I29" s="360">
        <v>0</v>
      </c>
      <c r="J29" s="419">
        <v>21</v>
      </c>
      <c r="K29" s="215">
        <f t="shared" si="2"/>
        <v>696</v>
      </c>
      <c r="L29" s="324">
        <f>SUM(K29/K46)</f>
        <v>6.3853211009174307E-2</v>
      </c>
    </row>
    <row r="30" spans="1:12" s="1325" customFormat="1" x14ac:dyDescent="0.25">
      <c r="A30" s="162">
        <v>3</v>
      </c>
      <c r="B30" s="418">
        <v>321</v>
      </c>
      <c r="C30" s="360">
        <v>236</v>
      </c>
      <c r="D30" s="360">
        <v>3</v>
      </c>
      <c r="E30" s="360">
        <v>1</v>
      </c>
      <c r="F30" s="360">
        <v>0</v>
      </c>
      <c r="G30" s="360">
        <v>0</v>
      </c>
      <c r="H30" s="360">
        <v>0</v>
      </c>
      <c r="I30" s="360">
        <v>0</v>
      </c>
      <c r="J30" s="419">
        <v>9</v>
      </c>
      <c r="K30" s="215">
        <f t="shared" si="2"/>
        <v>570</v>
      </c>
      <c r="L30" s="324">
        <f>SUM(K30/K46)</f>
        <v>5.2293577981651379E-2</v>
      </c>
    </row>
    <row r="31" spans="1:12" s="1325" customFormat="1" x14ac:dyDescent="0.25">
      <c r="A31" s="162">
        <v>4</v>
      </c>
      <c r="B31" s="418">
        <v>318</v>
      </c>
      <c r="C31" s="360">
        <v>233</v>
      </c>
      <c r="D31" s="360">
        <v>0</v>
      </c>
      <c r="E31" s="360">
        <v>1</v>
      </c>
      <c r="F31" s="360">
        <v>0</v>
      </c>
      <c r="G31" s="360">
        <v>0</v>
      </c>
      <c r="H31" s="360">
        <v>0</v>
      </c>
      <c r="I31" s="360">
        <v>0</v>
      </c>
      <c r="J31" s="419">
        <v>8</v>
      </c>
      <c r="K31" s="215">
        <f t="shared" si="2"/>
        <v>560</v>
      </c>
      <c r="L31" s="324">
        <f>SUM(K31/K46)</f>
        <v>5.1376146788990829E-2</v>
      </c>
    </row>
    <row r="32" spans="1:12" s="1325" customFormat="1" x14ac:dyDescent="0.25">
      <c r="A32" s="162">
        <v>5</v>
      </c>
      <c r="B32" s="418">
        <v>299</v>
      </c>
      <c r="C32" s="360">
        <v>190</v>
      </c>
      <c r="D32" s="360">
        <v>6</v>
      </c>
      <c r="E32" s="360">
        <v>1</v>
      </c>
      <c r="F32" s="360">
        <v>0</v>
      </c>
      <c r="G32" s="360">
        <v>0</v>
      </c>
      <c r="H32" s="360">
        <v>1</v>
      </c>
      <c r="I32" s="360">
        <v>0</v>
      </c>
      <c r="J32" s="419">
        <v>8</v>
      </c>
      <c r="K32" s="215">
        <f t="shared" si="2"/>
        <v>505</v>
      </c>
      <c r="L32" s="324">
        <f>SUM(K32/K46)</f>
        <v>4.6330275229357801E-2</v>
      </c>
    </row>
    <row r="33" spans="1:12" s="1325" customFormat="1" x14ac:dyDescent="0.25">
      <c r="A33" s="162">
        <v>6</v>
      </c>
      <c r="B33" s="418">
        <v>281</v>
      </c>
      <c r="C33" s="360">
        <v>216</v>
      </c>
      <c r="D33" s="360">
        <v>19</v>
      </c>
      <c r="E33" s="360">
        <v>1</v>
      </c>
      <c r="F33" s="360">
        <v>0</v>
      </c>
      <c r="G33" s="360">
        <v>0</v>
      </c>
      <c r="H33" s="360">
        <v>0</v>
      </c>
      <c r="I33" s="360">
        <v>0</v>
      </c>
      <c r="J33" s="419">
        <v>13</v>
      </c>
      <c r="K33" s="215">
        <f t="shared" si="2"/>
        <v>530</v>
      </c>
      <c r="L33" s="324">
        <f>SUM(K33/K46)</f>
        <v>4.8623853211009177E-2</v>
      </c>
    </row>
    <row r="34" spans="1:12" s="1325" customFormat="1" x14ac:dyDescent="0.25">
      <c r="A34" s="162">
        <v>7</v>
      </c>
      <c r="B34" s="418">
        <v>268</v>
      </c>
      <c r="C34" s="360">
        <v>152</v>
      </c>
      <c r="D34" s="360">
        <v>25</v>
      </c>
      <c r="E34" s="360">
        <v>1</v>
      </c>
      <c r="F34" s="360">
        <v>0</v>
      </c>
      <c r="G34" s="360">
        <v>0</v>
      </c>
      <c r="H34" s="360">
        <v>0</v>
      </c>
      <c r="I34" s="360">
        <v>0</v>
      </c>
      <c r="J34" s="419">
        <v>10</v>
      </c>
      <c r="K34" s="215">
        <f t="shared" si="2"/>
        <v>456</v>
      </c>
      <c r="L34" s="324">
        <f>SUM(K34/K46)</f>
        <v>4.1834862385321102E-2</v>
      </c>
    </row>
    <row r="35" spans="1:12" s="1325" customFormat="1" x14ac:dyDescent="0.25">
      <c r="A35" s="162">
        <v>8</v>
      </c>
      <c r="B35" s="418">
        <v>255</v>
      </c>
      <c r="C35" s="360">
        <v>134</v>
      </c>
      <c r="D35" s="360">
        <v>57</v>
      </c>
      <c r="E35" s="360">
        <v>2</v>
      </c>
      <c r="F35" s="360">
        <v>0</v>
      </c>
      <c r="G35" s="360">
        <v>0</v>
      </c>
      <c r="H35" s="360">
        <v>4</v>
      </c>
      <c r="I35" s="360">
        <v>0</v>
      </c>
      <c r="J35" s="419">
        <v>8</v>
      </c>
      <c r="K35" s="215">
        <f t="shared" si="2"/>
        <v>460</v>
      </c>
      <c r="L35" s="324">
        <f>SUM(K35/K46)</f>
        <v>4.2201834862385323E-2</v>
      </c>
    </row>
    <row r="36" spans="1:12" s="1325" customFormat="1" x14ac:dyDescent="0.25">
      <c r="A36" s="162">
        <v>9</v>
      </c>
      <c r="B36" s="418">
        <v>242</v>
      </c>
      <c r="C36" s="360">
        <v>128</v>
      </c>
      <c r="D36" s="360">
        <v>57</v>
      </c>
      <c r="E36" s="360">
        <v>2</v>
      </c>
      <c r="F36" s="360">
        <v>0</v>
      </c>
      <c r="G36" s="360">
        <v>0</v>
      </c>
      <c r="H36" s="360">
        <v>0</v>
      </c>
      <c r="I36" s="360">
        <v>0</v>
      </c>
      <c r="J36" s="419">
        <v>8</v>
      </c>
      <c r="K36" s="215">
        <f t="shared" si="2"/>
        <v>437</v>
      </c>
      <c r="L36" s="324">
        <f>SUM(K36/K46)</f>
        <v>4.0091743119266054E-2</v>
      </c>
    </row>
    <row r="37" spans="1:12" s="1325" customFormat="1" x14ac:dyDescent="0.25">
      <c r="A37" s="162">
        <v>10</v>
      </c>
      <c r="B37" s="418">
        <v>209</v>
      </c>
      <c r="C37" s="360">
        <v>106</v>
      </c>
      <c r="D37" s="360">
        <v>72</v>
      </c>
      <c r="E37" s="360">
        <v>4</v>
      </c>
      <c r="F37" s="360">
        <v>0</v>
      </c>
      <c r="G37" s="360">
        <v>0</v>
      </c>
      <c r="H37" s="360">
        <v>1</v>
      </c>
      <c r="I37" s="360">
        <v>0</v>
      </c>
      <c r="J37" s="419">
        <v>8</v>
      </c>
      <c r="K37" s="215">
        <f t="shared" si="2"/>
        <v>400</v>
      </c>
      <c r="L37" s="324">
        <f>SUM(K37/K46)</f>
        <v>3.669724770642202E-2</v>
      </c>
    </row>
    <row r="38" spans="1:12" s="1325" customFormat="1" x14ac:dyDescent="0.25">
      <c r="A38" s="162">
        <v>11</v>
      </c>
      <c r="B38" s="418">
        <v>193</v>
      </c>
      <c r="C38" s="360">
        <v>88</v>
      </c>
      <c r="D38" s="360">
        <v>92</v>
      </c>
      <c r="E38" s="360">
        <v>5</v>
      </c>
      <c r="F38" s="360">
        <v>0</v>
      </c>
      <c r="G38" s="360">
        <v>0</v>
      </c>
      <c r="H38" s="360">
        <v>2</v>
      </c>
      <c r="I38" s="360">
        <v>0</v>
      </c>
      <c r="J38" s="419">
        <v>9</v>
      </c>
      <c r="K38" s="215">
        <f t="shared" si="2"/>
        <v>389</v>
      </c>
      <c r="L38" s="324">
        <f>SUM(K38/K46)</f>
        <v>3.5688073394495416E-2</v>
      </c>
    </row>
    <row r="39" spans="1:12" s="1325" customFormat="1" x14ac:dyDescent="0.25">
      <c r="A39" s="162">
        <v>12</v>
      </c>
      <c r="B39" s="418">
        <v>200</v>
      </c>
      <c r="C39" s="360">
        <v>76</v>
      </c>
      <c r="D39" s="360">
        <v>119</v>
      </c>
      <c r="E39" s="360">
        <v>5</v>
      </c>
      <c r="F39" s="360">
        <v>0</v>
      </c>
      <c r="G39" s="360">
        <v>0</v>
      </c>
      <c r="H39" s="360">
        <v>1</v>
      </c>
      <c r="I39" s="360">
        <v>1</v>
      </c>
      <c r="J39" s="419">
        <v>12</v>
      </c>
      <c r="K39" s="215">
        <f t="shared" si="2"/>
        <v>414</v>
      </c>
      <c r="L39" s="324">
        <f>SUM(K39/K46)</f>
        <v>3.7981651376146786E-2</v>
      </c>
    </row>
    <row r="40" spans="1:12" s="1325" customFormat="1" x14ac:dyDescent="0.25">
      <c r="A40" s="162">
        <v>13</v>
      </c>
      <c r="B40" s="418">
        <v>185</v>
      </c>
      <c r="C40" s="360">
        <v>76</v>
      </c>
      <c r="D40" s="360">
        <v>135</v>
      </c>
      <c r="E40" s="360">
        <v>15</v>
      </c>
      <c r="F40" s="360">
        <v>0</v>
      </c>
      <c r="G40" s="360">
        <v>3</v>
      </c>
      <c r="H40" s="360">
        <v>4</v>
      </c>
      <c r="I40" s="360">
        <v>1</v>
      </c>
      <c r="J40" s="419">
        <v>13</v>
      </c>
      <c r="K40" s="215">
        <f t="shared" si="2"/>
        <v>432</v>
      </c>
      <c r="L40" s="324">
        <f>SUM(K40/K46)</f>
        <v>3.9633027522935779E-2</v>
      </c>
    </row>
    <row r="41" spans="1:12" s="1325" customFormat="1" x14ac:dyDescent="0.25">
      <c r="A41" s="162">
        <v>14</v>
      </c>
      <c r="B41" s="418">
        <v>177</v>
      </c>
      <c r="C41" s="360">
        <v>68</v>
      </c>
      <c r="D41" s="360">
        <v>171</v>
      </c>
      <c r="E41" s="360">
        <v>21</v>
      </c>
      <c r="F41" s="360">
        <v>0</v>
      </c>
      <c r="G41" s="360">
        <v>13</v>
      </c>
      <c r="H41" s="360">
        <v>1</v>
      </c>
      <c r="I41" s="360">
        <v>2</v>
      </c>
      <c r="J41" s="419">
        <v>12</v>
      </c>
      <c r="K41" s="215">
        <f t="shared" si="2"/>
        <v>465</v>
      </c>
      <c r="L41" s="324">
        <f>SUM(K41/K46)</f>
        <v>4.2660550458715599E-2</v>
      </c>
    </row>
    <row r="42" spans="1:12" s="1325" customFormat="1" x14ac:dyDescent="0.25">
      <c r="A42" s="162">
        <v>15</v>
      </c>
      <c r="B42" s="418">
        <v>192</v>
      </c>
      <c r="C42" s="360">
        <v>75</v>
      </c>
      <c r="D42" s="360">
        <v>214</v>
      </c>
      <c r="E42" s="360">
        <v>51</v>
      </c>
      <c r="F42" s="360">
        <v>0</v>
      </c>
      <c r="G42" s="360">
        <v>22</v>
      </c>
      <c r="H42" s="360">
        <v>3</v>
      </c>
      <c r="I42" s="360">
        <v>1</v>
      </c>
      <c r="J42" s="419">
        <v>25</v>
      </c>
      <c r="K42" s="215">
        <f t="shared" si="2"/>
        <v>583</v>
      </c>
      <c r="L42" s="324">
        <f>SUM(K42/K46)</f>
        <v>5.3486238532110091E-2</v>
      </c>
    </row>
    <row r="43" spans="1:12" s="1325" customFormat="1" x14ac:dyDescent="0.25">
      <c r="A43" s="162">
        <v>16</v>
      </c>
      <c r="B43" s="418">
        <v>183</v>
      </c>
      <c r="C43" s="360">
        <v>67</v>
      </c>
      <c r="D43" s="360">
        <v>214</v>
      </c>
      <c r="E43" s="360">
        <v>51</v>
      </c>
      <c r="F43" s="360">
        <v>0</v>
      </c>
      <c r="G43" s="360">
        <v>39</v>
      </c>
      <c r="H43" s="360">
        <v>4</v>
      </c>
      <c r="I43" s="360">
        <v>0</v>
      </c>
      <c r="J43" s="419">
        <v>26</v>
      </c>
      <c r="K43" s="215">
        <f t="shared" si="2"/>
        <v>584</v>
      </c>
      <c r="L43" s="324">
        <f>SUM(K43/K46)</f>
        <v>5.3577981651376144E-2</v>
      </c>
    </row>
    <row r="44" spans="1:12" s="1325" customFormat="1" x14ac:dyDescent="0.25">
      <c r="A44" s="162">
        <v>17</v>
      </c>
      <c r="B44" s="418">
        <v>182</v>
      </c>
      <c r="C44" s="360">
        <v>68</v>
      </c>
      <c r="D44" s="360">
        <v>277</v>
      </c>
      <c r="E44" s="360">
        <v>50</v>
      </c>
      <c r="F44" s="360">
        <v>0</v>
      </c>
      <c r="G44" s="360">
        <v>60</v>
      </c>
      <c r="H44" s="360">
        <v>11</v>
      </c>
      <c r="I44" s="360">
        <v>0</v>
      </c>
      <c r="J44" s="419">
        <v>29</v>
      </c>
      <c r="K44" s="215">
        <f t="shared" si="2"/>
        <v>677</v>
      </c>
      <c r="L44" s="324">
        <f>SUM(K44/K46)</f>
        <v>6.2110091743119267E-2</v>
      </c>
    </row>
    <row r="45" spans="1:12" s="1325" customFormat="1" ht="15.75" thickBot="1" x14ac:dyDescent="0.3">
      <c r="A45" s="163" t="s">
        <v>385</v>
      </c>
      <c r="B45" s="420">
        <v>34</v>
      </c>
      <c r="C45" s="421">
        <v>23</v>
      </c>
      <c r="D45" s="421">
        <v>153</v>
      </c>
      <c r="E45" s="421">
        <v>6</v>
      </c>
      <c r="F45" s="421">
        <v>624</v>
      </c>
      <c r="G45" s="421">
        <v>2</v>
      </c>
      <c r="H45" s="421">
        <v>1</v>
      </c>
      <c r="I45" s="421">
        <v>0</v>
      </c>
      <c r="J45" s="422">
        <v>39</v>
      </c>
      <c r="K45" s="216">
        <f t="shared" si="2"/>
        <v>882</v>
      </c>
      <c r="L45" s="631">
        <f>SUM(K45/K46)</f>
        <v>8.0917431192660552E-2</v>
      </c>
    </row>
    <row r="46" spans="1:12" s="1325" customFormat="1" ht="16.5" thickTop="1" thickBot="1" x14ac:dyDescent="0.3">
      <c r="A46" s="118" t="s">
        <v>135</v>
      </c>
      <c r="B46" s="289">
        <f>SUM(B27:B45)</f>
        <v>4911</v>
      </c>
      <c r="C46" s="290">
        <f t="shared" ref="C46:J46" si="3">SUM(C27:C45)</f>
        <v>3054</v>
      </c>
      <c r="D46" s="290">
        <f t="shared" si="3"/>
        <v>1627</v>
      </c>
      <c r="E46" s="290">
        <f t="shared" si="3"/>
        <v>221</v>
      </c>
      <c r="F46" s="290">
        <f t="shared" si="3"/>
        <v>624</v>
      </c>
      <c r="G46" s="290">
        <f t="shared" si="3"/>
        <v>139</v>
      </c>
      <c r="H46" s="290">
        <f t="shared" si="3"/>
        <v>37</v>
      </c>
      <c r="I46" s="290">
        <f t="shared" si="3"/>
        <v>5</v>
      </c>
      <c r="J46" s="291">
        <f t="shared" si="3"/>
        <v>282</v>
      </c>
      <c r="K46" s="213">
        <f>SUM(K27:K45)</f>
        <v>10900</v>
      </c>
      <c r="L46" s="632">
        <f>SUM(L27:L45)</f>
        <v>1</v>
      </c>
    </row>
    <row r="47" spans="1:12" s="1325" customFormat="1" ht="15.75" thickBot="1" x14ac:dyDescent="0.3">
      <c r="A47" s="86" t="s">
        <v>136</v>
      </c>
      <c r="B47" s="626">
        <f>SUM(B46/K46)</f>
        <v>0.45055045871559635</v>
      </c>
      <c r="C47" s="627">
        <f>SUM(C46/K46)</f>
        <v>0.28018348623853212</v>
      </c>
      <c r="D47" s="627">
        <f>SUM(D46/K46)</f>
        <v>0.14926605504587157</v>
      </c>
      <c r="E47" s="627">
        <f>SUM(E46/K46)</f>
        <v>2.0275229357798165E-2</v>
      </c>
      <c r="F47" s="627">
        <f>SUM(F46/K46)</f>
        <v>5.7247706422018346E-2</v>
      </c>
      <c r="G47" s="627">
        <f>SUM(G46/K46)</f>
        <v>1.2752293577981652E-2</v>
      </c>
      <c r="H47" s="627">
        <f>SUM(H46/K46)</f>
        <v>3.3944954128440367E-3</v>
      </c>
      <c r="I47" s="627">
        <f>SUM(I46/K46)</f>
        <v>4.5871559633027525E-4</v>
      </c>
      <c r="J47" s="628">
        <f>SUM(J46/K46)</f>
        <v>2.5871559633027522E-2</v>
      </c>
      <c r="K47" s="629">
        <f>SUM(B47:J47)</f>
        <v>1</v>
      </c>
      <c r="L47" s="405"/>
    </row>
    <row r="48" spans="1:12" s="1325" customFormat="1" ht="16.5" hidden="1" thickBot="1" x14ac:dyDescent="0.3">
      <c r="A48" s="2257" t="s">
        <v>269</v>
      </c>
      <c r="B48" s="2258"/>
      <c r="C48" s="2258"/>
      <c r="D48" s="2258"/>
      <c r="E48" s="2258"/>
      <c r="F48" s="2258"/>
      <c r="G48" s="2258"/>
      <c r="H48" s="2258"/>
      <c r="I48" s="2258"/>
      <c r="J48" s="2258"/>
      <c r="K48" s="2258"/>
      <c r="L48" s="2259"/>
    </row>
    <row r="49" spans="1:12" s="1325" customFormat="1" ht="78" hidden="1" customHeight="1" thickBot="1" x14ac:dyDescent="0.3">
      <c r="A49" s="129"/>
      <c r="B49" s="160" t="s">
        <v>386</v>
      </c>
      <c r="C49" s="160" t="s">
        <v>375</v>
      </c>
      <c r="D49" s="160" t="s">
        <v>376</v>
      </c>
      <c r="E49" s="160" t="s">
        <v>377</v>
      </c>
      <c r="F49" s="160" t="s">
        <v>378</v>
      </c>
      <c r="G49" s="160" t="s">
        <v>379</v>
      </c>
      <c r="H49" s="160" t="s">
        <v>380</v>
      </c>
      <c r="I49" s="160" t="s">
        <v>381</v>
      </c>
      <c r="J49" s="161" t="s">
        <v>382</v>
      </c>
      <c r="K49" s="585" t="s">
        <v>383</v>
      </c>
      <c r="L49" s="585" t="s">
        <v>164</v>
      </c>
    </row>
    <row r="50" spans="1:12" s="1325" customFormat="1" hidden="1" x14ac:dyDescent="0.25">
      <c r="A50" s="118" t="s">
        <v>384</v>
      </c>
      <c r="B50" s="416">
        <v>492</v>
      </c>
      <c r="C50" s="356">
        <v>431</v>
      </c>
      <c r="D50" s="356">
        <v>3</v>
      </c>
      <c r="E50" s="356">
        <v>1</v>
      </c>
      <c r="F50" s="356">
        <v>0</v>
      </c>
      <c r="G50" s="356">
        <v>0</v>
      </c>
      <c r="H50" s="356">
        <v>3</v>
      </c>
      <c r="I50" s="356">
        <v>0</v>
      </c>
      <c r="J50" s="417">
        <v>14</v>
      </c>
      <c r="K50" s="214">
        <f t="shared" ref="K50:K68" si="4">SUM(B50:J50)</f>
        <v>944</v>
      </c>
      <c r="L50" s="630">
        <f>SUM(K50/K69)</f>
        <v>8.0711354309165526E-2</v>
      </c>
    </row>
    <row r="51" spans="1:12" s="1325" customFormat="1" hidden="1" x14ac:dyDescent="0.25">
      <c r="A51" s="162">
        <v>1</v>
      </c>
      <c r="B51" s="418">
        <v>575</v>
      </c>
      <c r="C51" s="360">
        <v>450</v>
      </c>
      <c r="D51" s="360">
        <v>2</v>
      </c>
      <c r="E51" s="360">
        <v>1</v>
      </c>
      <c r="F51" s="360">
        <v>0</v>
      </c>
      <c r="G51" s="360">
        <v>0</v>
      </c>
      <c r="H51" s="360">
        <v>1</v>
      </c>
      <c r="I51" s="360">
        <v>0</v>
      </c>
      <c r="J51" s="419">
        <v>27</v>
      </c>
      <c r="K51" s="215">
        <f t="shared" si="4"/>
        <v>1056</v>
      </c>
      <c r="L51" s="324">
        <f>SUM(K51/K69)</f>
        <v>9.0287277701778385E-2</v>
      </c>
    </row>
    <row r="52" spans="1:12" s="1325" customFormat="1" hidden="1" x14ac:dyDescent="0.25">
      <c r="A52" s="162">
        <v>2</v>
      </c>
      <c r="B52" s="418">
        <v>423</v>
      </c>
      <c r="C52" s="360">
        <v>308</v>
      </c>
      <c r="D52" s="360">
        <v>3</v>
      </c>
      <c r="E52" s="360">
        <v>0</v>
      </c>
      <c r="F52" s="360">
        <v>0</v>
      </c>
      <c r="G52" s="360">
        <v>0</v>
      </c>
      <c r="H52" s="360">
        <v>1</v>
      </c>
      <c r="I52" s="360">
        <v>0</v>
      </c>
      <c r="J52" s="419">
        <v>19</v>
      </c>
      <c r="K52" s="215">
        <f t="shared" si="4"/>
        <v>754</v>
      </c>
      <c r="L52" s="324">
        <f>SUM(K52/K69)</f>
        <v>6.4466484268125859E-2</v>
      </c>
    </row>
    <row r="53" spans="1:12" s="1325" customFormat="1" hidden="1" x14ac:dyDescent="0.25">
      <c r="A53" s="162">
        <v>3</v>
      </c>
      <c r="B53" s="418">
        <v>331</v>
      </c>
      <c r="C53" s="360">
        <v>281</v>
      </c>
      <c r="D53" s="360">
        <v>1</v>
      </c>
      <c r="E53" s="360">
        <v>2</v>
      </c>
      <c r="F53" s="360">
        <v>0</v>
      </c>
      <c r="G53" s="360">
        <v>0</v>
      </c>
      <c r="H53" s="360">
        <v>1</v>
      </c>
      <c r="I53" s="360">
        <v>0</v>
      </c>
      <c r="J53" s="419">
        <v>11</v>
      </c>
      <c r="K53" s="215">
        <f t="shared" si="4"/>
        <v>627</v>
      </c>
      <c r="L53" s="324">
        <f>SUM(K53/K69)</f>
        <v>5.3608071135430917E-2</v>
      </c>
    </row>
    <row r="54" spans="1:12" s="1325" customFormat="1" hidden="1" x14ac:dyDescent="0.25">
      <c r="A54" s="162">
        <v>4</v>
      </c>
      <c r="B54" s="418">
        <v>356</v>
      </c>
      <c r="C54" s="360">
        <v>247</v>
      </c>
      <c r="D54" s="360">
        <v>1</v>
      </c>
      <c r="E54" s="360">
        <v>4</v>
      </c>
      <c r="F54" s="360">
        <v>0</v>
      </c>
      <c r="G54" s="360">
        <v>0</v>
      </c>
      <c r="H54" s="360">
        <v>1</v>
      </c>
      <c r="I54" s="360">
        <v>0</v>
      </c>
      <c r="J54" s="419">
        <v>9</v>
      </c>
      <c r="K54" s="215">
        <f t="shared" si="4"/>
        <v>618</v>
      </c>
      <c r="L54" s="324">
        <f>SUM(K54/K69)</f>
        <v>5.2838577291381666E-2</v>
      </c>
    </row>
    <row r="55" spans="1:12" s="1325" customFormat="1" hidden="1" x14ac:dyDescent="0.25">
      <c r="A55" s="162">
        <v>5</v>
      </c>
      <c r="B55" s="418">
        <v>348</v>
      </c>
      <c r="C55" s="360">
        <v>216</v>
      </c>
      <c r="D55" s="360">
        <v>10</v>
      </c>
      <c r="E55" s="360">
        <v>2</v>
      </c>
      <c r="F55" s="360">
        <v>0</v>
      </c>
      <c r="G55" s="360">
        <v>0</v>
      </c>
      <c r="H55" s="360">
        <v>1</v>
      </c>
      <c r="I55" s="360">
        <v>0</v>
      </c>
      <c r="J55" s="419">
        <v>20</v>
      </c>
      <c r="K55" s="215">
        <f t="shared" si="4"/>
        <v>597</v>
      </c>
      <c r="L55" s="324">
        <f>SUM(K55/K69)</f>
        <v>5.1043091655266756E-2</v>
      </c>
    </row>
    <row r="56" spans="1:12" s="1325" customFormat="1" hidden="1" x14ac:dyDescent="0.25">
      <c r="A56" s="162">
        <v>6</v>
      </c>
      <c r="B56" s="418">
        <v>310</v>
      </c>
      <c r="C56" s="360">
        <v>200</v>
      </c>
      <c r="D56" s="360">
        <v>23</v>
      </c>
      <c r="E56" s="360">
        <v>3</v>
      </c>
      <c r="F56" s="360">
        <v>0</v>
      </c>
      <c r="G56" s="360">
        <v>0</v>
      </c>
      <c r="H56" s="360">
        <v>0</v>
      </c>
      <c r="I56" s="360">
        <v>0</v>
      </c>
      <c r="J56" s="419">
        <v>16</v>
      </c>
      <c r="K56" s="215">
        <f t="shared" si="4"/>
        <v>552</v>
      </c>
      <c r="L56" s="324">
        <f>SUM(K56/K69)</f>
        <v>4.7195622435020519E-2</v>
      </c>
    </row>
    <row r="57" spans="1:12" s="1325" customFormat="1" hidden="1" x14ac:dyDescent="0.25">
      <c r="A57" s="162">
        <v>7</v>
      </c>
      <c r="B57" s="418">
        <v>283</v>
      </c>
      <c r="C57" s="360">
        <v>162</v>
      </c>
      <c r="D57" s="360">
        <v>36</v>
      </c>
      <c r="E57" s="360">
        <v>1</v>
      </c>
      <c r="F57" s="360">
        <v>0</v>
      </c>
      <c r="G57" s="360">
        <v>0</v>
      </c>
      <c r="H57" s="360">
        <v>2</v>
      </c>
      <c r="I57" s="360">
        <v>0</v>
      </c>
      <c r="J57" s="419">
        <v>17</v>
      </c>
      <c r="K57" s="215">
        <f t="shared" si="4"/>
        <v>501</v>
      </c>
      <c r="L57" s="324">
        <f>SUM(K57/K69)</f>
        <v>4.2835157318741449E-2</v>
      </c>
    </row>
    <row r="58" spans="1:12" s="1325" customFormat="1" hidden="1" x14ac:dyDescent="0.25">
      <c r="A58" s="162">
        <v>8</v>
      </c>
      <c r="B58" s="418">
        <v>291</v>
      </c>
      <c r="C58" s="360">
        <v>152</v>
      </c>
      <c r="D58" s="360">
        <v>64</v>
      </c>
      <c r="E58" s="360">
        <v>2</v>
      </c>
      <c r="F58" s="360">
        <v>0</v>
      </c>
      <c r="G58" s="360">
        <v>0</v>
      </c>
      <c r="H58" s="360">
        <v>1</v>
      </c>
      <c r="I58" s="360">
        <v>0</v>
      </c>
      <c r="J58" s="419">
        <v>12</v>
      </c>
      <c r="K58" s="215">
        <f t="shared" si="4"/>
        <v>522</v>
      </c>
      <c r="L58" s="324">
        <f>SUM(K58/K69)</f>
        <v>4.4630642954856359E-2</v>
      </c>
    </row>
    <row r="59" spans="1:12" s="1325" customFormat="1" hidden="1" x14ac:dyDescent="0.25">
      <c r="A59" s="162">
        <v>9</v>
      </c>
      <c r="B59" s="418">
        <v>224</v>
      </c>
      <c r="C59" s="360">
        <v>130</v>
      </c>
      <c r="D59" s="360">
        <v>63</v>
      </c>
      <c r="E59" s="360">
        <v>5</v>
      </c>
      <c r="F59" s="360">
        <v>0</v>
      </c>
      <c r="G59" s="360">
        <v>0</v>
      </c>
      <c r="H59" s="360">
        <v>0</v>
      </c>
      <c r="I59" s="360">
        <v>0</v>
      </c>
      <c r="J59" s="419">
        <v>12</v>
      </c>
      <c r="K59" s="215">
        <f t="shared" si="4"/>
        <v>434</v>
      </c>
      <c r="L59" s="324">
        <f>SUM(K59/K69)</f>
        <v>3.7106703146374827E-2</v>
      </c>
    </row>
    <row r="60" spans="1:12" s="1325" customFormat="1" hidden="1" x14ac:dyDescent="0.25">
      <c r="A60" s="162">
        <v>10</v>
      </c>
      <c r="B60" s="418">
        <v>230</v>
      </c>
      <c r="C60" s="360">
        <v>109</v>
      </c>
      <c r="D60" s="360">
        <v>63</v>
      </c>
      <c r="E60" s="360">
        <v>3</v>
      </c>
      <c r="F60" s="360">
        <v>0</v>
      </c>
      <c r="G60" s="360">
        <v>0</v>
      </c>
      <c r="H60" s="360">
        <v>2</v>
      </c>
      <c r="I60" s="360">
        <v>0</v>
      </c>
      <c r="J60" s="419">
        <v>14</v>
      </c>
      <c r="K60" s="215">
        <f t="shared" si="4"/>
        <v>421</v>
      </c>
      <c r="L60" s="324">
        <f>SUM(K60/K69)</f>
        <v>3.5995212038303692E-2</v>
      </c>
    </row>
    <row r="61" spans="1:12" s="1325" customFormat="1" hidden="1" x14ac:dyDescent="0.25">
      <c r="A61" s="162">
        <v>11</v>
      </c>
      <c r="B61" s="418">
        <v>225</v>
      </c>
      <c r="C61" s="360">
        <v>107</v>
      </c>
      <c r="D61" s="360">
        <v>97</v>
      </c>
      <c r="E61" s="360">
        <v>3</v>
      </c>
      <c r="F61" s="360">
        <v>0</v>
      </c>
      <c r="G61" s="360">
        <v>0</v>
      </c>
      <c r="H61" s="360">
        <v>1</v>
      </c>
      <c r="I61" s="360">
        <v>0</v>
      </c>
      <c r="J61" s="419">
        <v>12</v>
      </c>
      <c r="K61" s="215">
        <f t="shared" si="4"/>
        <v>445</v>
      </c>
      <c r="L61" s="324">
        <f>SUM(K61/K69)</f>
        <v>3.8047195622435019E-2</v>
      </c>
    </row>
    <row r="62" spans="1:12" s="1325" customFormat="1" hidden="1" x14ac:dyDescent="0.25">
      <c r="A62" s="162">
        <v>12</v>
      </c>
      <c r="B62" s="418">
        <v>204</v>
      </c>
      <c r="C62" s="360">
        <v>80</v>
      </c>
      <c r="D62" s="360">
        <v>109</v>
      </c>
      <c r="E62" s="360">
        <v>11</v>
      </c>
      <c r="F62" s="360">
        <v>0</v>
      </c>
      <c r="G62" s="360">
        <v>0</v>
      </c>
      <c r="H62" s="360">
        <v>1</v>
      </c>
      <c r="I62" s="360">
        <v>0</v>
      </c>
      <c r="J62" s="419">
        <v>12</v>
      </c>
      <c r="K62" s="215">
        <f t="shared" si="4"/>
        <v>417</v>
      </c>
      <c r="L62" s="324">
        <f>SUM(K62/K69)</f>
        <v>3.5653214774281808E-2</v>
      </c>
    </row>
    <row r="63" spans="1:12" s="1325" customFormat="1" hidden="1" x14ac:dyDescent="0.25">
      <c r="A63" s="162">
        <v>13</v>
      </c>
      <c r="B63" s="418">
        <v>206</v>
      </c>
      <c r="C63" s="360">
        <v>94</v>
      </c>
      <c r="D63" s="360">
        <v>144</v>
      </c>
      <c r="E63" s="360">
        <v>10</v>
      </c>
      <c r="F63" s="360">
        <v>0</v>
      </c>
      <c r="G63" s="360">
        <v>0</v>
      </c>
      <c r="H63" s="360">
        <v>3</v>
      </c>
      <c r="I63" s="360">
        <v>0</v>
      </c>
      <c r="J63" s="419">
        <v>17</v>
      </c>
      <c r="K63" s="215">
        <f t="shared" si="4"/>
        <v>474</v>
      </c>
      <c r="L63" s="324">
        <f>SUM(K63/K69)</f>
        <v>4.0526675786593705E-2</v>
      </c>
    </row>
    <row r="64" spans="1:12" s="1325" customFormat="1" hidden="1" x14ac:dyDescent="0.25">
      <c r="A64" s="162">
        <v>14</v>
      </c>
      <c r="B64" s="418">
        <v>214</v>
      </c>
      <c r="C64" s="360">
        <v>81</v>
      </c>
      <c r="D64" s="360">
        <v>163</v>
      </c>
      <c r="E64" s="360">
        <v>26</v>
      </c>
      <c r="F64" s="360">
        <v>0</v>
      </c>
      <c r="G64" s="360">
        <v>8</v>
      </c>
      <c r="H64" s="360">
        <v>3</v>
      </c>
      <c r="I64" s="360">
        <v>0</v>
      </c>
      <c r="J64" s="419">
        <v>19</v>
      </c>
      <c r="K64" s="215">
        <f t="shared" si="4"/>
        <v>514</v>
      </c>
      <c r="L64" s="324">
        <f>SUM(K64/K69)</f>
        <v>4.3946648426812583E-2</v>
      </c>
    </row>
    <row r="65" spans="1:12" s="1325" customFormat="1" hidden="1" x14ac:dyDescent="0.25">
      <c r="A65" s="162">
        <v>15</v>
      </c>
      <c r="B65" s="418">
        <v>222</v>
      </c>
      <c r="C65" s="360">
        <v>81</v>
      </c>
      <c r="D65" s="360">
        <v>194</v>
      </c>
      <c r="E65" s="360">
        <v>51</v>
      </c>
      <c r="F65" s="360">
        <v>0</v>
      </c>
      <c r="G65" s="360">
        <v>23</v>
      </c>
      <c r="H65" s="360">
        <v>2</v>
      </c>
      <c r="I65" s="360">
        <v>0</v>
      </c>
      <c r="J65" s="419">
        <v>25</v>
      </c>
      <c r="K65" s="215">
        <f t="shared" si="4"/>
        <v>598</v>
      </c>
      <c r="L65" s="324">
        <f>SUM(K65/K69)</f>
        <v>5.1128590971272231E-2</v>
      </c>
    </row>
    <row r="66" spans="1:12" s="1325" customFormat="1" hidden="1" x14ac:dyDescent="0.25">
      <c r="A66" s="162">
        <v>16</v>
      </c>
      <c r="B66" s="418">
        <v>202</v>
      </c>
      <c r="C66" s="360">
        <v>76</v>
      </c>
      <c r="D66" s="360">
        <v>211</v>
      </c>
      <c r="E66" s="360">
        <v>53</v>
      </c>
      <c r="F66" s="360">
        <v>0</v>
      </c>
      <c r="G66" s="360">
        <v>45</v>
      </c>
      <c r="H66" s="360">
        <v>5</v>
      </c>
      <c r="I66" s="360">
        <v>0</v>
      </c>
      <c r="J66" s="419">
        <v>30</v>
      </c>
      <c r="K66" s="215">
        <f t="shared" si="4"/>
        <v>622</v>
      </c>
      <c r="L66" s="324">
        <f>SUM(K66/K69)</f>
        <v>5.3180574555403558E-2</v>
      </c>
    </row>
    <row r="67" spans="1:12" s="1325" customFormat="1" hidden="1" x14ac:dyDescent="0.25">
      <c r="A67" s="162">
        <v>17</v>
      </c>
      <c r="B67" s="418">
        <v>192</v>
      </c>
      <c r="C67" s="360">
        <v>80</v>
      </c>
      <c r="D67" s="360">
        <v>283</v>
      </c>
      <c r="E67" s="360">
        <v>61</v>
      </c>
      <c r="F67" s="360">
        <v>2</v>
      </c>
      <c r="G67" s="360">
        <v>63</v>
      </c>
      <c r="H67" s="360">
        <v>5</v>
      </c>
      <c r="I67" s="360">
        <v>0</v>
      </c>
      <c r="J67" s="419">
        <v>39</v>
      </c>
      <c r="K67" s="215">
        <f t="shared" si="4"/>
        <v>725</v>
      </c>
      <c r="L67" s="324">
        <f>SUM(K67/K69)</f>
        <v>6.1987004103967167E-2</v>
      </c>
    </row>
    <row r="68" spans="1:12" s="1325" customFormat="1" ht="15.75" hidden="1" thickBot="1" x14ac:dyDescent="0.3">
      <c r="A68" s="163" t="s">
        <v>385</v>
      </c>
      <c r="B68" s="420">
        <v>25</v>
      </c>
      <c r="C68" s="421">
        <v>27</v>
      </c>
      <c r="D68" s="421">
        <v>149</v>
      </c>
      <c r="E68" s="421">
        <v>3</v>
      </c>
      <c r="F68" s="421">
        <v>606</v>
      </c>
      <c r="G68" s="421">
        <v>3</v>
      </c>
      <c r="H68" s="421">
        <v>0</v>
      </c>
      <c r="I68" s="421">
        <v>0</v>
      </c>
      <c r="J68" s="422">
        <v>62</v>
      </c>
      <c r="K68" s="216">
        <f t="shared" si="4"/>
        <v>875</v>
      </c>
      <c r="L68" s="631">
        <f>SUM(K68/K69)</f>
        <v>7.4811901504787962E-2</v>
      </c>
    </row>
    <row r="69" spans="1:12" s="1325" customFormat="1" ht="16.5" hidden="1" thickTop="1" thickBot="1" x14ac:dyDescent="0.3">
      <c r="A69" s="118" t="s">
        <v>135</v>
      </c>
      <c r="B69" s="289">
        <f>SUM(B50:B68)</f>
        <v>5353</v>
      </c>
      <c r="C69" s="290">
        <f t="shared" ref="C69:J69" si="5">SUM(C50:C68)</f>
        <v>3312</v>
      </c>
      <c r="D69" s="290">
        <f t="shared" si="5"/>
        <v>1619</v>
      </c>
      <c r="E69" s="290">
        <f t="shared" si="5"/>
        <v>242</v>
      </c>
      <c r="F69" s="290">
        <f t="shared" si="5"/>
        <v>608</v>
      </c>
      <c r="G69" s="290">
        <f t="shared" si="5"/>
        <v>142</v>
      </c>
      <c r="H69" s="290">
        <f t="shared" si="5"/>
        <v>33</v>
      </c>
      <c r="I69" s="290">
        <f t="shared" si="5"/>
        <v>0</v>
      </c>
      <c r="J69" s="291">
        <f t="shared" si="5"/>
        <v>387</v>
      </c>
      <c r="K69" s="213">
        <f>SUM(K50:K68)</f>
        <v>11696</v>
      </c>
      <c r="L69" s="632">
        <f>SUM(L50:L68)</f>
        <v>1</v>
      </c>
    </row>
    <row r="70" spans="1:12" s="1325" customFormat="1" ht="15.75" hidden="1" thickBot="1" x14ac:dyDescent="0.3">
      <c r="A70" s="86" t="s">
        <v>136</v>
      </c>
      <c r="B70" s="626">
        <f>SUM(B69/K69)</f>
        <v>0.45767783857729138</v>
      </c>
      <c r="C70" s="627">
        <f>SUM(C69/K69)</f>
        <v>0.28317373461012313</v>
      </c>
      <c r="D70" s="627">
        <f>SUM(D69/K69)</f>
        <v>0.1384233926128591</v>
      </c>
      <c r="E70" s="627">
        <f>SUM(E69/K69)</f>
        <v>2.0690834473324215E-2</v>
      </c>
      <c r="F70" s="627">
        <f>SUM(F69/K69)</f>
        <v>5.1983584131326949E-2</v>
      </c>
      <c r="G70" s="627">
        <f>SUM(G69/K69)</f>
        <v>1.2140902872777018E-2</v>
      </c>
      <c r="H70" s="627">
        <f>SUM(H69/K69)</f>
        <v>2.8214774281805745E-3</v>
      </c>
      <c r="I70" s="627">
        <f>SUM(I69/K69)</f>
        <v>0</v>
      </c>
      <c r="J70" s="628">
        <f>SUM(J69/K69)</f>
        <v>3.3088235294117647E-2</v>
      </c>
      <c r="K70" s="629">
        <f>SUM(B70:J70)</f>
        <v>1.0000000000000002</v>
      </c>
      <c r="L70" s="405"/>
    </row>
    <row r="71" spans="1:12" s="1325" customFormat="1" ht="16.5" hidden="1" thickBot="1" x14ac:dyDescent="0.3">
      <c r="A71" s="2257" t="s">
        <v>270</v>
      </c>
      <c r="B71" s="2258"/>
      <c r="C71" s="2258"/>
      <c r="D71" s="2258"/>
      <c r="E71" s="2258"/>
      <c r="F71" s="2258"/>
      <c r="G71" s="2258"/>
      <c r="H71" s="2258"/>
      <c r="I71" s="2258"/>
      <c r="J71" s="2258"/>
      <c r="K71" s="2258"/>
      <c r="L71" s="2259"/>
    </row>
    <row r="72" spans="1:12" s="1325" customFormat="1" ht="78" hidden="1" customHeight="1" thickBot="1" x14ac:dyDescent="0.3">
      <c r="A72" s="129"/>
      <c r="B72" s="159" t="s">
        <v>374</v>
      </c>
      <c r="C72" s="160" t="s">
        <v>375</v>
      </c>
      <c r="D72" s="160" t="s">
        <v>376</v>
      </c>
      <c r="E72" s="160" t="s">
        <v>377</v>
      </c>
      <c r="F72" s="160" t="s">
        <v>378</v>
      </c>
      <c r="G72" s="160" t="s">
        <v>379</v>
      </c>
      <c r="H72" s="160" t="s">
        <v>380</v>
      </c>
      <c r="I72" s="160" t="s">
        <v>381</v>
      </c>
      <c r="J72" s="161" t="s">
        <v>382</v>
      </c>
      <c r="K72" s="585" t="s">
        <v>383</v>
      </c>
      <c r="L72" s="585" t="s">
        <v>164</v>
      </c>
    </row>
    <row r="73" spans="1:12" s="1325" customFormat="1" hidden="1" x14ac:dyDescent="0.25">
      <c r="A73" s="118" t="s">
        <v>384</v>
      </c>
      <c r="B73" s="416">
        <v>592</v>
      </c>
      <c r="C73" s="356">
        <v>463</v>
      </c>
      <c r="D73" s="356">
        <v>1</v>
      </c>
      <c r="E73" s="356">
        <v>3</v>
      </c>
      <c r="F73" s="356">
        <v>0</v>
      </c>
      <c r="G73" s="356">
        <v>0</v>
      </c>
      <c r="H73" s="356">
        <v>1</v>
      </c>
      <c r="I73" s="356">
        <v>0</v>
      </c>
      <c r="J73" s="417">
        <v>19</v>
      </c>
      <c r="K73" s="214">
        <f t="shared" ref="K73:K91" si="6">SUM(B73:J73)</f>
        <v>1079</v>
      </c>
      <c r="L73" s="630">
        <f>SUM(K73/K92)</f>
        <v>8.6003507093894468E-2</v>
      </c>
    </row>
    <row r="74" spans="1:12" s="1325" customFormat="1" hidden="1" x14ac:dyDescent="0.25">
      <c r="A74" s="162">
        <v>1</v>
      </c>
      <c r="B74" s="418">
        <v>592</v>
      </c>
      <c r="C74" s="360">
        <v>510</v>
      </c>
      <c r="D74" s="360">
        <v>3</v>
      </c>
      <c r="E74" s="360">
        <v>1</v>
      </c>
      <c r="F74" s="360">
        <v>0</v>
      </c>
      <c r="G74" s="360">
        <v>0</v>
      </c>
      <c r="H74" s="360">
        <v>1</v>
      </c>
      <c r="I74" s="360">
        <v>0</v>
      </c>
      <c r="J74" s="419">
        <v>21</v>
      </c>
      <c r="K74" s="215">
        <f t="shared" si="6"/>
        <v>1128</v>
      </c>
      <c r="L74" s="324">
        <f>SUM(K74/K92)</f>
        <v>8.9909134385461498E-2</v>
      </c>
    </row>
    <row r="75" spans="1:12" s="1325" customFormat="1" hidden="1" x14ac:dyDescent="0.25">
      <c r="A75" s="162">
        <v>2</v>
      </c>
      <c r="B75" s="418">
        <v>432</v>
      </c>
      <c r="C75" s="360">
        <v>380</v>
      </c>
      <c r="D75" s="360">
        <v>4</v>
      </c>
      <c r="E75" s="360">
        <v>2</v>
      </c>
      <c r="F75" s="360">
        <v>0</v>
      </c>
      <c r="G75" s="360">
        <v>0</v>
      </c>
      <c r="H75" s="360">
        <v>1</v>
      </c>
      <c r="I75" s="360">
        <v>0</v>
      </c>
      <c r="J75" s="419">
        <v>11</v>
      </c>
      <c r="K75" s="215">
        <f t="shared" si="6"/>
        <v>830</v>
      </c>
      <c r="L75" s="324">
        <f>SUM(K75/K92)</f>
        <v>6.6156543918380356E-2</v>
      </c>
    </row>
    <row r="76" spans="1:12" s="1325" customFormat="1" hidden="1" x14ac:dyDescent="0.25">
      <c r="A76" s="162">
        <v>3</v>
      </c>
      <c r="B76" s="418">
        <v>420</v>
      </c>
      <c r="C76" s="360">
        <v>316</v>
      </c>
      <c r="D76" s="360">
        <v>1</v>
      </c>
      <c r="E76" s="360">
        <v>1</v>
      </c>
      <c r="F76" s="360">
        <v>0</v>
      </c>
      <c r="G76" s="360">
        <v>0</v>
      </c>
      <c r="H76" s="360">
        <v>1</v>
      </c>
      <c r="I76" s="360">
        <v>0</v>
      </c>
      <c r="J76" s="419">
        <v>8</v>
      </c>
      <c r="K76" s="215">
        <f t="shared" si="6"/>
        <v>747</v>
      </c>
      <c r="L76" s="324">
        <f>SUM(K76/K92)</f>
        <v>5.9540889526542323E-2</v>
      </c>
    </row>
    <row r="77" spans="1:12" s="1325" customFormat="1" hidden="1" x14ac:dyDescent="0.25">
      <c r="A77" s="162">
        <v>4</v>
      </c>
      <c r="B77" s="418">
        <v>376</v>
      </c>
      <c r="C77" s="360">
        <v>256</v>
      </c>
      <c r="D77" s="360">
        <v>4</v>
      </c>
      <c r="E77" s="360">
        <v>1</v>
      </c>
      <c r="F77" s="360">
        <v>0</v>
      </c>
      <c r="G77" s="360">
        <v>0</v>
      </c>
      <c r="H77" s="360">
        <v>2</v>
      </c>
      <c r="I77" s="360">
        <v>0</v>
      </c>
      <c r="J77" s="419">
        <v>16</v>
      </c>
      <c r="K77" s="215">
        <f t="shared" si="6"/>
        <v>655</v>
      </c>
      <c r="L77" s="324">
        <f>SUM(K77/K92)</f>
        <v>5.2207875019926672E-2</v>
      </c>
    </row>
    <row r="78" spans="1:12" s="1325" customFormat="1" hidden="1" x14ac:dyDescent="0.25">
      <c r="A78" s="162">
        <v>5</v>
      </c>
      <c r="B78" s="418">
        <v>346</v>
      </c>
      <c r="C78" s="360">
        <v>256</v>
      </c>
      <c r="D78" s="360">
        <v>18</v>
      </c>
      <c r="E78" s="360">
        <v>3</v>
      </c>
      <c r="F78" s="360">
        <v>0</v>
      </c>
      <c r="G78" s="360">
        <v>0</v>
      </c>
      <c r="H78" s="360">
        <v>1</v>
      </c>
      <c r="I78" s="360">
        <v>0</v>
      </c>
      <c r="J78" s="419">
        <v>15</v>
      </c>
      <c r="K78" s="215">
        <f t="shared" si="6"/>
        <v>639</v>
      </c>
      <c r="L78" s="324">
        <f>SUM(K78/K92)</f>
        <v>5.0932568149210905E-2</v>
      </c>
    </row>
    <row r="79" spans="1:12" s="1325" customFormat="1" hidden="1" x14ac:dyDescent="0.25">
      <c r="A79" s="162">
        <v>6</v>
      </c>
      <c r="B79" s="418">
        <v>327</v>
      </c>
      <c r="C79" s="360">
        <v>218</v>
      </c>
      <c r="D79" s="360">
        <v>41</v>
      </c>
      <c r="E79" s="360">
        <v>1</v>
      </c>
      <c r="F79" s="360">
        <v>0</v>
      </c>
      <c r="G79" s="360">
        <v>0</v>
      </c>
      <c r="H79" s="360">
        <v>1</v>
      </c>
      <c r="I79" s="360">
        <v>0</v>
      </c>
      <c r="J79" s="419">
        <v>14</v>
      </c>
      <c r="K79" s="215">
        <f t="shared" si="6"/>
        <v>602</v>
      </c>
      <c r="L79" s="324">
        <f>SUM(K79/K92)</f>
        <v>4.7983421010680698E-2</v>
      </c>
    </row>
    <row r="80" spans="1:12" s="1325" customFormat="1" hidden="1" x14ac:dyDescent="0.25">
      <c r="A80" s="162">
        <v>7</v>
      </c>
      <c r="B80" s="418">
        <v>300</v>
      </c>
      <c r="C80" s="360">
        <v>206</v>
      </c>
      <c r="D80" s="360">
        <v>53</v>
      </c>
      <c r="E80" s="360">
        <v>0</v>
      </c>
      <c r="F80" s="360">
        <v>0</v>
      </c>
      <c r="G80" s="360">
        <v>0</v>
      </c>
      <c r="H80" s="360">
        <v>2</v>
      </c>
      <c r="I80" s="360">
        <v>0</v>
      </c>
      <c r="J80" s="419">
        <v>8</v>
      </c>
      <c r="K80" s="215">
        <f t="shared" si="6"/>
        <v>569</v>
      </c>
      <c r="L80" s="324">
        <f>SUM(K80/K92)</f>
        <v>4.5353100589829429E-2</v>
      </c>
    </row>
    <row r="81" spans="1:12" s="1325" customFormat="1" hidden="1" x14ac:dyDescent="0.25">
      <c r="A81" s="162">
        <v>8</v>
      </c>
      <c r="B81" s="418">
        <v>293</v>
      </c>
      <c r="C81" s="360">
        <v>158</v>
      </c>
      <c r="D81" s="360">
        <v>60</v>
      </c>
      <c r="E81" s="360">
        <v>0</v>
      </c>
      <c r="F81" s="360">
        <v>0</v>
      </c>
      <c r="G81" s="360">
        <v>0</v>
      </c>
      <c r="H81" s="360">
        <v>1</v>
      </c>
      <c r="I81" s="360">
        <v>0</v>
      </c>
      <c r="J81" s="419">
        <v>6</v>
      </c>
      <c r="K81" s="215">
        <f t="shared" si="6"/>
        <v>518</v>
      </c>
      <c r="L81" s="324">
        <f>SUM(K81/K92)</f>
        <v>4.1288059939422923E-2</v>
      </c>
    </row>
    <row r="82" spans="1:12" s="1325" customFormat="1" hidden="1" x14ac:dyDescent="0.25">
      <c r="A82" s="162">
        <v>9</v>
      </c>
      <c r="B82" s="418">
        <v>230</v>
      </c>
      <c r="C82" s="360">
        <v>164</v>
      </c>
      <c r="D82" s="360">
        <v>65</v>
      </c>
      <c r="E82" s="360">
        <v>3</v>
      </c>
      <c r="F82" s="360">
        <v>0</v>
      </c>
      <c r="G82" s="360">
        <v>0</v>
      </c>
      <c r="H82" s="360">
        <v>2</v>
      </c>
      <c r="I82" s="360">
        <v>0</v>
      </c>
      <c r="J82" s="419">
        <v>6</v>
      </c>
      <c r="K82" s="215">
        <f t="shared" si="6"/>
        <v>470</v>
      </c>
      <c r="L82" s="324">
        <f>SUM(K82/K92)</f>
        <v>3.7462139327275629E-2</v>
      </c>
    </row>
    <row r="83" spans="1:12" s="1325" customFormat="1" hidden="1" x14ac:dyDescent="0.25">
      <c r="A83" s="162">
        <v>10</v>
      </c>
      <c r="B83" s="418">
        <v>222</v>
      </c>
      <c r="C83" s="360">
        <v>113</v>
      </c>
      <c r="D83" s="360">
        <v>81</v>
      </c>
      <c r="E83" s="360">
        <v>2</v>
      </c>
      <c r="F83" s="360">
        <v>0</v>
      </c>
      <c r="G83" s="360">
        <v>0</v>
      </c>
      <c r="H83" s="360">
        <v>1</v>
      </c>
      <c r="I83" s="360">
        <v>0</v>
      </c>
      <c r="J83" s="419">
        <v>8</v>
      </c>
      <c r="K83" s="215">
        <f t="shared" si="6"/>
        <v>427</v>
      </c>
      <c r="L83" s="324">
        <f>SUM(K83/K92)</f>
        <v>3.4034752112227007E-2</v>
      </c>
    </row>
    <row r="84" spans="1:12" s="1325" customFormat="1" hidden="1" x14ac:dyDescent="0.25">
      <c r="A84" s="162">
        <v>11</v>
      </c>
      <c r="B84" s="418">
        <v>233</v>
      </c>
      <c r="C84" s="360">
        <v>106</v>
      </c>
      <c r="D84" s="360">
        <v>105</v>
      </c>
      <c r="E84" s="360">
        <v>2</v>
      </c>
      <c r="F84" s="360">
        <v>0</v>
      </c>
      <c r="G84" s="360">
        <v>0</v>
      </c>
      <c r="H84" s="360">
        <v>1</v>
      </c>
      <c r="I84" s="360">
        <v>0</v>
      </c>
      <c r="J84" s="419">
        <v>10</v>
      </c>
      <c r="K84" s="215">
        <f t="shared" si="6"/>
        <v>457</v>
      </c>
      <c r="L84" s="324">
        <f>SUM(K84/K92)</f>
        <v>3.6425952494819065E-2</v>
      </c>
    </row>
    <row r="85" spans="1:12" s="1325" customFormat="1" hidden="1" x14ac:dyDescent="0.25">
      <c r="A85" s="162">
        <v>12</v>
      </c>
      <c r="B85" s="418">
        <v>203</v>
      </c>
      <c r="C85" s="360">
        <v>96</v>
      </c>
      <c r="D85" s="360">
        <v>121</v>
      </c>
      <c r="E85" s="360">
        <v>3</v>
      </c>
      <c r="F85" s="360">
        <v>0</v>
      </c>
      <c r="G85" s="360">
        <v>0</v>
      </c>
      <c r="H85" s="360">
        <v>1</v>
      </c>
      <c r="I85" s="360">
        <v>0</v>
      </c>
      <c r="J85" s="419">
        <v>15</v>
      </c>
      <c r="K85" s="215">
        <f t="shared" si="6"/>
        <v>439</v>
      </c>
      <c r="L85" s="324">
        <f>SUM(K85/K92)</f>
        <v>3.4991232265263829E-2</v>
      </c>
    </row>
    <row r="86" spans="1:12" s="1325" customFormat="1" hidden="1" x14ac:dyDescent="0.25">
      <c r="A86" s="162">
        <v>13</v>
      </c>
      <c r="B86" s="418">
        <v>215</v>
      </c>
      <c r="C86" s="360">
        <v>101</v>
      </c>
      <c r="D86" s="360">
        <v>155</v>
      </c>
      <c r="E86" s="360">
        <v>10</v>
      </c>
      <c r="F86" s="360">
        <v>0</v>
      </c>
      <c r="G86" s="360">
        <v>0</v>
      </c>
      <c r="H86" s="360">
        <v>1</v>
      </c>
      <c r="I86" s="360">
        <v>0</v>
      </c>
      <c r="J86" s="419">
        <v>11</v>
      </c>
      <c r="K86" s="215">
        <f t="shared" si="6"/>
        <v>493</v>
      </c>
      <c r="L86" s="324">
        <f>SUM(K86/K92)</f>
        <v>3.9295392953929538E-2</v>
      </c>
    </row>
    <row r="87" spans="1:12" s="1325" customFormat="1" hidden="1" x14ac:dyDescent="0.25">
      <c r="A87" s="162">
        <v>14</v>
      </c>
      <c r="B87" s="418">
        <v>232</v>
      </c>
      <c r="C87" s="360">
        <v>90</v>
      </c>
      <c r="D87" s="360">
        <v>198</v>
      </c>
      <c r="E87" s="360">
        <v>26</v>
      </c>
      <c r="F87" s="360">
        <v>0</v>
      </c>
      <c r="G87" s="360">
        <v>3</v>
      </c>
      <c r="H87" s="360">
        <v>2</v>
      </c>
      <c r="I87" s="360">
        <v>0</v>
      </c>
      <c r="J87" s="419">
        <v>18</v>
      </c>
      <c r="K87" s="215">
        <f t="shared" si="6"/>
        <v>569</v>
      </c>
      <c r="L87" s="324">
        <f>SUM(K87/K92)</f>
        <v>4.5353100589829429E-2</v>
      </c>
    </row>
    <row r="88" spans="1:12" s="1325" customFormat="1" hidden="1" x14ac:dyDescent="0.25">
      <c r="A88" s="162">
        <v>15</v>
      </c>
      <c r="B88" s="418">
        <v>217</v>
      </c>
      <c r="C88" s="360">
        <v>88</v>
      </c>
      <c r="D88" s="360">
        <v>224</v>
      </c>
      <c r="E88" s="360">
        <v>28</v>
      </c>
      <c r="F88" s="360">
        <v>0</v>
      </c>
      <c r="G88" s="360">
        <v>19</v>
      </c>
      <c r="H88" s="360">
        <v>1</v>
      </c>
      <c r="I88" s="360">
        <v>0</v>
      </c>
      <c r="J88" s="419">
        <v>19</v>
      </c>
      <c r="K88" s="215">
        <f t="shared" si="6"/>
        <v>596</v>
      </c>
      <c r="L88" s="324">
        <f>SUM(K88/K92)</f>
        <v>4.7505180934162283E-2</v>
      </c>
    </row>
    <row r="89" spans="1:12" s="1325" customFormat="1" hidden="1" x14ac:dyDescent="0.25">
      <c r="A89" s="162">
        <v>16</v>
      </c>
      <c r="B89" s="418">
        <v>223</v>
      </c>
      <c r="C89" s="360">
        <v>88</v>
      </c>
      <c r="D89" s="360">
        <v>276</v>
      </c>
      <c r="E89" s="360">
        <v>36</v>
      </c>
      <c r="F89" s="360">
        <v>0</v>
      </c>
      <c r="G89" s="360">
        <v>40</v>
      </c>
      <c r="H89" s="360">
        <v>5</v>
      </c>
      <c r="I89" s="360">
        <v>0</v>
      </c>
      <c r="J89" s="419">
        <v>22</v>
      </c>
      <c r="K89" s="215">
        <f t="shared" si="6"/>
        <v>690</v>
      </c>
      <c r="L89" s="324">
        <f>SUM(K89/K92)</f>
        <v>5.499760879961741E-2</v>
      </c>
    </row>
    <row r="90" spans="1:12" s="1325" customFormat="1" hidden="1" x14ac:dyDescent="0.25">
      <c r="A90" s="162">
        <v>17</v>
      </c>
      <c r="B90" s="418">
        <v>191</v>
      </c>
      <c r="C90" s="360">
        <v>76</v>
      </c>
      <c r="D90" s="360">
        <v>331</v>
      </c>
      <c r="E90" s="360">
        <v>48</v>
      </c>
      <c r="F90" s="360">
        <v>0</v>
      </c>
      <c r="G90" s="360">
        <v>49</v>
      </c>
      <c r="H90" s="360">
        <v>4</v>
      </c>
      <c r="I90" s="360">
        <v>0</v>
      </c>
      <c r="J90" s="419">
        <v>19</v>
      </c>
      <c r="K90" s="215">
        <f t="shared" si="6"/>
        <v>718</v>
      </c>
      <c r="L90" s="324">
        <f>SUM(K90/K92)</f>
        <v>5.722939582337E-2</v>
      </c>
    </row>
    <row r="91" spans="1:12" s="1325" customFormat="1" ht="15.75" hidden="1" thickBot="1" x14ac:dyDescent="0.3">
      <c r="A91" s="163" t="s">
        <v>385</v>
      </c>
      <c r="B91" s="420">
        <v>38</v>
      </c>
      <c r="C91" s="421">
        <v>39</v>
      </c>
      <c r="D91" s="421">
        <v>204</v>
      </c>
      <c r="E91" s="421">
        <v>9</v>
      </c>
      <c r="F91" s="421">
        <v>619</v>
      </c>
      <c r="G91" s="421">
        <v>0</v>
      </c>
      <c r="H91" s="421">
        <v>0</v>
      </c>
      <c r="I91" s="421">
        <v>0</v>
      </c>
      <c r="J91" s="422">
        <v>11</v>
      </c>
      <c r="K91" s="216">
        <f t="shared" si="6"/>
        <v>920</v>
      </c>
      <c r="L91" s="631">
        <f>SUM(K91/K92)</f>
        <v>7.3330145066156538E-2</v>
      </c>
    </row>
    <row r="92" spans="1:12" s="1325" customFormat="1" ht="16.5" hidden="1" thickTop="1" thickBot="1" x14ac:dyDescent="0.3">
      <c r="A92" s="118" t="s">
        <v>135</v>
      </c>
      <c r="B92" s="289">
        <f>SUM(B73:B91)</f>
        <v>5682</v>
      </c>
      <c r="C92" s="290">
        <f t="shared" ref="C92:J92" si="7">SUM(C73:C91)</f>
        <v>3724</v>
      </c>
      <c r="D92" s="290">
        <f t="shared" si="7"/>
        <v>1945</v>
      </c>
      <c r="E92" s="290">
        <f t="shared" si="7"/>
        <v>179</v>
      </c>
      <c r="F92" s="290">
        <f t="shared" si="7"/>
        <v>619</v>
      </c>
      <c r="G92" s="290">
        <f t="shared" si="7"/>
        <v>111</v>
      </c>
      <c r="H92" s="290">
        <f t="shared" si="7"/>
        <v>29</v>
      </c>
      <c r="I92" s="290">
        <f t="shared" si="7"/>
        <v>0</v>
      </c>
      <c r="J92" s="291">
        <f t="shared" si="7"/>
        <v>257</v>
      </c>
      <c r="K92" s="213">
        <f>SUM(K73:K91)</f>
        <v>12546</v>
      </c>
      <c r="L92" s="632">
        <f>SUM(L73:L91)</f>
        <v>1</v>
      </c>
    </row>
    <row r="93" spans="1:12" s="1325" customFormat="1" ht="15.75" hidden="1" thickBot="1" x14ac:dyDescent="0.3">
      <c r="A93" s="86" t="s">
        <v>136</v>
      </c>
      <c r="B93" s="626">
        <f>SUM(B92/K92)</f>
        <v>0.45289335246293638</v>
      </c>
      <c r="C93" s="627">
        <f>SUM(C92/K92)</f>
        <v>0.29682767415909456</v>
      </c>
      <c r="D93" s="627">
        <f>SUM(D92/K92)</f>
        <v>0.15502949147138531</v>
      </c>
      <c r="E93" s="627">
        <f>SUM(E92/K92)</f>
        <v>1.4267495616132633E-2</v>
      </c>
      <c r="F93" s="627">
        <f>SUM(F92/K92)</f>
        <v>4.9338434560816199E-2</v>
      </c>
      <c r="G93" s="627">
        <f>SUM(G92/K92)</f>
        <v>8.8474414155906272E-3</v>
      </c>
      <c r="H93" s="627">
        <f>SUM(H92/K92)</f>
        <v>2.3114937031723259E-3</v>
      </c>
      <c r="I93" s="627">
        <f>SUM(I92/K92)</f>
        <v>0</v>
      </c>
      <c r="J93" s="628">
        <f>SUM(J92/K92)</f>
        <v>2.0484616610871993E-2</v>
      </c>
      <c r="K93" s="629">
        <f>SUM(B93:J93)</f>
        <v>0.99999999999999989</v>
      </c>
      <c r="L93" s="405"/>
    </row>
    <row r="94" spans="1:12" s="197" customFormat="1" ht="16.5" hidden="1" thickBot="1" x14ac:dyDescent="0.3">
      <c r="A94" s="2257" t="s">
        <v>271</v>
      </c>
      <c r="B94" s="2258"/>
      <c r="C94" s="2258"/>
      <c r="D94" s="2258"/>
      <c r="E94" s="2258"/>
      <c r="F94" s="2258"/>
      <c r="G94" s="2258"/>
      <c r="H94" s="2258"/>
      <c r="I94" s="2258"/>
      <c r="J94" s="2258"/>
      <c r="K94" s="2258"/>
      <c r="L94" s="2259"/>
    </row>
    <row r="95" spans="1:12" s="197" customFormat="1" ht="78" hidden="1" customHeight="1" thickBot="1" x14ac:dyDescent="0.3">
      <c r="A95" s="129"/>
      <c r="B95" s="159" t="s">
        <v>374</v>
      </c>
      <c r="C95" s="160" t="s">
        <v>375</v>
      </c>
      <c r="D95" s="160" t="s">
        <v>376</v>
      </c>
      <c r="E95" s="160" t="s">
        <v>377</v>
      </c>
      <c r="F95" s="160" t="s">
        <v>378</v>
      </c>
      <c r="G95" s="160" t="s">
        <v>379</v>
      </c>
      <c r="H95" s="160" t="s">
        <v>380</v>
      </c>
      <c r="I95" s="160" t="s">
        <v>381</v>
      </c>
      <c r="J95" s="161" t="s">
        <v>382</v>
      </c>
      <c r="K95" s="585" t="s">
        <v>383</v>
      </c>
      <c r="L95" s="585" t="s">
        <v>164</v>
      </c>
    </row>
    <row r="96" spans="1:12" s="197" customFormat="1" hidden="1" x14ac:dyDescent="0.25">
      <c r="A96" s="118" t="s">
        <v>384</v>
      </c>
      <c r="B96" s="416">
        <v>618</v>
      </c>
      <c r="C96" s="356">
        <v>547</v>
      </c>
      <c r="D96" s="356">
        <v>2</v>
      </c>
      <c r="E96" s="356">
        <v>0</v>
      </c>
      <c r="F96" s="356">
        <v>0</v>
      </c>
      <c r="G96" s="356">
        <v>0</v>
      </c>
      <c r="H96" s="356">
        <v>1</v>
      </c>
      <c r="I96" s="356">
        <v>0</v>
      </c>
      <c r="J96" s="417">
        <v>82</v>
      </c>
      <c r="K96" s="214">
        <f t="shared" ref="K96:K114" si="8">SUM(B96:J96)</f>
        <v>1250</v>
      </c>
      <c r="L96" s="630">
        <f>SUM(K96/K116)</f>
        <v>8.9145628298388249E-2</v>
      </c>
    </row>
    <row r="97" spans="1:12" s="197" customFormat="1" hidden="1" x14ac:dyDescent="0.25">
      <c r="A97" s="162">
        <v>1</v>
      </c>
      <c r="B97" s="418">
        <v>641</v>
      </c>
      <c r="C97" s="360">
        <v>515</v>
      </c>
      <c r="D97" s="360">
        <v>5</v>
      </c>
      <c r="E97" s="360">
        <v>0</v>
      </c>
      <c r="F97" s="360">
        <v>0</v>
      </c>
      <c r="G97" s="360">
        <v>0</v>
      </c>
      <c r="H97" s="360">
        <v>2</v>
      </c>
      <c r="I97" s="360">
        <v>0</v>
      </c>
      <c r="J97" s="419">
        <v>87</v>
      </c>
      <c r="K97" s="215">
        <f t="shared" si="8"/>
        <v>1250</v>
      </c>
      <c r="L97" s="324">
        <f>SUM(K97/K116)</f>
        <v>8.9145628298388249E-2</v>
      </c>
    </row>
    <row r="98" spans="1:12" s="197" customFormat="1" hidden="1" x14ac:dyDescent="0.25">
      <c r="A98" s="162">
        <v>2</v>
      </c>
      <c r="B98" s="418">
        <v>452</v>
      </c>
      <c r="C98" s="360">
        <v>385</v>
      </c>
      <c r="D98" s="360">
        <v>1</v>
      </c>
      <c r="E98" s="360">
        <v>1</v>
      </c>
      <c r="F98" s="360">
        <v>0</v>
      </c>
      <c r="G98" s="360">
        <v>0</v>
      </c>
      <c r="H98" s="360">
        <v>2</v>
      </c>
      <c r="I98" s="360">
        <v>0</v>
      </c>
      <c r="J98" s="419">
        <v>81</v>
      </c>
      <c r="K98" s="215">
        <f t="shared" si="8"/>
        <v>922</v>
      </c>
      <c r="L98" s="324">
        <f>SUM(K98/K116)</f>
        <v>6.5753815432891174E-2</v>
      </c>
    </row>
    <row r="99" spans="1:12" s="197" customFormat="1" hidden="1" x14ac:dyDescent="0.25">
      <c r="A99" s="162">
        <v>3</v>
      </c>
      <c r="B99" s="418">
        <v>450</v>
      </c>
      <c r="C99" s="360">
        <v>329</v>
      </c>
      <c r="D99" s="360">
        <v>2</v>
      </c>
      <c r="E99" s="360">
        <v>0</v>
      </c>
      <c r="F99" s="360">
        <v>0</v>
      </c>
      <c r="G99" s="360">
        <v>0</v>
      </c>
      <c r="H99" s="360">
        <v>0</v>
      </c>
      <c r="I99" s="360">
        <v>0</v>
      </c>
      <c r="J99" s="419">
        <v>63</v>
      </c>
      <c r="K99" s="215">
        <f t="shared" si="8"/>
        <v>844</v>
      </c>
      <c r="L99" s="324">
        <f>SUM(K99/K116)</f>
        <v>6.0191128227071747E-2</v>
      </c>
    </row>
    <row r="100" spans="1:12" s="197" customFormat="1" hidden="1" x14ac:dyDescent="0.25">
      <c r="A100" s="162">
        <v>4</v>
      </c>
      <c r="B100" s="418">
        <v>408</v>
      </c>
      <c r="C100" s="360">
        <v>295</v>
      </c>
      <c r="D100" s="360">
        <v>4</v>
      </c>
      <c r="E100" s="360">
        <v>2</v>
      </c>
      <c r="F100" s="360">
        <v>0</v>
      </c>
      <c r="G100" s="360">
        <v>0</v>
      </c>
      <c r="H100" s="360">
        <v>1</v>
      </c>
      <c r="I100" s="360">
        <v>0</v>
      </c>
      <c r="J100" s="419">
        <v>65</v>
      </c>
      <c r="K100" s="215">
        <f t="shared" si="8"/>
        <v>775</v>
      </c>
      <c r="L100" s="324">
        <f>SUM(K100/K116)</f>
        <v>5.5270289545000711E-2</v>
      </c>
    </row>
    <row r="101" spans="1:12" s="197" customFormat="1" hidden="1" x14ac:dyDescent="0.25">
      <c r="A101" s="162">
        <v>5</v>
      </c>
      <c r="B101" s="418">
        <v>384</v>
      </c>
      <c r="C101" s="360">
        <v>276</v>
      </c>
      <c r="D101" s="360">
        <v>11</v>
      </c>
      <c r="E101" s="360">
        <v>1</v>
      </c>
      <c r="F101" s="360">
        <v>0</v>
      </c>
      <c r="G101" s="360">
        <v>0</v>
      </c>
      <c r="H101" s="360">
        <v>0</v>
      </c>
      <c r="I101" s="360">
        <v>0</v>
      </c>
      <c r="J101" s="419">
        <v>71</v>
      </c>
      <c r="K101" s="215">
        <f t="shared" si="8"/>
        <v>743</v>
      </c>
      <c r="L101" s="324">
        <f>SUM(K101/K116)</f>
        <v>5.2988161460561976E-2</v>
      </c>
    </row>
    <row r="102" spans="1:12" s="197" customFormat="1" hidden="1" x14ac:dyDescent="0.25">
      <c r="A102" s="162">
        <v>6</v>
      </c>
      <c r="B102" s="418">
        <v>321</v>
      </c>
      <c r="C102" s="360">
        <v>241</v>
      </c>
      <c r="D102" s="360">
        <v>25</v>
      </c>
      <c r="E102" s="360">
        <v>0</v>
      </c>
      <c r="F102" s="360">
        <v>0</v>
      </c>
      <c r="G102" s="360">
        <v>0</v>
      </c>
      <c r="H102" s="360">
        <v>1</v>
      </c>
      <c r="I102" s="360">
        <v>0</v>
      </c>
      <c r="J102" s="419">
        <v>62</v>
      </c>
      <c r="K102" s="215">
        <f t="shared" si="8"/>
        <v>650</v>
      </c>
      <c r="L102" s="324">
        <f>SUM(K102/K116)</f>
        <v>4.6355726715161888E-2</v>
      </c>
    </row>
    <row r="103" spans="1:12" s="197" customFormat="1" hidden="1" x14ac:dyDescent="0.25">
      <c r="A103" s="162">
        <v>7</v>
      </c>
      <c r="B103" s="418">
        <v>326</v>
      </c>
      <c r="C103" s="360">
        <v>209</v>
      </c>
      <c r="D103" s="360">
        <v>44</v>
      </c>
      <c r="E103" s="360">
        <v>0</v>
      </c>
      <c r="F103" s="360">
        <v>0</v>
      </c>
      <c r="G103" s="360">
        <v>0</v>
      </c>
      <c r="H103" s="360">
        <v>1</v>
      </c>
      <c r="I103" s="360">
        <v>0</v>
      </c>
      <c r="J103" s="419">
        <v>52</v>
      </c>
      <c r="K103" s="215">
        <f t="shared" si="8"/>
        <v>632</v>
      </c>
      <c r="L103" s="324">
        <f>SUM(K103/K116)</f>
        <v>4.5072029667665096E-2</v>
      </c>
    </row>
    <row r="104" spans="1:12" s="197" customFormat="1" hidden="1" x14ac:dyDescent="0.25">
      <c r="A104" s="162">
        <v>8</v>
      </c>
      <c r="B104" s="418">
        <v>287</v>
      </c>
      <c r="C104" s="360">
        <v>165</v>
      </c>
      <c r="D104" s="360">
        <v>60</v>
      </c>
      <c r="E104" s="360">
        <v>0</v>
      </c>
      <c r="F104" s="360">
        <v>0</v>
      </c>
      <c r="G104" s="360">
        <v>0</v>
      </c>
      <c r="H104" s="360">
        <v>0</v>
      </c>
      <c r="I104" s="360">
        <v>0</v>
      </c>
      <c r="J104" s="419">
        <v>38</v>
      </c>
      <c r="K104" s="215">
        <f t="shared" si="8"/>
        <v>550</v>
      </c>
      <c r="L104" s="324">
        <f>SUM(K104/K116)</f>
        <v>3.9224076451290828E-2</v>
      </c>
    </row>
    <row r="105" spans="1:12" s="197" customFormat="1" hidden="1" x14ac:dyDescent="0.25">
      <c r="A105" s="162">
        <v>9</v>
      </c>
      <c r="B105" s="418">
        <v>266</v>
      </c>
      <c r="C105" s="360">
        <v>149</v>
      </c>
      <c r="D105" s="360">
        <v>67</v>
      </c>
      <c r="E105" s="360">
        <v>0</v>
      </c>
      <c r="F105" s="360">
        <v>0</v>
      </c>
      <c r="G105" s="360">
        <v>0</v>
      </c>
      <c r="H105" s="360">
        <v>2</v>
      </c>
      <c r="I105" s="360">
        <v>0</v>
      </c>
      <c r="J105" s="419">
        <v>48</v>
      </c>
      <c r="K105" s="215">
        <f t="shared" si="8"/>
        <v>532</v>
      </c>
      <c r="L105" s="324">
        <f>SUM(K105/K116)</f>
        <v>3.7940379403794036E-2</v>
      </c>
    </row>
    <row r="106" spans="1:12" s="197" customFormat="1" hidden="1" x14ac:dyDescent="0.25">
      <c r="A106" s="162">
        <v>10</v>
      </c>
      <c r="B106" s="418">
        <v>242</v>
      </c>
      <c r="C106" s="360">
        <v>136</v>
      </c>
      <c r="D106" s="360">
        <v>81</v>
      </c>
      <c r="E106" s="360">
        <v>2</v>
      </c>
      <c r="F106" s="360">
        <v>0</v>
      </c>
      <c r="G106" s="360">
        <v>0</v>
      </c>
      <c r="H106" s="360">
        <v>1</v>
      </c>
      <c r="I106" s="360">
        <v>0</v>
      </c>
      <c r="J106" s="419">
        <v>39</v>
      </c>
      <c r="K106" s="215">
        <f t="shared" si="8"/>
        <v>501</v>
      </c>
      <c r="L106" s="324">
        <f>SUM(K106/K116)</f>
        <v>3.5729567821994011E-2</v>
      </c>
    </row>
    <row r="107" spans="1:12" s="197" customFormat="1" hidden="1" x14ac:dyDescent="0.25">
      <c r="A107" s="162">
        <v>11</v>
      </c>
      <c r="B107" s="418">
        <v>234</v>
      </c>
      <c r="C107" s="360">
        <v>106</v>
      </c>
      <c r="D107" s="360">
        <v>83</v>
      </c>
      <c r="E107" s="360">
        <v>3</v>
      </c>
      <c r="F107" s="360">
        <v>0</v>
      </c>
      <c r="G107" s="360">
        <v>0</v>
      </c>
      <c r="H107" s="360">
        <v>0</v>
      </c>
      <c r="I107" s="360">
        <v>0</v>
      </c>
      <c r="J107" s="419">
        <v>56</v>
      </c>
      <c r="K107" s="215">
        <f t="shared" si="8"/>
        <v>482</v>
      </c>
      <c r="L107" s="324">
        <f>SUM(K107/K116)</f>
        <v>3.437455427185851E-2</v>
      </c>
    </row>
    <row r="108" spans="1:12" s="197" customFormat="1" hidden="1" x14ac:dyDescent="0.25">
      <c r="A108" s="162">
        <v>12</v>
      </c>
      <c r="B108" s="418">
        <v>248</v>
      </c>
      <c r="C108" s="360">
        <v>113</v>
      </c>
      <c r="D108" s="360">
        <v>107</v>
      </c>
      <c r="E108" s="360">
        <v>4</v>
      </c>
      <c r="F108" s="360">
        <v>0</v>
      </c>
      <c r="G108" s="360">
        <v>0</v>
      </c>
      <c r="H108" s="360">
        <v>1</v>
      </c>
      <c r="I108" s="360">
        <v>0</v>
      </c>
      <c r="J108" s="419">
        <v>45</v>
      </c>
      <c r="K108" s="215">
        <f t="shared" si="8"/>
        <v>518</v>
      </c>
      <c r="L108" s="324">
        <f>SUM(K108/K116)</f>
        <v>3.6941948366852093E-2</v>
      </c>
    </row>
    <row r="109" spans="1:12" s="197" customFormat="1" hidden="1" x14ac:dyDescent="0.25">
      <c r="A109" s="162">
        <v>13</v>
      </c>
      <c r="B109" s="418">
        <v>223</v>
      </c>
      <c r="C109" s="360">
        <v>113</v>
      </c>
      <c r="D109" s="360">
        <v>125</v>
      </c>
      <c r="E109" s="360">
        <v>11</v>
      </c>
      <c r="F109" s="360">
        <v>0</v>
      </c>
      <c r="G109" s="360">
        <v>1</v>
      </c>
      <c r="H109" s="360">
        <v>2</v>
      </c>
      <c r="I109" s="360">
        <v>0</v>
      </c>
      <c r="J109" s="419">
        <v>65</v>
      </c>
      <c r="K109" s="215">
        <f t="shared" si="8"/>
        <v>540</v>
      </c>
      <c r="L109" s="324">
        <f>SUM(K109/K116)</f>
        <v>3.8510911424903725E-2</v>
      </c>
    </row>
    <row r="110" spans="1:12" s="197" customFormat="1" hidden="1" x14ac:dyDescent="0.25">
      <c r="A110" s="162">
        <v>14</v>
      </c>
      <c r="B110" s="418">
        <v>250</v>
      </c>
      <c r="C110" s="360">
        <v>101</v>
      </c>
      <c r="D110" s="360">
        <v>186</v>
      </c>
      <c r="E110" s="360">
        <v>17</v>
      </c>
      <c r="F110" s="360">
        <v>0</v>
      </c>
      <c r="G110" s="360">
        <v>9</v>
      </c>
      <c r="H110" s="360">
        <v>2</v>
      </c>
      <c r="I110" s="360">
        <v>0</v>
      </c>
      <c r="J110" s="419">
        <v>82</v>
      </c>
      <c r="K110" s="215">
        <f t="shared" si="8"/>
        <v>647</v>
      </c>
      <c r="L110" s="324">
        <f>SUM(K110/K116)</f>
        <v>4.6141777207245757E-2</v>
      </c>
    </row>
    <row r="111" spans="1:12" s="197" customFormat="1" hidden="1" x14ac:dyDescent="0.25">
      <c r="A111" s="162">
        <v>15</v>
      </c>
      <c r="B111" s="418">
        <v>203</v>
      </c>
      <c r="C111" s="360">
        <v>94</v>
      </c>
      <c r="D111" s="360">
        <v>188</v>
      </c>
      <c r="E111" s="360">
        <v>19</v>
      </c>
      <c r="F111" s="360">
        <v>0</v>
      </c>
      <c r="G111" s="360">
        <v>33</v>
      </c>
      <c r="H111" s="360">
        <v>5</v>
      </c>
      <c r="I111" s="360">
        <v>0</v>
      </c>
      <c r="J111" s="419">
        <v>110</v>
      </c>
      <c r="K111" s="215">
        <f t="shared" si="8"/>
        <v>652</v>
      </c>
      <c r="L111" s="324">
        <f>SUM(K111/K116)</f>
        <v>4.6498359720439308E-2</v>
      </c>
    </row>
    <row r="112" spans="1:12" s="197" customFormat="1" hidden="1" x14ac:dyDescent="0.25">
      <c r="A112" s="162">
        <v>16</v>
      </c>
      <c r="B112" s="418">
        <v>184</v>
      </c>
      <c r="C112" s="360">
        <v>89</v>
      </c>
      <c r="D112" s="360">
        <v>260</v>
      </c>
      <c r="E112" s="360">
        <v>37</v>
      </c>
      <c r="F112" s="360">
        <v>0</v>
      </c>
      <c r="G112" s="360">
        <v>39</v>
      </c>
      <c r="H112" s="360">
        <v>5</v>
      </c>
      <c r="I112" s="360">
        <v>0</v>
      </c>
      <c r="J112" s="419">
        <v>88</v>
      </c>
      <c r="K112" s="215">
        <f t="shared" si="8"/>
        <v>702</v>
      </c>
      <c r="L112" s="324">
        <f>SUM(K112/K116)</f>
        <v>5.0064184852374842E-2</v>
      </c>
    </row>
    <row r="113" spans="1:12" s="197" customFormat="1" hidden="1" x14ac:dyDescent="0.25">
      <c r="A113" s="162">
        <v>17</v>
      </c>
      <c r="B113" s="418">
        <v>186</v>
      </c>
      <c r="C113" s="360">
        <v>56</v>
      </c>
      <c r="D113" s="360">
        <v>244</v>
      </c>
      <c r="E113" s="360">
        <v>38</v>
      </c>
      <c r="F113" s="360">
        <v>1</v>
      </c>
      <c r="G113" s="360">
        <v>65</v>
      </c>
      <c r="H113" s="360">
        <v>1</v>
      </c>
      <c r="I113" s="360">
        <v>0</v>
      </c>
      <c r="J113" s="419">
        <v>102</v>
      </c>
      <c r="K113" s="215">
        <f t="shared" si="8"/>
        <v>693</v>
      </c>
      <c r="L113" s="324">
        <f>SUM(K113/K116)</f>
        <v>4.9422336328626443E-2</v>
      </c>
    </row>
    <row r="114" spans="1:12" s="197" customFormat="1" hidden="1" x14ac:dyDescent="0.25">
      <c r="A114" s="162" t="s">
        <v>385</v>
      </c>
      <c r="B114" s="418">
        <v>36</v>
      </c>
      <c r="C114" s="360">
        <v>44</v>
      </c>
      <c r="D114" s="360">
        <v>205</v>
      </c>
      <c r="E114" s="360">
        <v>6</v>
      </c>
      <c r="F114" s="360">
        <v>641</v>
      </c>
      <c r="G114" s="360">
        <v>13</v>
      </c>
      <c r="H114" s="360">
        <v>0</v>
      </c>
      <c r="I114" s="360">
        <v>0</v>
      </c>
      <c r="J114" s="419">
        <v>187</v>
      </c>
      <c r="K114" s="215">
        <f t="shared" si="8"/>
        <v>1132</v>
      </c>
      <c r="L114" s="324">
        <f>SUM(K114/K116)</f>
        <v>8.0730280987020397E-2</v>
      </c>
    </row>
    <row r="115" spans="1:12" s="1325" customFormat="1" ht="13.7" hidden="1" customHeight="1" thickBot="1" x14ac:dyDescent="0.3">
      <c r="A115" s="1640" t="s">
        <v>387</v>
      </c>
      <c r="B115" s="1694">
        <v>3</v>
      </c>
      <c r="C115" s="1695">
        <v>1</v>
      </c>
      <c r="D115" s="1695">
        <v>0</v>
      </c>
      <c r="E115" s="1695">
        <v>0</v>
      </c>
      <c r="F115" s="1695">
        <v>0</v>
      </c>
      <c r="G115" s="1695">
        <v>0</v>
      </c>
      <c r="H115" s="1695">
        <v>0</v>
      </c>
      <c r="I115" s="1695">
        <v>0</v>
      </c>
      <c r="J115" s="1696">
        <v>3</v>
      </c>
      <c r="K115" s="722">
        <f>SUM(B115:J115)</f>
        <v>7</v>
      </c>
      <c r="L115" s="324">
        <f>SUM(K115/K116)</f>
        <v>4.9921551847097417E-4</v>
      </c>
    </row>
    <row r="116" spans="1:12" s="197" customFormat="1" ht="16.5" hidden="1" thickTop="1" thickBot="1" x14ac:dyDescent="0.3">
      <c r="A116" s="118" t="s">
        <v>135</v>
      </c>
      <c r="B116" s="289">
        <f>SUM(B96:B114)</f>
        <v>5959</v>
      </c>
      <c r="C116" s="290">
        <f t="shared" ref="C116:J116" si="9">SUM(C96:C114)</f>
        <v>3963</v>
      </c>
      <c r="D116" s="290">
        <f t="shared" si="9"/>
        <v>1700</v>
      </c>
      <c r="E116" s="290">
        <f t="shared" si="9"/>
        <v>141</v>
      </c>
      <c r="F116" s="290">
        <f t="shared" si="9"/>
        <v>642</v>
      </c>
      <c r="G116" s="290">
        <f t="shared" si="9"/>
        <v>160</v>
      </c>
      <c r="H116" s="290">
        <f t="shared" si="9"/>
        <v>27</v>
      </c>
      <c r="I116" s="290">
        <f t="shared" si="9"/>
        <v>0</v>
      </c>
      <c r="J116" s="291">
        <f t="shared" si="9"/>
        <v>1423</v>
      </c>
      <c r="K116" s="213">
        <f>SUM(K96:K115)</f>
        <v>14022</v>
      </c>
      <c r="L116" s="632">
        <f>SUM(L96:L114)</f>
        <v>0.9995007844815289</v>
      </c>
    </row>
    <row r="117" spans="1:12" s="197" customFormat="1" ht="15.75" hidden="1" thickBot="1" x14ac:dyDescent="0.3">
      <c r="A117" s="86" t="s">
        <v>136</v>
      </c>
      <c r="B117" s="626">
        <f>SUM(B116/K116)</f>
        <v>0.42497503922407648</v>
      </c>
      <c r="C117" s="627">
        <f>SUM(C116/K116)</f>
        <v>0.28262729995721009</v>
      </c>
      <c r="D117" s="627">
        <f>SUM(D116/K116)</f>
        <v>0.12123805448580802</v>
      </c>
      <c r="E117" s="627">
        <f>SUM(E116/K116)</f>
        <v>1.0055626872058195E-2</v>
      </c>
      <c r="F117" s="627">
        <f>SUM(F116/K116)</f>
        <v>4.5785194694052206E-2</v>
      </c>
      <c r="G117" s="627">
        <f>SUM(G116/K116)</f>
        <v>1.1410640422193696E-2</v>
      </c>
      <c r="H117" s="627">
        <f>SUM(H116/K116)</f>
        <v>1.9255455712451862E-3</v>
      </c>
      <c r="I117" s="627">
        <f>SUM(I116/K116)</f>
        <v>0</v>
      </c>
      <c r="J117" s="628">
        <f>SUM(J116/K116)</f>
        <v>0.10148338325488518</v>
      </c>
      <c r="K117" s="629">
        <f>SUM(B117:J117)</f>
        <v>0.99950078448152901</v>
      </c>
      <c r="L117" s="405"/>
    </row>
    <row r="118" spans="1:12" s="1325" customFormat="1" ht="16.5" hidden="1" thickBot="1" x14ac:dyDescent="0.3">
      <c r="A118" s="2257" t="s">
        <v>272</v>
      </c>
      <c r="B118" s="2258"/>
      <c r="C118" s="2258"/>
      <c r="D118" s="2258"/>
      <c r="E118" s="2258"/>
      <c r="F118" s="2258"/>
      <c r="G118" s="2258"/>
      <c r="H118" s="2258"/>
      <c r="I118" s="2258"/>
      <c r="J118" s="2258"/>
      <c r="K118" s="2258"/>
      <c r="L118" s="2259"/>
    </row>
    <row r="119" spans="1:12" s="1325" customFormat="1" ht="78" hidden="1" customHeight="1" thickBot="1" x14ac:dyDescent="0.3">
      <c r="A119" s="129"/>
      <c r="B119" s="159" t="s">
        <v>374</v>
      </c>
      <c r="C119" s="160" t="s">
        <v>375</v>
      </c>
      <c r="D119" s="160" t="s">
        <v>376</v>
      </c>
      <c r="E119" s="160" t="s">
        <v>377</v>
      </c>
      <c r="F119" s="160" t="s">
        <v>378</v>
      </c>
      <c r="G119" s="160" t="s">
        <v>388</v>
      </c>
      <c r="H119" s="160" t="s">
        <v>389</v>
      </c>
      <c r="I119" s="160" t="s">
        <v>381</v>
      </c>
      <c r="J119" s="161" t="s">
        <v>382</v>
      </c>
      <c r="K119" s="585" t="s">
        <v>383</v>
      </c>
      <c r="L119" s="585" t="s">
        <v>164</v>
      </c>
    </row>
    <row r="120" spans="1:12" s="1325" customFormat="1" hidden="1" x14ac:dyDescent="0.25">
      <c r="A120" s="118" t="s">
        <v>384</v>
      </c>
      <c r="B120" s="416">
        <v>628</v>
      </c>
      <c r="C120" s="356">
        <v>608</v>
      </c>
      <c r="D120" s="356">
        <v>3</v>
      </c>
      <c r="E120" s="356">
        <v>2</v>
      </c>
      <c r="F120" s="356">
        <v>0</v>
      </c>
      <c r="G120" s="356">
        <v>0</v>
      </c>
      <c r="H120" s="356">
        <v>2</v>
      </c>
      <c r="I120" s="356">
        <v>0</v>
      </c>
      <c r="J120" s="417">
        <v>99</v>
      </c>
      <c r="K120" s="214">
        <f t="shared" ref="K120:K138" si="10">SUM(B120:J120)</f>
        <v>1342</v>
      </c>
      <c r="L120" s="630">
        <f>SUM(K120/K139)</f>
        <v>9.0878309744701027E-2</v>
      </c>
    </row>
    <row r="121" spans="1:12" s="1325" customFormat="1" hidden="1" x14ac:dyDescent="0.25">
      <c r="A121" s="162">
        <v>1</v>
      </c>
      <c r="B121" s="418">
        <v>572</v>
      </c>
      <c r="C121" s="360">
        <v>575</v>
      </c>
      <c r="D121" s="360">
        <v>3</v>
      </c>
      <c r="E121" s="360">
        <v>0</v>
      </c>
      <c r="F121" s="360">
        <v>0</v>
      </c>
      <c r="G121" s="360">
        <v>0</v>
      </c>
      <c r="H121" s="360">
        <v>4</v>
      </c>
      <c r="I121" s="360">
        <v>0</v>
      </c>
      <c r="J121" s="419">
        <v>120</v>
      </c>
      <c r="K121" s="215">
        <f t="shared" si="10"/>
        <v>1274</v>
      </c>
      <c r="L121" s="324">
        <f>SUM(K121/K139)</f>
        <v>8.6273447551973997E-2</v>
      </c>
    </row>
    <row r="122" spans="1:12" s="1325" customFormat="1" hidden="1" x14ac:dyDescent="0.25">
      <c r="A122" s="162">
        <v>2</v>
      </c>
      <c r="B122" s="418">
        <v>486</v>
      </c>
      <c r="C122" s="360">
        <v>404</v>
      </c>
      <c r="D122" s="360">
        <v>1</v>
      </c>
      <c r="E122" s="360">
        <v>1</v>
      </c>
      <c r="F122" s="360">
        <v>0</v>
      </c>
      <c r="G122" s="360">
        <v>0</v>
      </c>
      <c r="H122" s="360">
        <v>1</v>
      </c>
      <c r="I122" s="360">
        <v>1</v>
      </c>
      <c r="J122" s="419">
        <v>98</v>
      </c>
      <c r="K122" s="215">
        <f t="shared" si="10"/>
        <v>992</v>
      </c>
      <c r="L122" s="324">
        <f>SUM(K122/K139)</f>
        <v>6.7176813164488383E-2</v>
      </c>
    </row>
    <row r="123" spans="1:12" s="1325" customFormat="1" hidden="1" x14ac:dyDescent="0.25">
      <c r="A123" s="162">
        <v>3</v>
      </c>
      <c r="B123" s="418">
        <v>439</v>
      </c>
      <c r="C123" s="360">
        <v>350</v>
      </c>
      <c r="D123" s="360">
        <v>2</v>
      </c>
      <c r="E123" s="360">
        <v>0</v>
      </c>
      <c r="F123" s="360">
        <v>0</v>
      </c>
      <c r="G123" s="360">
        <v>0</v>
      </c>
      <c r="H123" s="360">
        <v>1</v>
      </c>
      <c r="I123" s="360">
        <v>0</v>
      </c>
      <c r="J123" s="419">
        <v>82</v>
      </c>
      <c r="K123" s="215">
        <f t="shared" si="10"/>
        <v>874</v>
      </c>
      <c r="L123" s="324">
        <f>SUM(K123/K139)</f>
        <v>5.918602288887384E-2</v>
      </c>
    </row>
    <row r="124" spans="1:12" s="1325" customFormat="1" hidden="1" x14ac:dyDescent="0.25">
      <c r="A124" s="162">
        <v>4</v>
      </c>
      <c r="B124" s="418">
        <v>418</v>
      </c>
      <c r="C124" s="360">
        <v>335</v>
      </c>
      <c r="D124" s="360">
        <v>4</v>
      </c>
      <c r="E124" s="360">
        <v>3</v>
      </c>
      <c r="F124" s="360">
        <v>0</v>
      </c>
      <c r="G124" s="360">
        <v>0</v>
      </c>
      <c r="H124" s="360">
        <v>3</v>
      </c>
      <c r="I124" s="360">
        <v>0</v>
      </c>
      <c r="J124" s="419">
        <v>88</v>
      </c>
      <c r="K124" s="215">
        <f t="shared" si="10"/>
        <v>851</v>
      </c>
      <c r="L124" s="324">
        <f>SUM(K124/K139)</f>
        <v>5.7628495970745583E-2</v>
      </c>
    </row>
    <row r="125" spans="1:12" s="1325" customFormat="1" hidden="1" x14ac:dyDescent="0.25">
      <c r="A125" s="162">
        <v>5</v>
      </c>
      <c r="B125" s="418">
        <v>362</v>
      </c>
      <c r="C125" s="360">
        <v>329</v>
      </c>
      <c r="D125" s="360">
        <v>14</v>
      </c>
      <c r="E125" s="360">
        <v>1</v>
      </c>
      <c r="F125" s="360">
        <v>0</v>
      </c>
      <c r="G125" s="360">
        <v>0</v>
      </c>
      <c r="H125" s="360">
        <v>0</v>
      </c>
      <c r="I125" s="360">
        <v>0</v>
      </c>
      <c r="J125" s="419">
        <v>74</v>
      </c>
      <c r="K125" s="215">
        <f t="shared" si="10"/>
        <v>780</v>
      </c>
      <c r="L125" s="324">
        <f>SUM(K125/K139)</f>
        <v>5.2820478093045305E-2</v>
      </c>
    </row>
    <row r="126" spans="1:12" s="1325" customFormat="1" hidden="1" x14ac:dyDescent="0.25">
      <c r="A126" s="162">
        <v>6</v>
      </c>
      <c r="B126" s="418">
        <v>364</v>
      </c>
      <c r="C126" s="360">
        <v>253</v>
      </c>
      <c r="D126" s="360">
        <v>25</v>
      </c>
      <c r="E126" s="360">
        <v>1</v>
      </c>
      <c r="F126" s="360">
        <v>0</v>
      </c>
      <c r="G126" s="360">
        <v>0</v>
      </c>
      <c r="H126" s="360">
        <v>2</v>
      </c>
      <c r="I126" s="360">
        <v>0</v>
      </c>
      <c r="J126" s="419">
        <v>67</v>
      </c>
      <c r="K126" s="215">
        <f t="shared" si="10"/>
        <v>712</v>
      </c>
      <c r="L126" s="324">
        <f>SUM(K126/K139)</f>
        <v>4.8215615900318275E-2</v>
      </c>
    </row>
    <row r="127" spans="1:12" s="1325" customFormat="1" hidden="1" x14ac:dyDescent="0.25">
      <c r="A127" s="162">
        <v>7</v>
      </c>
      <c r="B127" s="418">
        <v>337</v>
      </c>
      <c r="C127" s="360">
        <v>207</v>
      </c>
      <c r="D127" s="360">
        <v>37</v>
      </c>
      <c r="E127" s="360">
        <v>1</v>
      </c>
      <c r="F127" s="360">
        <v>0</v>
      </c>
      <c r="G127" s="360">
        <v>0</v>
      </c>
      <c r="H127" s="360">
        <v>3</v>
      </c>
      <c r="I127" s="360">
        <v>0</v>
      </c>
      <c r="J127" s="419">
        <v>53</v>
      </c>
      <c r="K127" s="215">
        <f t="shared" si="10"/>
        <v>638</v>
      </c>
      <c r="L127" s="324">
        <f>SUM(K127/K139)</f>
        <v>4.3204442337644748E-2</v>
      </c>
    </row>
    <row r="128" spans="1:12" s="1325" customFormat="1" hidden="1" x14ac:dyDescent="0.25">
      <c r="A128" s="162">
        <v>8</v>
      </c>
      <c r="B128" s="418">
        <v>282</v>
      </c>
      <c r="C128" s="360">
        <v>204</v>
      </c>
      <c r="D128" s="360">
        <v>59</v>
      </c>
      <c r="E128" s="360">
        <v>0</v>
      </c>
      <c r="F128" s="360">
        <v>0</v>
      </c>
      <c r="G128" s="360">
        <v>0</v>
      </c>
      <c r="H128" s="360">
        <v>2</v>
      </c>
      <c r="I128" s="360">
        <v>0</v>
      </c>
      <c r="J128" s="419">
        <v>55</v>
      </c>
      <c r="K128" s="215">
        <f t="shared" si="10"/>
        <v>602</v>
      </c>
      <c r="L128" s="324">
        <f>SUM(K128/K139)</f>
        <v>4.0766574117965734E-2</v>
      </c>
    </row>
    <row r="129" spans="1:12" s="1325" customFormat="1" hidden="1" x14ac:dyDescent="0.25">
      <c r="A129" s="162">
        <v>9</v>
      </c>
      <c r="B129" s="418">
        <v>257</v>
      </c>
      <c r="C129" s="360">
        <v>173</v>
      </c>
      <c r="D129" s="360">
        <v>66</v>
      </c>
      <c r="E129" s="360">
        <v>3</v>
      </c>
      <c r="F129" s="360">
        <v>0</v>
      </c>
      <c r="G129" s="360">
        <v>0</v>
      </c>
      <c r="H129" s="360">
        <v>0</v>
      </c>
      <c r="I129" s="360">
        <v>0</v>
      </c>
      <c r="J129" s="419">
        <v>49</v>
      </c>
      <c r="K129" s="215">
        <f t="shared" si="10"/>
        <v>548</v>
      </c>
      <c r="L129" s="324">
        <f>SUM(K129/K139)</f>
        <v>3.710977178844721E-2</v>
      </c>
    </row>
    <row r="130" spans="1:12" s="1325" customFormat="1" hidden="1" x14ac:dyDescent="0.25">
      <c r="A130" s="162">
        <v>10</v>
      </c>
      <c r="B130" s="418">
        <v>256</v>
      </c>
      <c r="C130" s="360">
        <v>133</v>
      </c>
      <c r="D130" s="360">
        <v>86</v>
      </c>
      <c r="E130" s="360">
        <v>3</v>
      </c>
      <c r="F130" s="360">
        <v>0</v>
      </c>
      <c r="G130" s="360">
        <v>0</v>
      </c>
      <c r="H130" s="360">
        <v>0</v>
      </c>
      <c r="I130" s="360">
        <v>0</v>
      </c>
      <c r="J130" s="419">
        <v>65</v>
      </c>
      <c r="K130" s="215">
        <f t="shared" si="10"/>
        <v>543</v>
      </c>
      <c r="L130" s="324">
        <f>SUM(K130/K139)</f>
        <v>3.6771178980158463E-2</v>
      </c>
    </row>
    <row r="131" spans="1:12" s="1325" customFormat="1" hidden="1" x14ac:dyDescent="0.25">
      <c r="A131" s="162">
        <v>11</v>
      </c>
      <c r="B131" s="418">
        <v>230</v>
      </c>
      <c r="C131" s="360">
        <v>138</v>
      </c>
      <c r="D131" s="360">
        <v>98</v>
      </c>
      <c r="E131" s="360">
        <v>3</v>
      </c>
      <c r="F131" s="360">
        <v>0</v>
      </c>
      <c r="G131" s="360">
        <v>0</v>
      </c>
      <c r="H131" s="360">
        <v>0</v>
      </c>
      <c r="I131" s="360">
        <v>0</v>
      </c>
      <c r="J131" s="419">
        <v>64</v>
      </c>
      <c r="K131" s="215">
        <f t="shared" si="10"/>
        <v>533</v>
      </c>
      <c r="L131" s="324">
        <f>SUM(K131/K139)</f>
        <v>3.6093993363580955E-2</v>
      </c>
    </row>
    <row r="132" spans="1:12" s="1325" customFormat="1" hidden="1" x14ac:dyDescent="0.25">
      <c r="A132" s="162">
        <v>12</v>
      </c>
      <c r="B132" s="418">
        <v>232</v>
      </c>
      <c r="C132" s="360">
        <v>136</v>
      </c>
      <c r="D132" s="360">
        <v>111</v>
      </c>
      <c r="E132" s="360">
        <v>13</v>
      </c>
      <c r="F132" s="360">
        <v>0</v>
      </c>
      <c r="G132" s="360">
        <v>0</v>
      </c>
      <c r="H132" s="360">
        <v>1</v>
      </c>
      <c r="I132" s="360">
        <v>0</v>
      </c>
      <c r="J132" s="419">
        <v>68</v>
      </c>
      <c r="K132" s="215">
        <f t="shared" si="10"/>
        <v>561</v>
      </c>
      <c r="L132" s="324">
        <f>SUM(K132/K139)</f>
        <v>3.7990113089997966E-2</v>
      </c>
    </row>
    <row r="133" spans="1:12" s="1325" customFormat="1" hidden="1" x14ac:dyDescent="0.25">
      <c r="A133" s="162">
        <v>13</v>
      </c>
      <c r="B133" s="418">
        <v>237</v>
      </c>
      <c r="C133" s="360">
        <v>133</v>
      </c>
      <c r="D133" s="360">
        <v>165</v>
      </c>
      <c r="E133" s="360">
        <v>13</v>
      </c>
      <c r="F133" s="360">
        <v>0</v>
      </c>
      <c r="G133" s="360">
        <v>1</v>
      </c>
      <c r="H133" s="360">
        <v>3</v>
      </c>
      <c r="I133" s="360">
        <v>0</v>
      </c>
      <c r="J133" s="419">
        <v>64</v>
      </c>
      <c r="K133" s="215">
        <f t="shared" si="10"/>
        <v>616</v>
      </c>
      <c r="L133" s="324">
        <f>SUM(K133/K139)</f>
        <v>4.171463398117424E-2</v>
      </c>
    </row>
    <row r="134" spans="1:12" s="1325" customFormat="1" hidden="1" x14ac:dyDescent="0.25">
      <c r="A134" s="162">
        <v>14</v>
      </c>
      <c r="B134" s="418">
        <v>216</v>
      </c>
      <c r="C134" s="360">
        <v>107</v>
      </c>
      <c r="D134" s="360">
        <v>177</v>
      </c>
      <c r="E134" s="360">
        <v>17</v>
      </c>
      <c r="F134" s="360">
        <v>0</v>
      </c>
      <c r="G134" s="360">
        <v>5</v>
      </c>
      <c r="H134" s="360">
        <v>2</v>
      </c>
      <c r="I134" s="360">
        <v>0</v>
      </c>
      <c r="J134" s="419">
        <v>93</v>
      </c>
      <c r="K134" s="215">
        <f t="shared" si="10"/>
        <v>617</v>
      </c>
      <c r="L134" s="324">
        <f>SUM(K134/K139)</f>
        <v>4.1782352542831989E-2</v>
      </c>
    </row>
    <row r="135" spans="1:12" s="1325" customFormat="1" hidden="1" x14ac:dyDescent="0.25">
      <c r="A135" s="162">
        <v>15</v>
      </c>
      <c r="B135" s="418">
        <v>208</v>
      </c>
      <c r="C135" s="360">
        <v>90</v>
      </c>
      <c r="D135" s="360">
        <v>208</v>
      </c>
      <c r="E135" s="360">
        <v>29</v>
      </c>
      <c r="F135" s="360">
        <v>0</v>
      </c>
      <c r="G135" s="360">
        <v>13</v>
      </c>
      <c r="H135" s="360">
        <v>4</v>
      </c>
      <c r="I135" s="360">
        <v>0</v>
      </c>
      <c r="J135" s="419">
        <v>116</v>
      </c>
      <c r="K135" s="215">
        <f t="shared" si="10"/>
        <v>668</v>
      </c>
      <c r="L135" s="324">
        <f>SUM(K135/K139)</f>
        <v>4.5235999187377259E-2</v>
      </c>
    </row>
    <row r="136" spans="1:12" s="1325" customFormat="1" hidden="1" x14ac:dyDescent="0.25">
      <c r="A136" s="162">
        <v>16</v>
      </c>
      <c r="B136" s="418">
        <v>183</v>
      </c>
      <c r="C136" s="360">
        <v>75</v>
      </c>
      <c r="D136" s="360">
        <v>255</v>
      </c>
      <c r="E136" s="360">
        <v>54</v>
      </c>
      <c r="F136" s="360">
        <v>0</v>
      </c>
      <c r="G136" s="360">
        <v>42</v>
      </c>
      <c r="H136" s="360">
        <v>3</v>
      </c>
      <c r="I136" s="360">
        <v>0</v>
      </c>
      <c r="J136" s="419">
        <v>104</v>
      </c>
      <c r="K136" s="215">
        <f t="shared" si="10"/>
        <v>716</v>
      </c>
      <c r="L136" s="324">
        <f>SUM(K136/K139)</f>
        <v>4.8486490146949279E-2</v>
      </c>
    </row>
    <row r="137" spans="1:12" s="1325" customFormat="1" hidden="1" x14ac:dyDescent="0.25">
      <c r="A137" s="162">
        <v>17</v>
      </c>
      <c r="B137" s="418">
        <v>179</v>
      </c>
      <c r="C137" s="360">
        <v>76</v>
      </c>
      <c r="D137" s="360">
        <v>259</v>
      </c>
      <c r="E137" s="360">
        <v>43</v>
      </c>
      <c r="F137" s="360">
        <v>0</v>
      </c>
      <c r="G137" s="360">
        <v>55</v>
      </c>
      <c r="H137" s="360">
        <v>1</v>
      </c>
      <c r="I137" s="360">
        <v>0</v>
      </c>
      <c r="J137" s="419">
        <v>122</v>
      </c>
      <c r="K137" s="215">
        <f t="shared" si="10"/>
        <v>735</v>
      </c>
      <c r="L137" s="324">
        <f>SUM(K137/K139)</f>
        <v>4.9773142818446539E-2</v>
      </c>
    </row>
    <row r="138" spans="1:12" s="1325" customFormat="1" ht="15.75" hidden="1" thickBot="1" x14ac:dyDescent="0.3">
      <c r="A138" s="163" t="s">
        <v>385</v>
      </c>
      <c r="B138" s="420">
        <v>53</v>
      </c>
      <c r="C138" s="421">
        <v>39</v>
      </c>
      <c r="D138" s="421">
        <v>204</v>
      </c>
      <c r="E138" s="421">
        <v>13</v>
      </c>
      <c r="F138" s="421">
        <v>712</v>
      </c>
      <c r="G138" s="421">
        <v>11</v>
      </c>
      <c r="H138" s="421">
        <v>0</v>
      </c>
      <c r="I138" s="421">
        <v>0</v>
      </c>
      <c r="J138" s="422">
        <v>133</v>
      </c>
      <c r="K138" s="216">
        <f t="shared" si="10"/>
        <v>1165</v>
      </c>
      <c r="L138" s="631">
        <f>SUM(K138/K139)</f>
        <v>7.8892124331279206E-2</v>
      </c>
    </row>
    <row r="139" spans="1:12" s="1325" customFormat="1" ht="16.5" hidden="1" thickTop="1" thickBot="1" x14ac:dyDescent="0.3">
      <c r="A139" s="118" t="s">
        <v>135</v>
      </c>
      <c r="B139" s="289">
        <f>SUM(B120:B138)</f>
        <v>5939</v>
      </c>
      <c r="C139" s="290">
        <f t="shared" ref="C139:J139" si="11">SUM(C120:C138)</f>
        <v>4365</v>
      </c>
      <c r="D139" s="290">
        <f t="shared" si="11"/>
        <v>1777</v>
      </c>
      <c r="E139" s="290">
        <f t="shared" si="11"/>
        <v>200</v>
      </c>
      <c r="F139" s="290">
        <f t="shared" si="11"/>
        <v>712</v>
      </c>
      <c r="G139" s="290">
        <f>SUM(G120:G138)</f>
        <v>127</v>
      </c>
      <c r="H139" s="290">
        <f t="shared" si="11"/>
        <v>32</v>
      </c>
      <c r="I139" s="290">
        <f t="shared" si="11"/>
        <v>1</v>
      </c>
      <c r="J139" s="291">
        <f t="shared" si="11"/>
        <v>1614</v>
      </c>
      <c r="K139" s="213">
        <f>SUM(K120:K138)</f>
        <v>14767</v>
      </c>
      <c r="L139" s="632">
        <f>SUM(L120:L138)</f>
        <v>1.0000000000000002</v>
      </c>
    </row>
    <row r="140" spans="1:12" s="1325" customFormat="1" ht="15.75" hidden="1" thickBot="1" x14ac:dyDescent="0.3">
      <c r="A140" s="86" t="s">
        <v>136</v>
      </c>
      <c r="B140" s="626">
        <f>SUM(B139/K139)</f>
        <v>0.40218053768537954</v>
      </c>
      <c r="C140" s="627">
        <f>SUM(C139/K139)</f>
        <v>0.29559152163608043</v>
      </c>
      <c r="D140" s="627">
        <f>SUM(D139/K139)</f>
        <v>0.12033588406582245</v>
      </c>
      <c r="E140" s="627">
        <f>SUM(E139/K139)</f>
        <v>1.3543712331550078E-2</v>
      </c>
      <c r="F140" s="627">
        <f>SUM(F139/K139)</f>
        <v>4.8215615900318275E-2</v>
      </c>
      <c r="G140" s="627">
        <f>SUM(G139/K139)</f>
        <v>8.6002573305342996E-3</v>
      </c>
      <c r="H140" s="627">
        <f>SUM(H139/K139)</f>
        <v>2.1669939730480123E-3</v>
      </c>
      <c r="I140" s="627">
        <f>SUM(I139/K139)</f>
        <v>6.7718561657750383E-5</v>
      </c>
      <c r="J140" s="628">
        <f>SUM(J139/K139)</f>
        <v>0.10929775851560913</v>
      </c>
      <c r="K140" s="629">
        <f>SUM(B140:J140)</f>
        <v>1</v>
      </c>
      <c r="L140" s="405"/>
    </row>
    <row r="141" spans="1:12" s="1325" customFormat="1" ht="16.5" hidden="1" thickBot="1" x14ac:dyDescent="0.3">
      <c r="A141" s="2257" t="s">
        <v>273</v>
      </c>
      <c r="B141" s="2258"/>
      <c r="C141" s="2258"/>
      <c r="D141" s="2258"/>
      <c r="E141" s="2258"/>
      <c r="F141" s="2258"/>
      <c r="G141" s="2258"/>
      <c r="H141" s="2258"/>
      <c r="I141" s="2258"/>
      <c r="J141" s="2258"/>
      <c r="K141" s="2258"/>
      <c r="L141" s="2259"/>
    </row>
    <row r="142" spans="1:12" s="1325" customFormat="1" ht="78" hidden="1" customHeight="1" thickBot="1" x14ac:dyDescent="0.3">
      <c r="A142" s="129"/>
      <c r="B142" s="159" t="s">
        <v>374</v>
      </c>
      <c r="C142" s="160" t="s">
        <v>375</v>
      </c>
      <c r="D142" s="160" t="s">
        <v>376</v>
      </c>
      <c r="E142" s="160" t="s">
        <v>377</v>
      </c>
      <c r="F142" s="160" t="s">
        <v>378</v>
      </c>
      <c r="G142" s="160" t="s">
        <v>379</v>
      </c>
      <c r="H142" s="160" t="s">
        <v>380</v>
      </c>
      <c r="I142" s="160" t="s">
        <v>381</v>
      </c>
      <c r="J142" s="161" t="s">
        <v>382</v>
      </c>
      <c r="K142" s="585" t="s">
        <v>383</v>
      </c>
      <c r="L142" s="585" t="s">
        <v>164</v>
      </c>
    </row>
    <row r="143" spans="1:12" s="1325" customFormat="1" hidden="1" x14ac:dyDescent="0.25">
      <c r="A143" s="118" t="s">
        <v>384</v>
      </c>
      <c r="B143" s="416">
        <v>714</v>
      </c>
      <c r="C143" s="356">
        <v>626</v>
      </c>
      <c r="D143" s="356">
        <v>4</v>
      </c>
      <c r="E143" s="356">
        <v>4</v>
      </c>
      <c r="F143" s="356">
        <v>0</v>
      </c>
      <c r="G143" s="356">
        <v>0</v>
      </c>
      <c r="H143" s="356">
        <v>3</v>
      </c>
      <c r="I143" s="356">
        <v>1</v>
      </c>
      <c r="J143" s="417">
        <v>7</v>
      </c>
      <c r="K143" s="214">
        <f t="shared" ref="K143:K161" si="12">SUM(B143:J143)</f>
        <v>1359</v>
      </c>
      <c r="L143" s="630">
        <f>SUM(K143/K162)</f>
        <v>9.3976903395339192E-2</v>
      </c>
    </row>
    <row r="144" spans="1:12" s="1325" customFormat="1" hidden="1" x14ac:dyDescent="0.25">
      <c r="A144" s="162">
        <v>1</v>
      </c>
      <c r="B144" s="418">
        <v>636</v>
      </c>
      <c r="C144" s="360">
        <v>614</v>
      </c>
      <c r="D144" s="360">
        <v>3</v>
      </c>
      <c r="E144" s="360">
        <v>4</v>
      </c>
      <c r="F144" s="360">
        <v>0</v>
      </c>
      <c r="G144" s="360">
        <v>0</v>
      </c>
      <c r="H144" s="360">
        <v>4</v>
      </c>
      <c r="I144" s="360">
        <v>1</v>
      </c>
      <c r="J144" s="419">
        <v>9</v>
      </c>
      <c r="K144" s="215">
        <f t="shared" si="12"/>
        <v>1271</v>
      </c>
      <c r="L144" s="324">
        <f>SUM(K144/K162)</f>
        <v>8.7891570430813915E-2</v>
      </c>
    </row>
    <row r="145" spans="1:16" s="1325" customFormat="1" hidden="1" x14ac:dyDescent="0.25">
      <c r="A145" s="162">
        <v>2</v>
      </c>
      <c r="B145" s="418">
        <v>528</v>
      </c>
      <c r="C145" s="360">
        <v>465</v>
      </c>
      <c r="D145" s="360">
        <v>2</v>
      </c>
      <c r="E145" s="360">
        <v>1</v>
      </c>
      <c r="F145" s="360">
        <v>0</v>
      </c>
      <c r="G145" s="360">
        <v>0</v>
      </c>
      <c r="H145" s="360">
        <v>1</v>
      </c>
      <c r="I145" s="360">
        <v>0</v>
      </c>
      <c r="J145" s="419">
        <v>8</v>
      </c>
      <c r="K145" s="215">
        <f t="shared" si="12"/>
        <v>1005</v>
      </c>
      <c r="L145" s="324">
        <f>SUM(K145/K162)</f>
        <v>6.9497268515317054E-2</v>
      </c>
    </row>
    <row r="146" spans="1:16" s="1325" customFormat="1" hidden="1" x14ac:dyDescent="0.25">
      <c r="A146" s="162">
        <v>3</v>
      </c>
      <c r="B146" s="418">
        <v>476</v>
      </c>
      <c r="C146" s="360">
        <v>400</v>
      </c>
      <c r="D146" s="360">
        <v>4</v>
      </c>
      <c r="E146" s="360">
        <v>3</v>
      </c>
      <c r="F146" s="360">
        <v>0</v>
      </c>
      <c r="G146" s="360">
        <v>0</v>
      </c>
      <c r="H146" s="360">
        <v>7</v>
      </c>
      <c r="I146" s="360">
        <v>0</v>
      </c>
      <c r="J146" s="419">
        <v>10</v>
      </c>
      <c r="K146" s="215">
        <f t="shared" si="12"/>
        <v>900</v>
      </c>
      <c r="L146" s="324">
        <f>SUM(K146/K162)</f>
        <v>6.2236359864463041E-2</v>
      </c>
    </row>
    <row r="147" spans="1:16" s="1325" customFormat="1" hidden="1" x14ac:dyDescent="0.25">
      <c r="A147" s="162">
        <v>4</v>
      </c>
      <c r="B147" s="418">
        <v>439</v>
      </c>
      <c r="C147" s="360">
        <v>355</v>
      </c>
      <c r="D147" s="360">
        <v>9</v>
      </c>
      <c r="E147" s="360">
        <v>2</v>
      </c>
      <c r="F147" s="360">
        <v>0</v>
      </c>
      <c r="G147" s="360">
        <v>0</v>
      </c>
      <c r="H147" s="360">
        <v>2</v>
      </c>
      <c r="I147" s="360">
        <v>0</v>
      </c>
      <c r="J147" s="419">
        <v>6</v>
      </c>
      <c r="K147" s="215">
        <f t="shared" si="12"/>
        <v>813</v>
      </c>
      <c r="L147" s="324">
        <f>SUM(K147/K162)</f>
        <v>5.6220178410898276E-2</v>
      </c>
    </row>
    <row r="148" spans="1:16" s="1325" customFormat="1" hidden="1" x14ac:dyDescent="0.25">
      <c r="A148" s="162">
        <v>5</v>
      </c>
      <c r="B148" s="418">
        <v>365</v>
      </c>
      <c r="C148" s="360">
        <v>335</v>
      </c>
      <c r="D148" s="360">
        <v>17</v>
      </c>
      <c r="E148" s="360">
        <v>4</v>
      </c>
      <c r="F148" s="360">
        <v>0</v>
      </c>
      <c r="G148" s="360">
        <v>0</v>
      </c>
      <c r="H148" s="360">
        <v>2</v>
      </c>
      <c r="I148" s="360">
        <v>0</v>
      </c>
      <c r="J148" s="419">
        <v>10</v>
      </c>
      <c r="K148" s="215">
        <f t="shared" si="12"/>
        <v>733</v>
      </c>
      <c r="L148" s="324">
        <f>SUM(K148/K162)</f>
        <v>5.068805753405712E-2</v>
      </c>
      <c r="P148" s="1513"/>
    </row>
    <row r="149" spans="1:16" s="1325" customFormat="1" hidden="1" x14ac:dyDescent="0.25">
      <c r="A149" s="162">
        <v>6</v>
      </c>
      <c r="B149" s="418">
        <v>375</v>
      </c>
      <c r="C149" s="360">
        <v>280</v>
      </c>
      <c r="D149" s="360">
        <v>22</v>
      </c>
      <c r="E149" s="360">
        <v>1</v>
      </c>
      <c r="F149" s="360">
        <v>0</v>
      </c>
      <c r="G149" s="360">
        <v>0</v>
      </c>
      <c r="H149" s="360">
        <v>4</v>
      </c>
      <c r="I149" s="360">
        <v>0</v>
      </c>
      <c r="J149" s="419">
        <v>4</v>
      </c>
      <c r="K149" s="215">
        <f t="shared" si="12"/>
        <v>686</v>
      </c>
      <c r="L149" s="324">
        <f>SUM(K149/K162)</f>
        <v>4.743793651891294E-2</v>
      </c>
    </row>
    <row r="150" spans="1:16" s="1325" customFormat="1" hidden="1" x14ac:dyDescent="0.25">
      <c r="A150" s="162">
        <v>7</v>
      </c>
      <c r="B150" s="418">
        <v>358</v>
      </c>
      <c r="C150" s="360">
        <v>204</v>
      </c>
      <c r="D150" s="360">
        <v>53</v>
      </c>
      <c r="E150" s="360">
        <v>3</v>
      </c>
      <c r="F150" s="360">
        <v>0</v>
      </c>
      <c r="G150" s="360">
        <v>0</v>
      </c>
      <c r="H150" s="360">
        <v>1</v>
      </c>
      <c r="I150" s="360">
        <v>0</v>
      </c>
      <c r="J150" s="419">
        <v>3</v>
      </c>
      <c r="K150" s="215">
        <f t="shared" si="12"/>
        <v>622</v>
      </c>
      <c r="L150" s="324">
        <f>SUM(K150/K162)</f>
        <v>4.3012239817440012E-2</v>
      </c>
    </row>
    <row r="151" spans="1:16" s="1325" customFormat="1" hidden="1" x14ac:dyDescent="0.25">
      <c r="A151" s="162">
        <v>8</v>
      </c>
      <c r="B151" s="418">
        <v>294</v>
      </c>
      <c r="C151" s="360">
        <v>216</v>
      </c>
      <c r="D151" s="360">
        <v>58</v>
      </c>
      <c r="E151" s="360">
        <v>1</v>
      </c>
      <c r="F151" s="360">
        <v>0</v>
      </c>
      <c r="G151" s="360">
        <v>0</v>
      </c>
      <c r="H151" s="360">
        <v>2</v>
      </c>
      <c r="I151" s="360">
        <v>0</v>
      </c>
      <c r="J151" s="419">
        <v>6</v>
      </c>
      <c r="K151" s="215">
        <f t="shared" si="12"/>
        <v>577</v>
      </c>
      <c r="L151" s="324">
        <f>SUM(K151/K162)</f>
        <v>3.990042182421686E-2</v>
      </c>
    </row>
    <row r="152" spans="1:16" s="1325" customFormat="1" hidden="1" x14ac:dyDescent="0.25">
      <c r="A152" s="162">
        <v>9</v>
      </c>
      <c r="B152" s="418">
        <v>280</v>
      </c>
      <c r="C152" s="360">
        <v>191</v>
      </c>
      <c r="D152" s="360">
        <v>60</v>
      </c>
      <c r="E152" s="360">
        <v>7</v>
      </c>
      <c r="F152" s="360">
        <v>0</v>
      </c>
      <c r="G152" s="360">
        <v>0</v>
      </c>
      <c r="H152" s="360">
        <v>0</v>
      </c>
      <c r="I152" s="360">
        <v>0</v>
      </c>
      <c r="J152" s="419">
        <v>4</v>
      </c>
      <c r="K152" s="215">
        <f t="shared" si="12"/>
        <v>542</v>
      </c>
      <c r="L152" s="324">
        <f>SUM(K152/K162)</f>
        <v>3.7480118940598856E-2</v>
      </c>
    </row>
    <row r="153" spans="1:16" s="1325" customFormat="1" hidden="1" x14ac:dyDescent="0.25">
      <c r="A153" s="162">
        <v>10</v>
      </c>
      <c r="B153" s="418">
        <v>275</v>
      </c>
      <c r="C153" s="360">
        <v>165</v>
      </c>
      <c r="D153" s="360">
        <v>86</v>
      </c>
      <c r="E153" s="360">
        <v>12</v>
      </c>
      <c r="F153" s="360">
        <v>0</v>
      </c>
      <c r="G153" s="360">
        <v>0</v>
      </c>
      <c r="H153" s="360">
        <v>0</v>
      </c>
      <c r="I153" s="360">
        <v>0</v>
      </c>
      <c r="J153" s="419">
        <v>6</v>
      </c>
      <c r="K153" s="215">
        <f t="shared" si="12"/>
        <v>544</v>
      </c>
      <c r="L153" s="324">
        <f>SUM(K153/K162)</f>
        <v>3.7618421962519882E-2</v>
      </c>
    </row>
    <row r="154" spans="1:16" s="1325" customFormat="1" hidden="1" x14ac:dyDescent="0.25">
      <c r="A154" s="162">
        <v>11</v>
      </c>
      <c r="B154" s="418">
        <v>268</v>
      </c>
      <c r="C154" s="360">
        <v>182</v>
      </c>
      <c r="D154" s="360">
        <v>94</v>
      </c>
      <c r="E154" s="360">
        <v>11</v>
      </c>
      <c r="F154" s="360">
        <v>0</v>
      </c>
      <c r="G154" s="360">
        <v>0</v>
      </c>
      <c r="H154" s="360">
        <v>0</v>
      </c>
      <c r="I154" s="360">
        <v>0</v>
      </c>
      <c r="J154" s="419">
        <v>9</v>
      </c>
      <c r="K154" s="215">
        <f t="shared" si="12"/>
        <v>564</v>
      </c>
      <c r="L154" s="324">
        <f>SUM(K154/K162)</f>
        <v>3.9001452181730172E-2</v>
      </c>
    </row>
    <row r="155" spans="1:16" s="1325" customFormat="1" hidden="1" x14ac:dyDescent="0.25">
      <c r="A155" s="162">
        <v>12</v>
      </c>
      <c r="B155" s="418">
        <v>260</v>
      </c>
      <c r="C155" s="360">
        <v>146</v>
      </c>
      <c r="D155" s="360">
        <v>115</v>
      </c>
      <c r="E155" s="360">
        <v>21</v>
      </c>
      <c r="F155" s="360">
        <v>0</v>
      </c>
      <c r="G155" s="360">
        <v>2</v>
      </c>
      <c r="H155" s="360">
        <v>1</v>
      </c>
      <c r="I155" s="360">
        <v>0</v>
      </c>
      <c r="J155" s="419">
        <v>6</v>
      </c>
      <c r="K155" s="215">
        <f t="shared" si="12"/>
        <v>551</v>
      </c>
      <c r="L155" s="324">
        <f>SUM(K155/K162)</f>
        <v>3.8102482539243483E-2</v>
      </c>
    </row>
    <row r="156" spans="1:16" s="1325" customFormat="1" hidden="1" x14ac:dyDescent="0.25">
      <c r="A156" s="162">
        <v>13</v>
      </c>
      <c r="B156" s="418">
        <v>247</v>
      </c>
      <c r="C156" s="360">
        <v>148</v>
      </c>
      <c r="D156" s="360">
        <v>163</v>
      </c>
      <c r="E156" s="360">
        <v>35</v>
      </c>
      <c r="F156" s="360">
        <v>0</v>
      </c>
      <c r="G156" s="360">
        <v>5</v>
      </c>
      <c r="H156" s="360">
        <v>2</v>
      </c>
      <c r="I156" s="360">
        <v>0</v>
      </c>
      <c r="J156" s="419">
        <v>9</v>
      </c>
      <c r="K156" s="215">
        <f t="shared" si="12"/>
        <v>609</v>
      </c>
      <c r="L156" s="324">
        <f>SUM(K156/K162)</f>
        <v>4.2113270174953324E-2</v>
      </c>
    </row>
    <row r="157" spans="1:16" s="1325" customFormat="1" hidden="1" x14ac:dyDescent="0.25">
      <c r="A157" s="162">
        <v>14</v>
      </c>
      <c r="B157" s="418">
        <v>241</v>
      </c>
      <c r="C157" s="360">
        <v>116</v>
      </c>
      <c r="D157" s="360">
        <v>177</v>
      </c>
      <c r="E157" s="360">
        <v>37</v>
      </c>
      <c r="F157" s="360">
        <v>0</v>
      </c>
      <c r="G157" s="360">
        <v>17</v>
      </c>
      <c r="H157" s="360">
        <v>3</v>
      </c>
      <c r="I157" s="360">
        <v>0</v>
      </c>
      <c r="J157" s="419">
        <v>15</v>
      </c>
      <c r="K157" s="215">
        <f t="shared" si="12"/>
        <v>606</v>
      </c>
      <c r="L157" s="324">
        <f>SUM(K157/K162)</f>
        <v>4.1905815642071777E-2</v>
      </c>
    </row>
    <row r="158" spans="1:16" s="1325" customFormat="1" hidden="1" x14ac:dyDescent="0.25">
      <c r="A158" s="162">
        <v>15</v>
      </c>
      <c r="B158" s="418">
        <v>242</v>
      </c>
      <c r="C158" s="360">
        <v>109</v>
      </c>
      <c r="D158" s="360">
        <v>206</v>
      </c>
      <c r="E158" s="360">
        <v>67</v>
      </c>
      <c r="F158" s="360">
        <v>0</v>
      </c>
      <c r="G158" s="360">
        <v>34</v>
      </c>
      <c r="H158" s="360">
        <v>2</v>
      </c>
      <c r="I158" s="360">
        <v>0</v>
      </c>
      <c r="J158" s="419">
        <v>9</v>
      </c>
      <c r="K158" s="215">
        <f t="shared" si="12"/>
        <v>669</v>
      </c>
      <c r="L158" s="324">
        <f>SUM(K158/K162)</f>
        <v>4.6262360832584191E-2</v>
      </c>
    </row>
    <row r="159" spans="1:16" s="1325" customFormat="1" hidden="1" x14ac:dyDescent="0.25">
      <c r="A159" s="162">
        <v>16</v>
      </c>
      <c r="B159" s="418">
        <v>191</v>
      </c>
      <c r="C159" s="360">
        <v>95</v>
      </c>
      <c r="D159" s="360">
        <v>208</v>
      </c>
      <c r="E159" s="360">
        <v>90</v>
      </c>
      <c r="F159" s="360">
        <v>0</v>
      </c>
      <c r="G159" s="360">
        <v>67</v>
      </c>
      <c r="H159" s="360">
        <v>0</v>
      </c>
      <c r="I159" s="360">
        <v>0</v>
      </c>
      <c r="J159" s="419">
        <v>13</v>
      </c>
      <c r="K159" s="215">
        <f t="shared" si="12"/>
        <v>664</v>
      </c>
      <c r="L159" s="324">
        <f>SUM(K159/K162)</f>
        <v>4.5916603277781617E-2</v>
      </c>
    </row>
    <row r="160" spans="1:16" s="1325" customFormat="1" hidden="1" x14ac:dyDescent="0.25">
      <c r="A160" s="162">
        <v>17</v>
      </c>
      <c r="B160" s="418">
        <v>191</v>
      </c>
      <c r="C160" s="360">
        <v>100</v>
      </c>
      <c r="D160" s="360">
        <v>267</v>
      </c>
      <c r="E160" s="360">
        <v>98</v>
      </c>
      <c r="F160" s="360">
        <v>0</v>
      </c>
      <c r="G160" s="360">
        <v>96</v>
      </c>
      <c r="H160" s="360">
        <v>1</v>
      </c>
      <c r="I160" s="360">
        <v>0</v>
      </c>
      <c r="J160" s="419">
        <v>8</v>
      </c>
      <c r="K160" s="215">
        <f t="shared" si="12"/>
        <v>761</v>
      </c>
      <c r="L160" s="324">
        <f>SUM(K160/K162)</f>
        <v>5.2624299840951523E-2</v>
      </c>
    </row>
    <row r="161" spans="1:12" s="1325" customFormat="1" ht="15.75" hidden="1" thickBot="1" x14ac:dyDescent="0.3">
      <c r="A161" s="163" t="s">
        <v>385</v>
      </c>
      <c r="B161" s="420">
        <v>52</v>
      </c>
      <c r="C161" s="421">
        <v>60</v>
      </c>
      <c r="D161" s="421">
        <v>208</v>
      </c>
      <c r="E161" s="421">
        <v>23</v>
      </c>
      <c r="F161" s="421">
        <v>625</v>
      </c>
      <c r="G161" s="421">
        <v>5</v>
      </c>
      <c r="H161" s="421">
        <v>0</v>
      </c>
      <c r="I161" s="421">
        <v>0</v>
      </c>
      <c r="J161" s="422">
        <v>12</v>
      </c>
      <c r="K161" s="216">
        <f t="shared" si="12"/>
        <v>985</v>
      </c>
      <c r="L161" s="631">
        <f>SUM(K161/K162)</f>
        <v>6.8114238296106772E-2</v>
      </c>
    </row>
    <row r="162" spans="1:12" s="1325" customFormat="1" ht="16.5" hidden="1" thickTop="1" thickBot="1" x14ac:dyDescent="0.3">
      <c r="A162" s="118" t="s">
        <v>135</v>
      </c>
      <c r="B162" s="289">
        <f>SUM(B143:B161)</f>
        <v>6432</v>
      </c>
      <c r="C162" s="290">
        <f t="shared" ref="C162:J162" si="13">SUM(C143:C161)</f>
        <v>4807</v>
      </c>
      <c r="D162" s="290">
        <f t="shared" si="13"/>
        <v>1756</v>
      </c>
      <c r="E162" s="290">
        <f t="shared" si="13"/>
        <v>424</v>
      </c>
      <c r="F162" s="290">
        <f t="shared" si="13"/>
        <v>625</v>
      </c>
      <c r="G162" s="290">
        <f t="shared" si="13"/>
        <v>226</v>
      </c>
      <c r="H162" s="290">
        <f t="shared" si="13"/>
        <v>35</v>
      </c>
      <c r="I162" s="290">
        <f t="shared" si="13"/>
        <v>2</v>
      </c>
      <c r="J162" s="291">
        <f t="shared" si="13"/>
        <v>154</v>
      </c>
      <c r="K162" s="213">
        <f>SUM(K143:K161)</f>
        <v>14461</v>
      </c>
      <c r="L162" s="632">
        <f>SUM(L143:L161)</f>
        <v>0.99999999999999989</v>
      </c>
    </row>
    <row r="163" spans="1:12" s="1325" customFormat="1" ht="15.75" hidden="1" thickBot="1" x14ac:dyDescent="0.3">
      <c r="A163" s="86" t="s">
        <v>136</v>
      </c>
      <c r="B163" s="626">
        <f>SUM(B162/K162)</f>
        <v>0.44478251849802919</v>
      </c>
      <c r="C163" s="627">
        <f>SUM(C162/K162)</f>
        <v>0.33241131318719314</v>
      </c>
      <c r="D163" s="627">
        <f>SUM(D162/K162)</f>
        <v>0.12143005324666344</v>
      </c>
      <c r="E163" s="627">
        <f>SUM(E162/K162)</f>
        <v>2.9320240647258144E-2</v>
      </c>
      <c r="F163" s="627">
        <f>SUM(F162/K162)</f>
        <v>4.3219694350321552E-2</v>
      </c>
      <c r="G163" s="627">
        <f>SUM(G162/K162)</f>
        <v>1.5628241477076275E-2</v>
      </c>
      <c r="H163" s="627">
        <f>SUM(H162/K162)</f>
        <v>2.4203028836180069E-3</v>
      </c>
      <c r="I163" s="627">
        <f>SUM(I162/K162)</f>
        <v>1.3830302192102898E-4</v>
      </c>
      <c r="J163" s="628">
        <f>SUM(J162/K162)</f>
        <v>1.0649332687919231E-2</v>
      </c>
      <c r="K163" s="629">
        <f>SUM(B163:J163)</f>
        <v>1</v>
      </c>
      <c r="L163" s="405"/>
    </row>
    <row r="164" spans="1:12" s="1325" customFormat="1" ht="26.45" hidden="1" customHeight="1" x14ac:dyDescent="0.25">
      <c r="A164" s="2266" t="s">
        <v>185</v>
      </c>
      <c r="B164" s="2267"/>
      <c r="C164" s="2267"/>
      <c r="D164" s="2267"/>
      <c r="E164" s="2267"/>
      <c r="F164" s="2267"/>
      <c r="G164" s="2267"/>
      <c r="H164" s="2267"/>
      <c r="I164" s="2267"/>
      <c r="J164" s="2267"/>
      <c r="K164" s="2267"/>
      <c r="L164" s="2267"/>
    </row>
    <row r="165" spans="1:12" s="197" customFormat="1" ht="16.5" hidden="1" thickBot="1" x14ac:dyDescent="0.3">
      <c r="A165" s="2257" t="s">
        <v>274</v>
      </c>
      <c r="B165" s="2258"/>
      <c r="C165" s="2258"/>
      <c r="D165" s="2258"/>
      <c r="E165" s="2258"/>
      <c r="F165" s="2258"/>
      <c r="G165" s="2258"/>
      <c r="H165" s="2258"/>
      <c r="I165" s="2258"/>
      <c r="J165" s="2258"/>
      <c r="K165" s="2258"/>
      <c r="L165" s="2258"/>
    </row>
    <row r="166" spans="1:12" s="197" customFormat="1" ht="81" hidden="1" customHeight="1" thickBot="1" x14ac:dyDescent="0.3">
      <c r="A166" s="129"/>
      <c r="B166" s="159" t="s">
        <v>374</v>
      </c>
      <c r="C166" s="160" t="s">
        <v>375</v>
      </c>
      <c r="D166" s="160" t="s">
        <v>376</v>
      </c>
      <c r="E166" s="160" t="s">
        <v>377</v>
      </c>
      <c r="F166" s="160" t="s">
        <v>378</v>
      </c>
      <c r="G166" s="160" t="s">
        <v>379</v>
      </c>
      <c r="H166" s="160" t="s">
        <v>380</v>
      </c>
      <c r="I166" s="160" t="s">
        <v>381</v>
      </c>
      <c r="J166" s="161" t="s">
        <v>382</v>
      </c>
      <c r="K166" s="585" t="s">
        <v>383</v>
      </c>
      <c r="L166" s="585" t="s">
        <v>164</v>
      </c>
    </row>
    <row r="167" spans="1:12" s="197" customFormat="1" hidden="1" x14ac:dyDescent="0.25">
      <c r="A167" s="118" t="s">
        <v>384</v>
      </c>
      <c r="B167" s="416">
        <v>651</v>
      </c>
      <c r="C167" s="356">
        <v>641</v>
      </c>
      <c r="D167" s="356">
        <v>1</v>
      </c>
      <c r="E167" s="356">
        <v>5</v>
      </c>
      <c r="F167" s="356">
        <v>0</v>
      </c>
      <c r="G167" s="356">
        <v>0</v>
      </c>
      <c r="H167" s="356">
        <v>9</v>
      </c>
      <c r="I167" s="356">
        <v>0</v>
      </c>
      <c r="J167" s="417">
        <v>2</v>
      </c>
      <c r="K167" s="1356">
        <f t="shared" ref="K167:K185" si="14">SUM(B167:J167)</f>
        <v>1309</v>
      </c>
      <c r="L167" s="630">
        <f>SUM(K167/K186)</f>
        <v>9.2495760316563036E-2</v>
      </c>
    </row>
    <row r="168" spans="1:12" s="197" customFormat="1" hidden="1" x14ac:dyDescent="0.25">
      <c r="A168" s="162">
        <v>1</v>
      </c>
      <c r="B168" s="418">
        <v>621</v>
      </c>
      <c r="C168" s="360">
        <v>591</v>
      </c>
      <c r="D168" s="360">
        <v>4</v>
      </c>
      <c r="E168" s="360">
        <v>1</v>
      </c>
      <c r="F168" s="360">
        <v>0</v>
      </c>
      <c r="G168" s="360">
        <v>0</v>
      </c>
      <c r="H168" s="360">
        <v>1</v>
      </c>
      <c r="I168" s="360">
        <v>0</v>
      </c>
      <c r="J168" s="419">
        <v>0</v>
      </c>
      <c r="K168" s="1357">
        <f t="shared" si="14"/>
        <v>1218</v>
      </c>
      <c r="L168" s="324">
        <f>SUM(K168/K186)</f>
        <v>8.6065573770491802E-2</v>
      </c>
    </row>
    <row r="169" spans="1:12" s="197" customFormat="1" hidden="1" x14ac:dyDescent="0.25">
      <c r="A169" s="162">
        <v>2</v>
      </c>
      <c r="B169" s="418">
        <v>487</v>
      </c>
      <c r="C169" s="360">
        <v>469</v>
      </c>
      <c r="D169" s="360">
        <v>1</v>
      </c>
      <c r="E169" s="360">
        <v>1</v>
      </c>
      <c r="F169" s="360">
        <v>0</v>
      </c>
      <c r="G169" s="360">
        <v>0</v>
      </c>
      <c r="H169" s="360">
        <v>3</v>
      </c>
      <c r="I169" s="360">
        <v>0</v>
      </c>
      <c r="J169" s="419">
        <v>3</v>
      </c>
      <c r="K169" s="1357">
        <f t="shared" si="14"/>
        <v>964</v>
      </c>
      <c r="L169" s="324">
        <f>SUM(K169/K186)</f>
        <v>6.8117580553985299E-2</v>
      </c>
    </row>
    <row r="170" spans="1:12" s="197" customFormat="1" hidden="1" x14ac:dyDescent="0.25">
      <c r="A170" s="162">
        <v>3</v>
      </c>
      <c r="B170" s="418">
        <v>433</v>
      </c>
      <c r="C170" s="360">
        <v>413</v>
      </c>
      <c r="D170" s="360">
        <v>3</v>
      </c>
      <c r="E170" s="360">
        <v>3</v>
      </c>
      <c r="F170" s="360">
        <v>0</v>
      </c>
      <c r="G170" s="360">
        <v>0</v>
      </c>
      <c r="H170" s="360">
        <v>5</v>
      </c>
      <c r="I170" s="360">
        <v>0</v>
      </c>
      <c r="J170" s="419">
        <v>1</v>
      </c>
      <c r="K170" s="1357">
        <f t="shared" si="14"/>
        <v>858</v>
      </c>
      <c r="L170" s="324">
        <f>SUM(K170/K186)</f>
        <v>6.0627473148671569E-2</v>
      </c>
    </row>
    <row r="171" spans="1:12" s="197" customFormat="1" hidden="1" x14ac:dyDescent="0.25">
      <c r="A171" s="162">
        <v>4</v>
      </c>
      <c r="B171" s="418">
        <v>357</v>
      </c>
      <c r="C171" s="360">
        <v>383</v>
      </c>
      <c r="D171" s="360">
        <v>11</v>
      </c>
      <c r="E171" s="360">
        <v>6</v>
      </c>
      <c r="F171" s="360">
        <v>0</v>
      </c>
      <c r="G171" s="360">
        <v>0</v>
      </c>
      <c r="H171" s="360">
        <v>3</v>
      </c>
      <c r="I171" s="360">
        <v>0</v>
      </c>
      <c r="J171" s="419">
        <v>0</v>
      </c>
      <c r="K171" s="1357">
        <f t="shared" si="14"/>
        <v>760</v>
      </c>
      <c r="L171" s="324">
        <f>SUM(K171/K186)</f>
        <v>5.3702656868287166E-2</v>
      </c>
    </row>
    <row r="172" spans="1:12" s="197" customFormat="1" hidden="1" x14ac:dyDescent="0.25">
      <c r="A172" s="162">
        <v>5</v>
      </c>
      <c r="B172" s="418">
        <v>359</v>
      </c>
      <c r="C172" s="360">
        <v>334</v>
      </c>
      <c r="D172" s="360">
        <v>28</v>
      </c>
      <c r="E172" s="360">
        <v>1</v>
      </c>
      <c r="F172" s="360">
        <v>0</v>
      </c>
      <c r="G172" s="360">
        <v>0</v>
      </c>
      <c r="H172" s="360">
        <v>4</v>
      </c>
      <c r="I172" s="360">
        <v>0</v>
      </c>
      <c r="J172" s="419">
        <v>0</v>
      </c>
      <c r="K172" s="1357">
        <f t="shared" si="14"/>
        <v>726</v>
      </c>
      <c r="L172" s="324">
        <f>SUM(K172/K186)</f>
        <v>5.1300169587337477E-2</v>
      </c>
    </row>
    <row r="173" spans="1:12" s="197" customFormat="1" hidden="1" x14ac:dyDescent="0.25">
      <c r="A173" s="162">
        <v>6</v>
      </c>
      <c r="B173" s="418">
        <v>332</v>
      </c>
      <c r="C173" s="360">
        <v>279</v>
      </c>
      <c r="D173" s="360">
        <v>27</v>
      </c>
      <c r="E173" s="360">
        <v>1</v>
      </c>
      <c r="F173" s="360">
        <v>0</v>
      </c>
      <c r="G173" s="360">
        <v>0</v>
      </c>
      <c r="H173" s="360">
        <v>2</v>
      </c>
      <c r="I173" s="360">
        <v>0</v>
      </c>
      <c r="J173" s="419">
        <v>0</v>
      </c>
      <c r="K173" s="1357">
        <f t="shared" si="14"/>
        <v>641</v>
      </c>
      <c r="L173" s="324">
        <f>SUM(K173/K186)</f>
        <v>4.5293951384963255E-2</v>
      </c>
    </row>
    <row r="174" spans="1:12" s="197" customFormat="1" hidden="1" x14ac:dyDescent="0.25">
      <c r="A174" s="162">
        <v>7</v>
      </c>
      <c r="B174" s="418">
        <v>295</v>
      </c>
      <c r="C174" s="360">
        <v>245</v>
      </c>
      <c r="D174" s="360">
        <v>58</v>
      </c>
      <c r="E174" s="360">
        <v>3</v>
      </c>
      <c r="F174" s="360">
        <v>0</v>
      </c>
      <c r="G174" s="360">
        <v>0</v>
      </c>
      <c r="H174" s="360">
        <v>4</v>
      </c>
      <c r="I174" s="360">
        <v>0</v>
      </c>
      <c r="J174" s="419">
        <v>0</v>
      </c>
      <c r="K174" s="1357">
        <f t="shared" si="14"/>
        <v>605</v>
      </c>
      <c r="L174" s="324">
        <f>SUM(K174/K186)</f>
        <v>4.2750141322781231E-2</v>
      </c>
    </row>
    <row r="175" spans="1:12" s="197" customFormat="1" hidden="1" x14ac:dyDescent="0.25">
      <c r="A175" s="162">
        <v>8</v>
      </c>
      <c r="B175" s="418">
        <v>293</v>
      </c>
      <c r="C175" s="360">
        <v>243</v>
      </c>
      <c r="D175" s="360">
        <v>47</v>
      </c>
      <c r="E175" s="360">
        <v>2</v>
      </c>
      <c r="F175" s="360">
        <v>0</v>
      </c>
      <c r="G175" s="360">
        <v>0</v>
      </c>
      <c r="H175" s="360">
        <v>0</v>
      </c>
      <c r="I175" s="360">
        <v>0</v>
      </c>
      <c r="J175" s="419">
        <v>0</v>
      </c>
      <c r="K175" s="1357">
        <f t="shared" si="14"/>
        <v>585</v>
      </c>
      <c r="L175" s="324">
        <f>SUM(K175/K186)</f>
        <v>4.1336913510457887E-2</v>
      </c>
    </row>
    <row r="176" spans="1:12" s="197" customFormat="1" hidden="1" x14ac:dyDescent="0.25">
      <c r="A176" s="162">
        <v>9</v>
      </c>
      <c r="B176" s="418">
        <v>246</v>
      </c>
      <c r="C176" s="360">
        <v>205</v>
      </c>
      <c r="D176" s="360">
        <v>69</v>
      </c>
      <c r="E176" s="360">
        <v>1</v>
      </c>
      <c r="F176" s="360">
        <v>0</v>
      </c>
      <c r="G176" s="360">
        <v>0</v>
      </c>
      <c r="H176" s="360">
        <v>1</v>
      </c>
      <c r="I176" s="360">
        <v>0</v>
      </c>
      <c r="J176" s="419">
        <v>3</v>
      </c>
      <c r="K176" s="1357">
        <f t="shared" si="14"/>
        <v>525</v>
      </c>
      <c r="L176" s="324">
        <f>SUM(K176/K186)</f>
        <v>3.709723007348785E-2</v>
      </c>
    </row>
    <row r="177" spans="1:12" s="197" customFormat="1" hidden="1" x14ac:dyDescent="0.25">
      <c r="A177" s="162">
        <v>10</v>
      </c>
      <c r="B177" s="418">
        <v>252</v>
      </c>
      <c r="C177" s="360">
        <v>206</v>
      </c>
      <c r="D177" s="360">
        <v>76</v>
      </c>
      <c r="E177" s="360">
        <v>14</v>
      </c>
      <c r="F177" s="360">
        <v>0</v>
      </c>
      <c r="G177" s="360">
        <v>0</v>
      </c>
      <c r="H177" s="360">
        <v>2</v>
      </c>
      <c r="I177" s="360">
        <v>1</v>
      </c>
      <c r="J177" s="419">
        <v>2</v>
      </c>
      <c r="K177" s="1357">
        <f t="shared" si="14"/>
        <v>553</v>
      </c>
      <c r="L177" s="324">
        <f>SUM(K177/K186)</f>
        <v>3.9075749010740533E-2</v>
      </c>
    </row>
    <row r="178" spans="1:12" s="197" customFormat="1" hidden="1" x14ac:dyDescent="0.25">
      <c r="A178" s="162">
        <v>11</v>
      </c>
      <c r="B178" s="418">
        <v>238</v>
      </c>
      <c r="C178" s="360">
        <v>187</v>
      </c>
      <c r="D178" s="360">
        <v>107</v>
      </c>
      <c r="E178" s="360">
        <v>9</v>
      </c>
      <c r="F178" s="360">
        <v>0</v>
      </c>
      <c r="G178" s="360">
        <v>0</v>
      </c>
      <c r="H178" s="360">
        <v>1</v>
      </c>
      <c r="I178" s="360">
        <v>0</v>
      </c>
      <c r="J178" s="419">
        <v>2</v>
      </c>
      <c r="K178" s="1357">
        <f t="shared" si="14"/>
        <v>544</v>
      </c>
      <c r="L178" s="324">
        <f>SUM(K178/K186)</f>
        <v>3.8439796495195022E-2</v>
      </c>
    </row>
    <row r="179" spans="1:12" s="197" customFormat="1" hidden="1" x14ac:dyDescent="0.25">
      <c r="A179" s="162">
        <v>12</v>
      </c>
      <c r="B179" s="418">
        <v>254</v>
      </c>
      <c r="C179" s="360">
        <v>184</v>
      </c>
      <c r="D179" s="360">
        <v>119</v>
      </c>
      <c r="E179" s="360">
        <v>24</v>
      </c>
      <c r="F179" s="360">
        <v>0</v>
      </c>
      <c r="G179" s="360">
        <v>1</v>
      </c>
      <c r="H179" s="360">
        <v>2</v>
      </c>
      <c r="I179" s="360">
        <v>0</v>
      </c>
      <c r="J179" s="419">
        <v>1</v>
      </c>
      <c r="K179" s="1357">
        <f t="shared" si="14"/>
        <v>585</v>
      </c>
      <c r="L179" s="324">
        <f>SUM(K179/K186)</f>
        <v>4.1336913510457887E-2</v>
      </c>
    </row>
    <row r="180" spans="1:12" s="197" customFormat="1" hidden="1" x14ac:dyDescent="0.25">
      <c r="A180" s="162">
        <v>13</v>
      </c>
      <c r="B180" s="418">
        <v>234</v>
      </c>
      <c r="C180" s="360">
        <v>141</v>
      </c>
      <c r="D180" s="360">
        <v>148</v>
      </c>
      <c r="E180" s="360">
        <v>37</v>
      </c>
      <c r="F180" s="360">
        <v>0</v>
      </c>
      <c r="G180" s="360">
        <v>7</v>
      </c>
      <c r="H180" s="360">
        <v>2</v>
      </c>
      <c r="I180" s="360">
        <v>0</v>
      </c>
      <c r="J180" s="419">
        <v>1</v>
      </c>
      <c r="K180" s="1357">
        <f t="shared" si="14"/>
        <v>570</v>
      </c>
      <c r="L180" s="324">
        <f>SUM(K180/K186)</f>
        <v>4.0276992651215378E-2</v>
      </c>
    </row>
    <row r="181" spans="1:12" s="197" customFormat="1" hidden="1" x14ac:dyDescent="0.25">
      <c r="A181" s="162">
        <v>14</v>
      </c>
      <c r="B181" s="418">
        <v>225</v>
      </c>
      <c r="C181" s="360">
        <v>152</v>
      </c>
      <c r="D181" s="360">
        <v>180</v>
      </c>
      <c r="E181" s="360">
        <v>40</v>
      </c>
      <c r="F181" s="360">
        <v>0</v>
      </c>
      <c r="G181" s="360">
        <v>23</v>
      </c>
      <c r="H181" s="360">
        <v>2</v>
      </c>
      <c r="I181" s="360">
        <v>0</v>
      </c>
      <c r="J181" s="419">
        <v>2</v>
      </c>
      <c r="K181" s="1357">
        <f t="shared" si="14"/>
        <v>624</v>
      </c>
      <c r="L181" s="324">
        <f>SUM(K181/K186)</f>
        <v>4.409270774448841E-2</v>
      </c>
    </row>
    <row r="182" spans="1:12" s="197" customFormat="1" hidden="1" x14ac:dyDescent="0.25">
      <c r="A182" s="162">
        <v>15</v>
      </c>
      <c r="B182" s="418">
        <v>202</v>
      </c>
      <c r="C182" s="360">
        <v>134</v>
      </c>
      <c r="D182" s="360">
        <v>192</v>
      </c>
      <c r="E182" s="360">
        <v>86</v>
      </c>
      <c r="F182" s="360">
        <v>0</v>
      </c>
      <c r="G182" s="360">
        <v>42</v>
      </c>
      <c r="H182" s="360">
        <v>1</v>
      </c>
      <c r="I182" s="360">
        <v>0</v>
      </c>
      <c r="J182" s="419">
        <v>2</v>
      </c>
      <c r="K182" s="1357">
        <f t="shared" si="14"/>
        <v>659</v>
      </c>
      <c r="L182" s="324">
        <f>SUM(K182/K186)</f>
        <v>4.656585641605427E-2</v>
      </c>
    </row>
    <row r="183" spans="1:12" s="197" customFormat="1" hidden="1" x14ac:dyDescent="0.25">
      <c r="A183" s="162">
        <v>16</v>
      </c>
      <c r="B183" s="418">
        <v>179</v>
      </c>
      <c r="C183" s="360">
        <v>114</v>
      </c>
      <c r="D183" s="360">
        <v>220</v>
      </c>
      <c r="E183" s="360">
        <v>97</v>
      </c>
      <c r="F183" s="360">
        <v>0</v>
      </c>
      <c r="G183" s="360">
        <v>56</v>
      </c>
      <c r="H183" s="360">
        <v>0</v>
      </c>
      <c r="I183" s="360">
        <v>1</v>
      </c>
      <c r="J183" s="419">
        <v>1</v>
      </c>
      <c r="K183" s="1357">
        <f t="shared" si="14"/>
        <v>668</v>
      </c>
      <c r="L183" s="324">
        <f>SUM(K183/K186)</f>
        <v>4.7201808931599774E-2</v>
      </c>
    </row>
    <row r="184" spans="1:12" s="197" customFormat="1" hidden="1" x14ac:dyDescent="0.25">
      <c r="A184" s="162">
        <v>17</v>
      </c>
      <c r="B184" s="418">
        <v>179</v>
      </c>
      <c r="C184" s="360">
        <v>90</v>
      </c>
      <c r="D184" s="360">
        <v>293</v>
      </c>
      <c r="E184" s="360">
        <v>93</v>
      </c>
      <c r="F184" s="360">
        <v>1</v>
      </c>
      <c r="G184" s="360">
        <v>113</v>
      </c>
      <c r="H184" s="360">
        <v>0</v>
      </c>
      <c r="I184" s="360">
        <v>0</v>
      </c>
      <c r="J184" s="419">
        <v>2</v>
      </c>
      <c r="K184" s="1357">
        <f t="shared" si="14"/>
        <v>771</v>
      </c>
      <c r="L184" s="324">
        <f>SUM(K184/K186)</f>
        <v>5.4479932165065005E-2</v>
      </c>
    </row>
    <row r="185" spans="1:12" s="197" customFormat="1" ht="15.75" hidden="1" thickBot="1" x14ac:dyDescent="0.3">
      <c r="A185" s="163" t="s">
        <v>385</v>
      </c>
      <c r="B185" s="420">
        <v>32</v>
      </c>
      <c r="C185" s="421">
        <v>82</v>
      </c>
      <c r="D185" s="421">
        <v>209</v>
      </c>
      <c r="E185" s="421">
        <v>25</v>
      </c>
      <c r="F185" s="421">
        <v>627</v>
      </c>
      <c r="G185" s="421">
        <v>8</v>
      </c>
      <c r="H185" s="421">
        <v>0</v>
      </c>
      <c r="I185" s="421">
        <v>0</v>
      </c>
      <c r="J185" s="422">
        <v>4</v>
      </c>
      <c r="K185" s="1358">
        <f t="shared" si="14"/>
        <v>987</v>
      </c>
      <c r="L185" s="631">
        <f>SUM(K185/K186)</f>
        <v>6.9742792538157156E-2</v>
      </c>
    </row>
    <row r="186" spans="1:12" s="197" customFormat="1" ht="16.5" hidden="1" thickTop="1" thickBot="1" x14ac:dyDescent="0.3">
      <c r="A186" s="118" t="s">
        <v>135</v>
      </c>
      <c r="B186" s="423">
        <f>SUM(B167:B185)</f>
        <v>5869</v>
      </c>
      <c r="C186" s="424">
        <f t="shared" ref="C186:J186" si="15">SUM(C167:C185)</f>
        <v>5093</v>
      </c>
      <c r="D186" s="424">
        <f t="shared" si="15"/>
        <v>1793</v>
      </c>
      <c r="E186" s="424">
        <f t="shared" si="15"/>
        <v>449</v>
      </c>
      <c r="F186" s="424">
        <f t="shared" si="15"/>
        <v>628</v>
      </c>
      <c r="G186" s="424">
        <f t="shared" si="15"/>
        <v>250</v>
      </c>
      <c r="H186" s="424">
        <f t="shared" si="15"/>
        <v>42</v>
      </c>
      <c r="I186" s="424">
        <f t="shared" si="15"/>
        <v>2</v>
      </c>
      <c r="J186" s="425">
        <f t="shared" si="15"/>
        <v>26</v>
      </c>
      <c r="K186" s="1359">
        <f>SUM(K167:K185)</f>
        <v>14152</v>
      </c>
      <c r="L186" s="632">
        <f>SUM(L167:L185)</f>
        <v>0.99999999999999989</v>
      </c>
    </row>
    <row r="187" spans="1:12" s="197" customFormat="1" ht="15.75" hidden="1" thickBot="1" x14ac:dyDescent="0.3">
      <c r="A187" s="86" t="s">
        <v>136</v>
      </c>
      <c r="B187" s="626">
        <f>SUM(B186/K186)</f>
        <v>0.41471170152628606</v>
      </c>
      <c r="C187" s="627">
        <f>SUM(C186/K186)</f>
        <v>0.3598784624081402</v>
      </c>
      <c r="D187" s="627">
        <f>SUM(D186/K186)</f>
        <v>0.12669587337478802</v>
      </c>
      <c r="E187" s="627">
        <f>SUM(E186/K186)</f>
        <v>3.1726964386659132E-2</v>
      </c>
      <c r="F187" s="627">
        <f>SUM(F186/K186)</f>
        <v>4.437535330695308E-2</v>
      </c>
      <c r="G187" s="627">
        <f>SUM(G186/K186)</f>
        <v>1.7665347654041832E-2</v>
      </c>
      <c r="H187" s="627">
        <f>SUM(H186/K186)</f>
        <v>2.9677784058790278E-3</v>
      </c>
      <c r="I187" s="627">
        <f>SUM(I186/K186)</f>
        <v>1.4132278123233464E-4</v>
      </c>
      <c r="J187" s="628">
        <f>SUM(J186/K186)</f>
        <v>1.8371961560203504E-3</v>
      </c>
      <c r="K187" s="629">
        <f>SUM(B187:J187)</f>
        <v>1</v>
      </c>
      <c r="L187" s="405"/>
    </row>
    <row r="188" spans="1:12" s="197" customFormat="1" ht="16.5" hidden="1" thickBot="1" x14ac:dyDescent="0.3">
      <c r="A188" s="2257" t="s">
        <v>187</v>
      </c>
      <c r="B188" s="2258"/>
      <c r="C188" s="2258"/>
      <c r="D188" s="2258"/>
      <c r="E188" s="2258"/>
      <c r="F188" s="2258"/>
      <c r="G188" s="2258"/>
      <c r="H188" s="2258"/>
      <c r="I188" s="2258"/>
      <c r="J188" s="2258"/>
      <c r="K188" s="2258"/>
      <c r="L188" s="2258"/>
    </row>
    <row r="189" spans="1:12" s="197" customFormat="1" ht="75" hidden="1" thickBot="1" x14ac:dyDescent="0.3">
      <c r="A189" s="129"/>
      <c r="B189" s="159" t="s">
        <v>374</v>
      </c>
      <c r="C189" s="160" t="s">
        <v>375</v>
      </c>
      <c r="D189" s="160" t="s">
        <v>376</v>
      </c>
      <c r="E189" s="160" t="s">
        <v>377</v>
      </c>
      <c r="F189" s="160" t="s">
        <v>378</v>
      </c>
      <c r="G189" s="160" t="s">
        <v>379</v>
      </c>
      <c r="H189" s="160" t="s">
        <v>380</v>
      </c>
      <c r="I189" s="160" t="s">
        <v>381</v>
      </c>
      <c r="J189" s="161" t="s">
        <v>382</v>
      </c>
      <c r="K189" s="585" t="s">
        <v>383</v>
      </c>
      <c r="L189" s="585" t="s">
        <v>164</v>
      </c>
    </row>
    <row r="190" spans="1:12" s="197" customFormat="1" ht="14.1" hidden="1" customHeight="1" x14ac:dyDescent="0.25">
      <c r="A190" s="118" t="s">
        <v>384</v>
      </c>
      <c r="B190" s="1101">
        <v>625</v>
      </c>
      <c r="C190" s="1088">
        <v>618</v>
      </c>
      <c r="D190" s="1088">
        <v>5</v>
      </c>
      <c r="E190" s="1088">
        <v>9</v>
      </c>
      <c r="F190" s="1088">
        <v>0</v>
      </c>
      <c r="G190" s="1088">
        <v>0</v>
      </c>
      <c r="H190" s="1088">
        <v>2</v>
      </c>
      <c r="I190" s="1088">
        <v>0</v>
      </c>
      <c r="J190" s="1102">
        <v>1</v>
      </c>
      <c r="K190" s="214">
        <f t="shared" ref="K190:K208" si="16">SUM(B190:J190)</f>
        <v>1260</v>
      </c>
      <c r="L190" s="630">
        <f>SUM(K190/K209)</f>
        <v>8.9096308867204072E-2</v>
      </c>
    </row>
    <row r="191" spans="1:12" s="197" customFormat="1" ht="14.1" hidden="1" customHeight="1" x14ac:dyDescent="0.25">
      <c r="A191" s="162">
        <v>1</v>
      </c>
      <c r="B191" s="1103">
        <v>573</v>
      </c>
      <c r="C191" s="1104">
        <v>608</v>
      </c>
      <c r="D191" s="1104">
        <v>2</v>
      </c>
      <c r="E191" s="1104">
        <v>2</v>
      </c>
      <c r="F191" s="1104">
        <v>0</v>
      </c>
      <c r="G191" s="1104">
        <v>0</v>
      </c>
      <c r="H191" s="1104">
        <v>4</v>
      </c>
      <c r="I191" s="1104">
        <v>0</v>
      </c>
      <c r="J191" s="1105">
        <v>3</v>
      </c>
      <c r="K191" s="215">
        <f t="shared" si="16"/>
        <v>1192</v>
      </c>
      <c r="L191" s="324">
        <f>SUM(K191/K209)</f>
        <v>8.4287936642624808E-2</v>
      </c>
    </row>
    <row r="192" spans="1:12" s="197" customFormat="1" ht="14.1" hidden="1" customHeight="1" x14ac:dyDescent="0.25">
      <c r="A192" s="162">
        <v>2</v>
      </c>
      <c r="B192" s="1103">
        <v>468</v>
      </c>
      <c r="C192" s="1104">
        <v>479</v>
      </c>
      <c r="D192" s="1104">
        <v>3</v>
      </c>
      <c r="E192" s="1104">
        <v>1</v>
      </c>
      <c r="F192" s="1104">
        <v>0</v>
      </c>
      <c r="G192" s="1104">
        <v>0</v>
      </c>
      <c r="H192" s="1104">
        <v>8</v>
      </c>
      <c r="I192" s="1104">
        <v>0</v>
      </c>
      <c r="J192" s="1105">
        <v>0</v>
      </c>
      <c r="K192" s="215">
        <f t="shared" si="16"/>
        <v>959</v>
      </c>
      <c r="L192" s="324">
        <f>SUM(K192/K209)</f>
        <v>6.7812190637816433E-2</v>
      </c>
    </row>
    <row r="193" spans="1:12" s="197" customFormat="1" ht="14.1" hidden="1" customHeight="1" x14ac:dyDescent="0.25">
      <c r="A193" s="162">
        <v>3</v>
      </c>
      <c r="B193" s="1103">
        <v>417</v>
      </c>
      <c r="C193" s="1104">
        <v>430</v>
      </c>
      <c r="D193" s="1104">
        <v>5</v>
      </c>
      <c r="E193" s="1104">
        <v>0</v>
      </c>
      <c r="F193" s="1104">
        <v>0</v>
      </c>
      <c r="G193" s="1104">
        <v>0</v>
      </c>
      <c r="H193" s="1104">
        <v>5</v>
      </c>
      <c r="I193" s="1104">
        <v>0</v>
      </c>
      <c r="J193" s="1105">
        <v>1</v>
      </c>
      <c r="K193" s="215">
        <f t="shared" si="16"/>
        <v>858</v>
      </c>
      <c r="L193" s="324">
        <f>SUM(K193/K209)</f>
        <v>6.0670343657191345E-2</v>
      </c>
    </row>
    <row r="194" spans="1:12" s="197" customFormat="1" ht="14.1" hidden="1" customHeight="1" x14ac:dyDescent="0.25">
      <c r="A194" s="162">
        <v>4</v>
      </c>
      <c r="B194" s="1103">
        <v>367</v>
      </c>
      <c r="C194" s="1104">
        <v>379</v>
      </c>
      <c r="D194" s="1104">
        <v>11</v>
      </c>
      <c r="E194" s="1104">
        <v>2</v>
      </c>
      <c r="F194" s="1104">
        <v>0</v>
      </c>
      <c r="G194" s="1104">
        <v>0</v>
      </c>
      <c r="H194" s="1104">
        <v>4</v>
      </c>
      <c r="I194" s="1104">
        <v>0</v>
      </c>
      <c r="J194" s="1105">
        <v>0</v>
      </c>
      <c r="K194" s="215">
        <f t="shared" si="16"/>
        <v>763</v>
      </c>
      <c r="L194" s="324">
        <f>SUM(K194/K209)</f>
        <v>5.3952764814029136E-2</v>
      </c>
    </row>
    <row r="195" spans="1:12" s="197" customFormat="1" ht="14.1" hidden="1" customHeight="1" x14ac:dyDescent="0.25">
      <c r="A195" s="162">
        <v>5</v>
      </c>
      <c r="B195" s="1103">
        <v>375</v>
      </c>
      <c r="C195" s="1104">
        <v>338</v>
      </c>
      <c r="D195" s="1104">
        <v>23</v>
      </c>
      <c r="E195" s="1104">
        <v>6</v>
      </c>
      <c r="F195" s="1104">
        <v>0</v>
      </c>
      <c r="G195" s="1104">
        <v>0</v>
      </c>
      <c r="H195" s="1104">
        <v>4</v>
      </c>
      <c r="I195" s="1104">
        <v>0</v>
      </c>
      <c r="J195" s="1105">
        <v>2</v>
      </c>
      <c r="K195" s="215">
        <f t="shared" si="16"/>
        <v>748</v>
      </c>
      <c r="L195" s="324">
        <f>SUM(K195/K209)</f>
        <v>5.2892094470371943E-2</v>
      </c>
    </row>
    <row r="196" spans="1:12" s="197" customFormat="1" ht="14.1" hidden="1" customHeight="1" x14ac:dyDescent="0.25">
      <c r="A196" s="162">
        <v>6</v>
      </c>
      <c r="B196" s="1103">
        <v>305</v>
      </c>
      <c r="C196" s="1104">
        <v>305</v>
      </c>
      <c r="D196" s="1104">
        <v>32</v>
      </c>
      <c r="E196" s="1104">
        <v>1</v>
      </c>
      <c r="F196" s="1104">
        <v>0</v>
      </c>
      <c r="G196" s="1104">
        <v>0</v>
      </c>
      <c r="H196" s="1104">
        <v>0</v>
      </c>
      <c r="I196" s="1104">
        <v>0</v>
      </c>
      <c r="J196" s="1105">
        <v>0</v>
      </c>
      <c r="K196" s="215">
        <f t="shared" si="16"/>
        <v>643</v>
      </c>
      <c r="L196" s="324">
        <f>SUM(K196/K209)</f>
        <v>4.5467402064771602E-2</v>
      </c>
    </row>
    <row r="197" spans="1:12" s="197" customFormat="1" ht="14.1" hidden="1" customHeight="1" x14ac:dyDescent="0.25">
      <c r="A197" s="162">
        <v>7</v>
      </c>
      <c r="B197" s="1103">
        <v>319</v>
      </c>
      <c r="C197" s="1104">
        <v>256</v>
      </c>
      <c r="D197" s="1104">
        <v>43</v>
      </c>
      <c r="E197" s="1104">
        <v>5</v>
      </c>
      <c r="F197" s="1104">
        <v>0</v>
      </c>
      <c r="G197" s="1104">
        <v>0</v>
      </c>
      <c r="H197" s="1104">
        <v>4</v>
      </c>
      <c r="I197" s="1104">
        <v>0</v>
      </c>
      <c r="J197" s="1105">
        <v>1</v>
      </c>
      <c r="K197" s="215">
        <f t="shared" si="16"/>
        <v>628</v>
      </c>
      <c r="L197" s="324">
        <f>SUM(K197/K209)</f>
        <v>4.4406731721114409E-2</v>
      </c>
    </row>
    <row r="198" spans="1:12" s="197" customFormat="1" ht="14.1" hidden="1" customHeight="1" x14ac:dyDescent="0.25">
      <c r="A198" s="162">
        <v>8</v>
      </c>
      <c r="B198" s="1103">
        <v>257</v>
      </c>
      <c r="C198" s="1104">
        <v>241</v>
      </c>
      <c r="D198" s="1104">
        <v>42</v>
      </c>
      <c r="E198" s="1104">
        <v>4</v>
      </c>
      <c r="F198" s="1104">
        <v>0</v>
      </c>
      <c r="G198" s="1104">
        <v>0</v>
      </c>
      <c r="H198" s="1104">
        <v>0</v>
      </c>
      <c r="I198" s="1104">
        <v>0</v>
      </c>
      <c r="J198" s="1105">
        <v>2</v>
      </c>
      <c r="K198" s="215">
        <f t="shared" si="16"/>
        <v>546</v>
      </c>
      <c r="L198" s="324">
        <f>SUM(K198/K209)</f>
        <v>3.8608400509121767E-2</v>
      </c>
    </row>
    <row r="199" spans="1:12" s="197" customFormat="1" ht="14.1" hidden="1" customHeight="1" x14ac:dyDescent="0.25">
      <c r="A199" s="162">
        <v>9</v>
      </c>
      <c r="B199" s="1103">
        <v>258</v>
      </c>
      <c r="C199" s="1104">
        <v>236</v>
      </c>
      <c r="D199" s="1104">
        <v>66</v>
      </c>
      <c r="E199" s="1104">
        <v>8</v>
      </c>
      <c r="F199" s="1104">
        <v>0</v>
      </c>
      <c r="G199" s="1104">
        <v>0</v>
      </c>
      <c r="H199" s="1104">
        <v>0</v>
      </c>
      <c r="I199" s="1104">
        <v>0</v>
      </c>
      <c r="J199" s="1105">
        <v>2</v>
      </c>
      <c r="K199" s="215">
        <f t="shared" si="16"/>
        <v>570</v>
      </c>
      <c r="L199" s="324">
        <f>SUM(K199/K209)</f>
        <v>4.0305473058973272E-2</v>
      </c>
    </row>
    <row r="200" spans="1:12" s="197" customFormat="1" ht="14.1" hidden="1" customHeight="1" x14ac:dyDescent="0.25">
      <c r="A200" s="162">
        <v>10</v>
      </c>
      <c r="B200" s="1103">
        <v>274</v>
      </c>
      <c r="C200" s="1104">
        <v>239</v>
      </c>
      <c r="D200" s="1104">
        <v>71</v>
      </c>
      <c r="E200" s="1104">
        <v>3</v>
      </c>
      <c r="F200" s="1104">
        <v>0</v>
      </c>
      <c r="G200" s="1104">
        <v>0</v>
      </c>
      <c r="H200" s="1104">
        <v>2</v>
      </c>
      <c r="I200" s="1104">
        <v>0</v>
      </c>
      <c r="J200" s="1105">
        <v>2</v>
      </c>
      <c r="K200" s="215">
        <f t="shared" si="16"/>
        <v>591</v>
      </c>
      <c r="L200" s="324">
        <f>SUM(K200/K209)</f>
        <v>4.1790411540093338E-2</v>
      </c>
    </row>
    <row r="201" spans="1:12" s="197" customFormat="1" ht="14.1" hidden="1" customHeight="1" x14ac:dyDescent="0.25">
      <c r="A201" s="162">
        <v>11</v>
      </c>
      <c r="B201" s="1103">
        <v>228</v>
      </c>
      <c r="C201" s="1104">
        <v>195</v>
      </c>
      <c r="D201" s="1104">
        <v>88</v>
      </c>
      <c r="E201" s="1104">
        <v>15</v>
      </c>
      <c r="F201" s="1104">
        <v>0</v>
      </c>
      <c r="G201" s="1104">
        <v>0</v>
      </c>
      <c r="H201" s="1104">
        <v>1</v>
      </c>
      <c r="I201" s="1104">
        <v>0</v>
      </c>
      <c r="J201" s="1105">
        <v>1</v>
      </c>
      <c r="K201" s="215">
        <f t="shared" si="16"/>
        <v>528</v>
      </c>
      <c r="L201" s="324">
        <f>SUM(K201/K209)</f>
        <v>3.7335596096733134E-2</v>
      </c>
    </row>
    <row r="202" spans="1:12" s="197" customFormat="1" ht="14.1" hidden="1" customHeight="1" x14ac:dyDescent="0.25">
      <c r="A202" s="162">
        <v>12</v>
      </c>
      <c r="B202" s="1103">
        <v>260</v>
      </c>
      <c r="C202" s="1104">
        <v>178</v>
      </c>
      <c r="D202" s="1104">
        <v>111</v>
      </c>
      <c r="E202" s="1104">
        <v>25</v>
      </c>
      <c r="F202" s="1104">
        <v>0</v>
      </c>
      <c r="G202" s="1104">
        <v>1</v>
      </c>
      <c r="H202" s="1104">
        <v>2</v>
      </c>
      <c r="I202" s="1104">
        <v>0</v>
      </c>
      <c r="J202" s="1105">
        <v>3</v>
      </c>
      <c r="K202" s="215">
        <f t="shared" si="16"/>
        <v>580</v>
      </c>
      <c r="L202" s="324">
        <f>SUM(K202/K209)</f>
        <v>4.1012586621411398E-2</v>
      </c>
    </row>
    <row r="203" spans="1:12" s="197" customFormat="1" ht="14.1" hidden="1" customHeight="1" x14ac:dyDescent="0.25">
      <c r="A203" s="162">
        <v>13</v>
      </c>
      <c r="B203" s="1103">
        <v>213</v>
      </c>
      <c r="C203" s="1104">
        <v>174</v>
      </c>
      <c r="D203" s="1104">
        <v>157</v>
      </c>
      <c r="E203" s="1104">
        <v>36</v>
      </c>
      <c r="F203" s="1104">
        <v>0</v>
      </c>
      <c r="G203" s="1104">
        <v>4</v>
      </c>
      <c r="H203" s="1104">
        <v>3</v>
      </c>
      <c r="I203" s="1104">
        <v>0</v>
      </c>
      <c r="J203" s="1105">
        <v>3</v>
      </c>
      <c r="K203" s="215">
        <f t="shared" si="16"/>
        <v>590</v>
      </c>
      <c r="L203" s="324">
        <f>SUM(K203/K209)</f>
        <v>4.1719700183849524E-2</v>
      </c>
    </row>
    <row r="204" spans="1:12" s="197" customFormat="1" ht="14.1" hidden="1" customHeight="1" x14ac:dyDescent="0.25">
      <c r="A204" s="162">
        <v>14</v>
      </c>
      <c r="B204" s="1103">
        <v>195</v>
      </c>
      <c r="C204" s="1104">
        <v>156</v>
      </c>
      <c r="D204" s="1104">
        <v>173</v>
      </c>
      <c r="E204" s="1104">
        <v>69</v>
      </c>
      <c r="F204" s="1104">
        <v>0</v>
      </c>
      <c r="G204" s="1104">
        <v>19</v>
      </c>
      <c r="H204" s="1104">
        <v>2</v>
      </c>
      <c r="I204" s="1104">
        <v>0</v>
      </c>
      <c r="J204" s="1105">
        <v>5</v>
      </c>
      <c r="K204" s="215">
        <f t="shared" si="16"/>
        <v>619</v>
      </c>
      <c r="L204" s="324">
        <f>SUM(K204/K209)</f>
        <v>4.3770329514920096E-2</v>
      </c>
    </row>
    <row r="205" spans="1:12" s="197" customFormat="1" ht="14.1" hidden="1" customHeight="1" x14ac:dyDescent="0.25">
      <c r="A205" s="162">
        <v>15</v>
      </c>
      <c r="B205" s="1103">
        <v>180</v>
      </c>
      <c r="C205" s="1104">
        <v>119</v>
      </c>
      <c r="D205" s="1104">
        <v>196</v>
      </c>
      <c r="E205" s="1104">
        <v>82</v>
      </c>
      <c r="F205" s="1104">
        <v>0</v>
      </c>
      <c r="G205" s="1104">
        <v>33</v>
      </c>
      <c r="H205" s="1104">
        <v>1</v>
      </c>
      <c r="I205" s="1104">
        <v>1</v>
      </c>
      <c r="J205" s="1105">
        <v>5</v>
      </c>
      <c r="K205" s="215">
        <f t="shared" si="16"/>
        <v>617</v>
      </c>
      <c r="L205" s="324">
        <f>SUM(K205/K209)</f>
        <v>4.362890680243247E-2</v>
      </c>
    </row>
    <row r="206" spans="1:12" s="197" customFormat="1" ht="14.1" hidden="1" customHeight="1" x14ac:dyDescent="0.25">
      <c r="A206" s="162">
        <v>16</v>
      </c>
      <c r="B206" s="1103">
        <v>162</v>
      </c>
      <c r="C206" s="1104">
        <v>117</v>
      </c>
      <c r="D206" s="1104">
        <v>253</v>
      </c>
      <c r="E206" s="1104">
        <v>115</v>
      </c>
      <c r="F206" s="1104">
        <v>0</v>
      </c>
      <c r="G206" s="1104">
        <v>69</v>
      </c>
      <c r="H206" s="1104">
        <v>1</v>
      </c>
      <c r="I206" s="1104">
        <v>0</v>
      </c>
      <c r="J206" s="1105">
        <v>9</v>
      </c>
      <c r="K206" s="215">
        <f t="shared" si="16"/>
        <v>726</v>
      </c>
      <c r="L206" s="324">
        <f>SUM(K206/K209)</f>
        <v>5.1336444633008065E-2</v>
      </c>
    </row>
    <row r="207" spans="1:12" s="197" customFormat="1" ht="14.1" hidden="1" customHeight="1" x14ac:dyDescent="0.25">
      <c r="A207" s="162">
        <v>17</v>
      </c>
      <c r="B207" s="1103">
        <v>166</v>
      </c>
      <c r="C207" s="1104">
        <v>109</v>
      </c>
      <c r="D207" s="1104">
        <v>322</v>
      </c>
      <c r="E207" s="1104">
        <v>88</v>
      </c>
      <c r="F207" s="1104">
        <v>3</v>
      </c>
      <c r="G207" s="1104">
        <v>104</v>
      </c>
      <c r="H207" s="1104">
        <v>1</v>
      </c>
      <c r="I207" s="1104">
        <v>0</v>
      </c>
      <c r="J207" s="1105">
        <v>5</v>
      </c>
      <c r="K207" s="215">
        <f t="shared" si="16"/>
        <v>798</v>
      </c>
      <c r="L207" s="324">
        <f>SUM(K207/K209)</f>
        <v>5.6427662282562581E-2</v>
      </c>
    </row>
    <row r="208" spans="1:12" s="197" customFormat="1" ht="14.1" hidden="1" customHeight="1" thickBot="1" x14ac:dyDescent="0.3">
      <c r="A208" s="163" t="s">
        <v>385</v>
      </c>
      <c r="B208" s="1106">
        <v>40</v>
      </c>
      <c r="C208" s="1107">
        <v>91</v>
      </c>
      <c r="D208" s="1107">
        <v>180</v>
      </c>
      <c r="E208" s="1107">
        <v>44</v>
      </c>
      <c r="F208" s="1107">
        <v>541</v>
      </c>
      <c r="G208" s="1107">
        <v>14</v>
      </c>
      <c r="H208" s="1107">
        <v>0</v>
      </c>
      <c r="I208" s="1107">
        <v>1</v>
      </c>
      <c r="J208" s="1108">
        <v>15</v>
      </c>
      <c r="K208" s="216">
        <f t="shared" si="16"/>
        <v>926</v>
      </c>
      <c r="L208" s="631">
        <f>SUM(K208/K209)</f>
        <v>6.5478715881770608E-2</v>
      </c>
    </row>
    <row r="209" spans="1:12" s="197" customFormat="1" ht="16.5" hidden="1" customHeight="1" thickTop="1" thickBot="1" x14ac:dyDescent="0.3">
      <c r="A209" s="118" t="s">
        <v>135</v>
      </c>
      <c r="B209" s="289">
        <f>SUM(B190:B208)</f>
        <v>5682</v>
      </c>
      <c r="C209" s="290">
        <f t="shared" ref="C209:J209" si="17">SUM(C190:C208)</f>
        <v>5268</v>
      </c>
      <c r="D209" s="290">
        <f t="shared" si="17"/>
        <v>1783</v>
      </c>
      <c r="E209" s="290">
        <f t="shared" si="17"/>
        <v>515</v>
      </c>
      <c r="F209" s="290">
        <f t="shared" si="17"/>
        <v>544</v>
      </c>
      <c r="G209" s="290">
        <f t="shared" si="17"/>
        <v>244</v>
      </c>
      <c r="H209" s="290">
        <f t="shared" si="17"/>
        <v>44</v>
      </c>
      <c r="I209" s="290">
        <f t="shared" si="17"/>
        <v>2</v>
      </c>
      <c r="J209" s="291">
        <f t="shared" si="17"/>
        <v>60</v>
      </c>
      <c r="K209" s="213">
        <f>SUM(K190:K208)</f>
        <v>14142</v>
      </c>
      <c r="L209" s="632">
        <f>SUM(L190:L208)</f>
        <v>0.99999999999999989</v>
      </c>
    </row>
    <row r="210" spans="1:12" s="197" customFormat="1" ht="16.5" hidden="1" customHeight="1" thickBot="1" x14ac:dyDescent="0.3">
      <c r="A210" s="86" t="s">
        <v>136</v>
      </c>
      <c r="B210" s="627">
        <f>SUM(B209/K209)</f>
        <v>0.4017819261773441</v>
      </c>
      <c r="C210" s="627">
        <f>SUM(C209/K209)</f>
        <v>0.37250742469240561</v>
      </c>
      <c r="D210" s="627">
        <f>SUM(D209/K209)</f>
        <v>0.12607834818271815</v>
      </c>
      <c r="E210" s="627">
        <f>SUM(E209/K209)</f>
        <v>3.6416348465563568E-2</v>
      </c>
      <c r="F210" s="627">
        <f>SUM(F209/K209)</f>
        <v>3.846697779663414E-2</v>
      </c>
      <c r="G210" s="627">
        <f>SUM(G209/K209)</f>
        <v>1.7253570923490311E-2</v>
      </c>
      <c r="H210" s="627">
        <f>SUM(H209/K209)</f>
        <v>3.1112996747277612E-3</v>
      </c>
      <c r="I210" s="627">
        <f>SUM(I209/K209)</f>
        <v>1.414227124876255E-4</v>
      </c>
      <c r="J210" s="628">
        <f>SUM(J209/K209)</f>
        <v>4.2426813746287654E-3</v>
      </c>
      <c r="K210" s="629">
        <f>SUM(B210:J210)</f>
        <v>1</v>
      </c>
      <c r="L210" s="405"/>
    </row>
    <row r="211" spans="1:12" s="197" customFormat="1" ht="16.5" hidden="1" thickBot="1" x14ac:dyDescent="0.3">
      <c r="A211" s="2257" t="s">
        <v>188</v>
      </c>
      <c r="B211" s="2258"/>
      <c r="C211" s="2258"/>
      <c r="D211" s="2258"/>
      <c r="E211" s="2258"/>
      <c r="F211" s="2258"/>
      <c r="G211" s="2258"/>
      <c r="H211" s="2258"/>
      <c r="I211" s="2258"/>
      <c r="J211" s="2258"/>
      <c r="K211" s="2258"/>
      <c r="L211" s="2258"/>
    </row>
    <row r="212" spans="1:12" s="197" customFormat="1" ht="75" hidden="1" thickBot="1" x14ac:dyDescent="0.3">
      <c r="A212" s="129"/>
      <c r="B212" s="159" t="s">
        <v>374</v>
      </c>
      <c r="C212" s="160" t="s">
        <v>375</v>
      </c>
      <c r="D212" s="160" t="s">
        <v>376</v>
      </c>
      <c r="E212" s="160" t="s">
        <v>377</v>
      </c>
      <c r="F212" s="160" t="s">
        <v>378</v>
      </c>
      <c r="G212" s="160" t="s">
        <v>390</v>
      </c>
      <c r="H212" s="160" t="s">
        <v>380</v>
      </c>
      <c r="I212" s="160" t="s">
        <v>381</v>
      </c>
      <c r="J212" s="161" t="s">
        <v>382</v>
      </c>
      <c r="K212" s="585" t="s">
        <v>383</v>
      </c>
      <c r="L212" s="585" t="s">
        <v>164</v>
      </c>
    </row>
    <row r="213" spans="1:12" s="197" customFormat="1" hidden="1" x14ac:dyDescent="0.25">
      <c r="A213" s="118" t="s">
        <v>384</v>
      </c>
      <c r="B213" s="1101">
        <v>521</v>
      </c>
      <c r="C213" s="1088">
        <v>695</v>
      </c>
      <c r="D213" s="1088">
        <v>5</v>
      </c>
      <c r="E213" s="1088">
        <v>4</v>
      </c>
      <c r="F213" s="1088">
        <v>0</v>
      </c>
      <c r="G213" s="1088">
        <v>0</v>
      </c>
      <c r="H213" s="1088">
        <v>6</v>
      </c>
      <c r="I213" s="1088">
        <v>0</v>
      </c>
      <c r="J213" s="1102">
        <v>4</v>
      </c>
      <c r="K213" s="214">
        <f t="shared" ref="K213:K231" si="18">SUM(B213:J213)</f>
        <v>1235</v>
      </c>
      <c r="L213" s="630">
        <f>SUM(K213/K232)</f>
        <v>8.6941217881027807E-2</v>
      </c>
    </row>
    <row r="214" spans="1:12" s="197" customFormat="1" hidden="1" x14ac:dyDescent="0.25">
      <c r="A214" s="162">
        <v>1</v>
      </c>
      <c r="B214" s="1103">
        <v>500</v>
      </c>
      <c r="C214" s="1104">
        <v>675</v>
      </c>
      <c r="D214" s="1104">
        <v>3</v>
      </c>
      <c r="E214" s="1104">
        <v>2</v>
      </c>
      <c r="F214" s="1104">
        <v>0</v>
      </c>
      <c r="G214" s="1104">
        <v>0</v>
      </c>
      <c r="H214" s="1104">
        <v>6</v>
      </c>
      <c r="I214" s="1104">
        <v>2</v>
      </c>
      <c r="J214" s="1105">
        <v>1</v>
      </c>
      <c r="K214" s="215">
        <f t="shared" si="18"/>
        <v>1189</v>
      </c>
      <c r="L214" s="324">
        <f>SUM(K214/K232)</f>
        <v>8.370292150651179E-2</v>
      </c>
    </row>
    <row r="215" spans="1:12" s="197" customFormat="1" hidden="1" x14ac:dyDescent="0.25">
      <c r="A215" s="162">
        <v>2</v>
      </c>
      <c r="B215" s="1103">
        <v>406</v>
      </c>
      <c r="C215" s="1104">
        <v>524</v>
      </c>
      <c r="D215" s="1104">
        <v>1</v>
      </c>
      <c r="E215" s="1104">
        <v>3</v>
      </c>
      <c r="F215" s="1104">
        <v>0</v>
      </c>
      <c r="G215" s="1104">
        <v>0</v>
      </c>
      <c r="H215" s="1104">
        <v>2</v>
      </c>
      <c r="I215" s="1104">
        <v>1</v>
      </c>
      <c r="J215" s="1105">
        <v>1</v>
      </c>
      <c r="K215" s="215">
        <f t="shared" si="18"/>
        <v>938</v>
      </c>
      <c r="L215" s="324">
        <f>SUM(K215/K232)</f>
        <v>6.6033086941217886E-2</v>
      </c>
    </row>
    <row r="216" spans="1:12" s="197" customFormat="1" hidden="1" x14ac:dyDescent="0.25">
      <c r="A216" s="162">
        <v>3</v>
      </c>
      <c r="B216" s="1103">
        <v>354</v>
      </c>
      <c r="C216" s="1104">
        <v>478</v>
      </c>
      <c r="D216" s="1104">
        <v>6</v>
      </c>
      <c r="E216" s="1104">
        <v>4</v>
      </c>
      <c r="F216" s="1104">
        <v>0</v>
      </c>
      <c r="G216" s="1104">
        <v>0</v>
      </c>
      <c r="H216" s="1104">
        <v>6</v>
      </c>
      <c r="I216" s="1104">
        <v>0</v>
      </c>
      <c r="J216" s="1105">
        <v>1</v>
      </c>
      <c r="K216" s="215">
        <f t="shared" si="18"/>
        <v>849</v>
      </c>
      <c r="L216" s="324">
        <v>5.8999999999999997E-2</v>
      </c>
    </row>
    <row r="217" spans="1:12" s="197" customFormat="1" hidden="1" x14ac:dyDescent="0.25">
      <c r="A217" s="162">
        <v>4</v>
      </c>
      <c r="B217" s="1103">
        <v>353</v>
      </c>
      <c r="C217" s="1104">
        <v>417</v>
      </c>
      <c r="D217" s="1104">
        <v>13</v>
      </c>
      <c r="E217" s="1104">
        <v>6</v>
      </c>
      <c r="F217" s="1104">
        <v>0</v>
      </c>
      <c r="G217" s="1104">
        <v>0</v>
      </c>
      <c r="H217" s="1104">
        <v>2</v>
      </c>
      <c r="I217" s="1104">
        <v>0</v>
      </c>
      <c r="J217" s="1105">
        <v>0</v>
      </c>
      <c r="K217" s="215">
        <f t="shared" si="18"/>
        <v>791</v>
      </c>
      <c r="L217" s="324">
        <f>SUM(K217/K232)</f>
        <v>5.5684618092221048E-2</v>
      </c>
    </row>
    <row r="218" spans="1:12" s="197" customFormat="1" hidden="1" x14ac:dyDescent="0.25">
      <c r="A218" s="162">
        <v>5</v>
      </c>
      <c r="B218" s="1103">
        <v>310</v>
      </c>
      <c r="C218" s="1104">
        <v>385</v>
      </c>
      <c r="D218" s="1104">
        <v>16</v>
      </c>
      <c r="E218" s="1104">
        <v>2</v>
      </c>
      <c r="F218" s="1104">
        <v>0</v>
      </c>
      <c r="G218" s="1104">
        <v>0</v>
      </c>
      <c r="H218" s="1104">
        <v>4</v>
      </c>
      <c r="I218" s="1104">
        <v>0</v>
      </c>
      <c r="J218" s="1105">
        <v>1</v>
      </c>
      <c r="K218" s="215">
        <f t="shared" si="18"/>
        <v>718</v>
      </c>
      <c r="L218" s="324">
        <f>SUM(K218/K232)</f>
        <v>5.0545582541358679E-2</v>
      </c>
    </row>
    <row r="219" spans="1:12" s="197" customFormat="1" hidden="1" x14ac:dyDescent="0.25">
      <c r="A219" s="162">
        <v>6</v>
      </c>
      <c r="B219" s="1103">
        <v>310</v>
      </c>
      <c r="C219" s="1104">
        <v>333</v>
      </c>
      <c r="D219" s="1104">
        <v>24</v>
      </c>
      <c r="E219" s="1104">
        <v>7</v>
      </c>
      <c r="F219" s="1104">
        <v>0</v>
      </c>
      <c r="G219" s="1104">
        <v>0</v>
      </c>
      <c r="H219" s="1104">
        <v>3</v>
      </c>
      <c r="I219" s="1104">
        <v>0</v>
      </c>
      <c r="J219" s="1105">
        <v>3</v>
      </c>
      <c r="K219" s="215">
        <f t="shared" si="18"/>
        <v>680</v>
      </c>
      <c r="L219" s="324">
        <f>SUM(K219/K232)</f>
        <v>4.7870468145019357E-2</v>
      </c>
    </row>
    <row r="220" spans="1:12" s="197" customFormat="1" hidden="1" x14ac:dyDescent="0.25">
      <c r="A220" s="162">
        <v>7</v>
      </c>
      <c r="B220" s="1103">
        <v>285</v>
      </c>
      <c r="C220" s="1104">
        <v>312</v>
      </c>
      <c r="D220" s="1104">
        <v>31</v>
      </c>
      <c r="E220" s="1104">
        <v>6</v>
      </c>
      <c r="F220" s="1104">
        <v>0</v>
      </c>
      <c r="G220" s="1104">
        <v>0</v>
      </c>
      <c r="H220" s="1104">
        <v>2</v>
      </c>
      <c r="I220" s="1104">
        <v>1</v>
      </c>
      <c r="J220" s="1105">
        <v>2</v>
      </c>
      <c r="K220" s="215">
        <f t="shared" si="18"/>
        <v>639</v>
      </c>
      <c r="L220" s="324">
        <f>SUM(K220/K232)</f>
        <v>4.4984160506863782E-2</v>
      </c>
    </row>
    <row r="221" spans="1:12" s="197" customFormat="1" hidden="1" x14ac:dyDescent="0.25">
      <c r="A221" s="162">
        <v>8</v>
      </c>
      <c r="B221" s="1103">
        <v>230</v>
      </c>
      <c r="C221" s="1104">
        <v>288</v>
      </c>
      <c r="D221" s="1104">
        <v>40</v>
      </c>
      <c r="E221" s="1104">
        <v>9</v>
      </c>
      <c r="F221" s="1104">
        <v>0</v>
      </c>
      <c r="G221" s="1104">
        <v>0</v>
      </c>
      <c r="H221" s="1104">
        <v>1</v>
      </c>
      <c r="I221" s="1104">
        <v>0</v>
      </c>
      <c r="J221" s="1105">
        <v>1</v>
      </c>
      <c r="K221" s="215">
        <f t="shared" si="18"/>
        <v>569</v>
      </c>
      <c r="L221" s="324">
        <f>SUM(K221/K232)</f>
        <v>4.0056318197817672E-2</v>
      </c>
    </row>
    <row r="222" spans="1:12" s="197" customFormat="1" hidden="1" x14ac:dyDescent="0.25">
      <c r="A222" s="162">
        <v>9</v>
      </c>
      <c r="B222" s="1103">
        <v>226</v>
      </c>
      <c r="C222" s="1104">
        <v>301</v>
      </c>
      <c r="D222" s="1104">
        <v>58</v>
      </c>
      <c r="E222" s="1104">
        <v>7</v>
      </c>
      <c r="F222" s="1104">
        <v>0</v>
      </c>
      <c r="G222" s="1104">
        <v>0</v>
      </c>
      <c r="H222" s="1104">
        <v>1</v>
      </c>
      <c r="I222" s="1104">
        <v>0</v>
      </c>
      <c r="J222" s="1105">
        <v>2</v>
      </c>
      <c r="K222" s="215">
        <f t="shared" si="18"/>
        <v>595</v>
      </c>
      <c r="L222" s="324">
        <f>SUM(K222/K232)</f>
        <v>4.1886659626891941E-2</v>
      </c>
    </row>
    <row r="223" spans="1:12" s="197" customFormat="1" hidden="1" x14ac:dyDescent="0.25">
      <c r="A223" s="162">
        <v>10</v>
      </c>
      <c r="B223" s="1103">
        <v>219</v>
      </c>
      <c r="C223" s="1104">
        <v>266</v>
      </c>
      <c r="D223" s="1104">
        <v>64</v>
      </c>
      <c r="E223" s="1104">
        <v>7</v>
      </c>
      <c r="F223" s="1104">
        <v>0</v>
      </c>
      <c r="G223" s="1104">
        <v>0</v>
      </c>
      <c r="H223" s="1104">
        <v>0</v>
      </c>
      <c r="I223" s="1104">
        <v>0</v>
      </c>
      <c r="J223" s="1105">
        <v>2</v>
      </c>
      <c r="K223" s="215">
        <f t="shared" si="18"/>
        <v>558</v>
      </c>
      <c r="L223" s="324">
        <f>SUM(K223/K232)</f>
        <v>3.928194297782471E-2</v>
      </c>
    </row>
    <row r="224" spans="1:12" s="197" customFormat="1" hidden="1" x14ac:dyDescent="0.25">
      <c r="A224" s="162">
        <v>11</v>
      </c>
      <c r="B224" s="1103">
        <v>237</v>
      </c>
      <c r="C224" s="1104">
        <v>248</v>
      </c>
      <c r="D224" s="1104">
        <v>81</v>
      </c>
      <c r="E224" s="1104">
        <v>16</v>
      </c>
      <c r="F224" s="1104">
        <v>0</v>
      </c>
      <c r="G224" s="1104">
        <v>0</v>
      </c>
      <c r="H224" s="1104">
        <v>0</v>
      </c>
      <c r="I224" s="1104">
        <v>2</v>
      </c>
      <c r="J224" s="1105">
        <v>0</v>
      </c>
      <c r="K224" s="215">
        <f t="shared" si="18"/>
        <v>584</v>
      </c>
      <c r="L224" s="324">
        <f>SUM(K224/K232)</f>
        <v>4.1112284406898979E-2</v>
      </c>
    </row>
    <row r="225" spans="1:12" s="197" customFormat="1" hidden="1" x14ac:dyDescent="0.25">
      <c r="A225" s="162">
        <v>12</v>
      </c>
      <c r="B225" s="1103">
        <v>213</v>
      </c>
      <c r="C225" s="1104">
        <v>224</v>
      </c>
      <c r="D225" s="1104">
        <v>129</v>
      </c>
      <c r="E225" s="1104">
        <v>34</v>
      </c>
      <c r="F225" s="1104">
        <v>0</v>
      </c>
      <c r="G225" s="1104">
        <v>2</v>
      </c>
      <c r="H225" s="1104">
        <v>1</v>
      </c>
      <c r="I225" s="1104">
        <v>0</v>
      </c>
      <c r="J225" s="1105">
        <v>1</v>
      </c>
      <c r="K225" s="215">
        <f t="shared" si="18"/>
        <v>604</v>
      </c>
      <c r="L225" s="324">
        <f>SUM(K225/K232)</f>
        <v>4.2520239352340727E-2</v>
      </c>
    </row>
    <row r="226" spans="1:12" s="197" customFormat="1" hidden="1" x14ac:dyDescent="0.25">
      <c r="A226" s="162">
        <v>13</v>
      </c>
      <c r="B226" s="1103">
        <v>193</v>
      </c>
      <c r="C226" s="1104">
        <v>213</v>
      </c>
      <c r="D226" s="1104">
        <v>159</v>
      </c>
      <c r="E226" s="1104">
        <v>29</v>
      </c>
      <c r="F226" s="1104">
        <v>0</v>
      </c>
      <c r="G226" s="1104">
        <v>1</v>
      </c>
      <c r="H226" s="1104">
        <v>1</v>
      </c>
      <c r="I226" s="1104">
        <v>0</v>
      </c>
      <c r="J226" s="1105">
        <v>4</v>
      </c>
      <c r="K226" s="215">
        <f t="shared" si="18"/>
        <v>600</v>
      </c>
      <c r="L226" s="324">
        <f>SUM(K226/K232)</f>
        <v>4.2238648363252376E-2</v>
      </c>
    </row>
    <row r="227" spans="1:12" s="197" customFormat="1" hidden="1" x14ac:dyDescent="0.25">
      <c r="A227" s="162">
        <v>14</v>
      </c>
      <c r="B227" s="1103">
        <v>178</v>
      </c>
      <c r="C227" s="1104">
        <v>191</v>
      </c>
      <c r="D227" s="1104">
        <v>179</v>
      </c>
      <c r="E227" s="1104">
        <v>70</v>
      </c>
      <c r="F227" s="1104">
        <v>0</v>
      </c>
      <c r="G227" s="1104">
        <v>16</v>
      </c>
      <c r="H227" s="1104">
        <v>4</v>
      </c>
      <c r="I227" s="1104">
        <v>2</v>
      </c>
      <c r="J227" s="1105">
        <v>4</v>
      </c>
      <c r="K227" s="215">
        <f t="shared" si="18"/>
        <v>644</v>
      </c>
      <c r="L227" s="324">
        <f>SUM(K227/K232)</f>
        <v>4.5336149243224218E-2</v>
      </c>
    </row>
    <row r="228" spans="1:12" s="197" customFormat="1" hidden="1" x14ac:dyDescent="0.25">
      <c r="A228" s="162">
        <v>15</v>
      </c>
      <c r="B228" s="1103">
        <v>160</v>
      </c>
      <c r="C228" s="1104">
        <v>160</v>
      </c>
      <c r="D228" s="1104">
        <v>192</v>
      </c>
      <c r="E228" s="1104">
        <v>93</v>
      </c>
      <c r="F228" s="1104">
        <v>0</v>
      </c>
      <c r="G228" s="1104">
        <v>40</v>
      </c>
      <c r="H228" s="1104">
        <v>3</v>
      </c>
      <c r="I228" s="1104">
        <v>0</v>
      </c>
      <c r="J228" s="1105">
        <v>1</v>
      </c>
      <c r="K228" s="215">
        <f t="shared" si="18"/>
        <v>649</v>
      </c>
      <c r="L228" s="324">
        <f>SUM(K228/K232)</f>
        <v>4.5688137979584653E-2</v>
      </c>
    </row>
    <row r="229" spans="1:12" s="197" customFormat="1" hidden="1" x14ac:dyDescent="0.25">
      <c r="A229" s="162">
        <v>16</v>
      </c>
      <c r="B229" s="1103">
        <v>107</v>
      </c>
      <c r="C229" s="1104">
        <v>155</v>
      </c>
      <c r="D229" s="1104">
        <v>250</v>
      </c>
      <c r="E229" s="1104">
        <v>123</v>
      </c>
      <c r="F229" s="1104">
        <v>0</v>
      </c>
      <c r="G229" s="1104">
        <v>54</v>
      </c>
      <c r="H229" s="1104">
        <v>1</v>
      </c>
      <c r="I229" s="1104">
        <v>2</v>
      </c>
      <c r="J229" s="1105">
        <v>3</v>
      </c>
      <c r="K229" s="215">
        <f t="shared" si="18"/>
        <v>695</v>
      </c>
      <c r="L229" s="324">
        <f>SUM(K229/K232)</f>
        <v>4.892643435410067E-2</v>
      </c>
    </row>
    <row r="230" spans="1:12" s="197" customFormat="1" hidden="1" x14ac:dyDescent="0.25">
      <c r="A230" s="162">
        <v>17</v>
      </c>
      <c r="B230" s="1103">
        <v>130</v>
      </c>
      <c r="C230" s="1104">
        <v>155</v>
      </c>
      <c r="D230" s="1104">
        <v>297</v>
      </c>
      <c r="E230" s="1104">
        <v>140</v>
      </c>
      <c r="F230" s="1104">
        <v>1</v>
      </c>
      <c r="G230" s="1104">
        <v>93</v>
      </c>
      <c r="H230" s="1104">
        <v>4</v>
      </c>
      <c r="I230" s="1104">
        <v>1</v>
      </c>
      <c r="J230" s="1105">
        <v>3</v>
      </c>
      <c r="K230" s="215">
        <f t="shared" si="18"/>
        <v>824</v>
      </c>
      <c r="L230" s="324">
        <f>SUM(K230/K232)</f>
        <v>5.8007743752199928E-2</v>
      </c>
    </row>
    <row r="231" spans="1:12" s="197" customFormat="1" ht="15.75" hidden="1" thickBot="1" x14ac:dyDescent="0.3">
      <c r="A231" s="163" t="s">
        <v>385</v>
      </c>
      <c r="B231" s="1106">
        <v>30</v>
      </c>
      <c r="C231" s="1107">
        <v>96</v>
      </c>
      <c r="D231" s="1107">
        <v>178</v>
      </c>
      <c r="E231" s="1107">
        <v>44</v>
      </c>
      <c r="F231" s="1107">
        <v>477</v>
      </c>
      <c r="G231" s="1107">
        <v>4</v>
      </c>
      <c r="H231" s="1107">
        <v>0</v>
      </c>
      <c r="I231" s="1107">
        <v>1</v>
      </c>
      <c r="J231" s="1108">
        <v>14</v>
      </c>
      <c r="K231" s="216">
        <f t="shared" si="18"/>
        <v>844</v>
      </c>
      <c r="L231" s="631">
        <f>SUM(K231/K232)</f>
        <v>5.9415698697641676E-2</v>
      </c>
    </row>
    <row r="232" spans="1:12" s="197" customFormat="1" ht="16.5" hidden="1" thickTop="1" thickBot="1" x14ac:dyDescent="0.3">
      <c r="A232" s="118" t="s">
        <v>135</v>
      </c>
      <c r="B232" s="289">
        <f>SUM(B213:B231)</f>
        <v>4962</v>
      </c>
      <c r="C232" s="290">
        <f t="shared" ref="C232:J232" si="19">SUM(C213:C231)</f>
        <v>6116</v>
      </c>
      <c r="D232" s="290">
        <f t="shared" si="19"/>
        <v>1726</v>
      </c>
      <c r="E232" s="290">
        <f t="shared" si="19"/>
        <v>606</v>
      </c>
      <c r="F232" s="290">
        <f t="shared" si="19"/>
        <v>478</v>
      </c>
      <c r="G232" s="290">
        <f>SUM(G213:G231)</f>
        <v>210</v>
      </c>
      <c r="H232" s="290">
        <f t="shared" si="19"/>
        <v>47</v>
      </c>
      <c r="I232" s="290">
        <f t="shared" si="19"/>
        <v>12</v>
      </c>
      <c r="J232" s="291">
        <f t="shared" si="19"/>
        <v>48</v>
      </c>
      <c r="K232" s="213">
        <f>SUM(K213:K231)</f>
        <v>14205</v>
      </c>
      <c r="L232" s="632">
        <f>SUM(L213:L231)</f>
        <v>0.99923231256599798</v>
      </c>
    </row>
    <row r="233" spans="1:12" s="197" customFormat="1" ht="15.75" hidden="1" thickBot="1" x14ac:dyDescent="0.3">
      <c r="A233" s="86" t="s">
        <v>136</v>
      </c>
      <c r="B233" s="627">
        <f>SUM(B232/K232)</f>
        <v>0.34931362196409715</v>
      </c>
      <c r="C233" s="627">
        <v>0.43</v>
      </c>
      <c r="D233" s="627">
        <f>SUM(D232/K232)</f>
        <v>0.12150651179162267</v>
      </c>
      <c r="E233" s="627">
        <f>SUM(E232/K232)</f>
        <v>4.2661034846884903E-2</v>
      </c>
      <c r="F233" s="627">
        <f>SUM(F232/K232)</f>
        <v>3.365012319605773E-2</v>
      </c>
      <c r="G233" s="627">
        <f>SUM(G232/K232)</f>
        <v>1.4783526927138331E-2</v>
      </c>
      <c r="H233" s="627">
        <f>SUM(H232/K232)</f>
        <v>3.3086941217881027E-3</v>
      </c>
      <c r="I233" s="627">
        <f>SUM(I232/K232)</f>
        <v>8.447729672650475E-4</v>
      </c>
      <c r="J233" s="628">
        <f>SUM(J232/K232)</f>
        <v>3.37909186906019E-3</v>
      </c>
      <c r="K233" s="629">
        <f>SUM(B233:J233)</f>
        <v>0.99944737768391412</v>
      </c>
      <c r="L233" s="405"/>
    </row>
    <row r="234" spans="1:12" s="197" customFormat="1" ht="19.5" hidden="1" thickBot="1" x14ac:dyDescent="0.35">
      <c r="A234" s="2193" t="s">
        <v>391</v>
      </c>
      <c r="B234" s="2194"/>
      <c r="C234" s="2194"/>
      <c r="D234" s="2194"/>
      <c r="E234" s="2194"/>
      <c r="F234" s="2194"/>
      <c r="G234" s="2194"/>
      <c r="H234" s="2194"/>
      <c r="I234" s="2194"/>
      <c r="J234" s="2194"/>
      <c r="K234" s="2195"/>
      <c r="L234" s="1325"/>
    </row>
    <row r="235" spans="1:12" s="197" customFormat="1" ht="77.25" hidden="1" customHeight="1" thickBot="1" x14ac:dyDescent="0.3">
      <c r="A235" s="2260" t="s">
        <v>189</v>
      </c>
      <c r="B235" s="2261"/>
      <c r="C235" s="2261"/>
      <c r="D235" s="2261"/>
      <c r="E235" s="2261"/>
      <c r="F235" s="2261"/>
      <c r="G235" s="2261"/>
      <c r="H235" s="2261"/>
      <c r="I235" s="2261"/>
      <c r="J235" s="2261"/>
      <c r="K235" s="2262"/>
      <c r="L235" s="1325"/>
    </row>
    <row r="236" spans="1:12" ht="72" hidden="1" thickBot="1" x14ac:dyDescent="0.3">
      <c r="A236" s="129"/>
      <c r="B236" s="159" t="s">
        <v>374</v>
      </c>
      <c r="C236" s="160" t="s">
        <v>375</v>
      </c>
      <c r="D236" s="160" t="s">
        <v>376</v>
      </c>
      <c r="E236" s="160" t="s">
        <v>377</v>
      </c>
      <c r="F236" s="160" t="s">
        <v>378</v>
      </c>
      <c r="G236" s="160" t="s">
        <v>392</v>
      </c>
      <c r="H236" s="160" t="s">
        <v>381</v>
      </c>
      <c r="I236" s="161" t="s">
        <v>382</v>
      </c>
      <c r="J236" s="585" t="s">
        <v>383</v>
      </c>
      <c r="K236" s="585" t="s">
        <v>164</v>
      </c>
      <c r="L236" s="1325"/>
    </row>
    <row r="237" spans="1:12" hidden="1" x14ac:dyDescent="0.25">
      <c r="A237" s="118" t="s">
        <v>384</v>
      </c>
      <c r="B237" s="416">
        <v>478</v>
      </c>
      <c r="C237" s="356">
        <v>659</v>
      </c>
      <c r="D237" s="356">
        <v>2</v>
      </c>
      <c r="E237" s="356">
        <v>4</v>
      </c>
      <c r="F237" s="356">
        <v>0</v>
      </c>
      <c r="G237" s="356">
        <v>1</v>
      </c>
      <c r="H237" s="356">
        <v>1</v>
      </c>
      <c r="I237" s="417">
        <v>9</v>
      </c>
      <c r="J237" s="214">
        <f t="shared" ref="J237:J255" si="20">SUM(B237:I237)</f>
        <v>1154</v>
      </c>
      <c r="K237" s="324">
        <f t="shared" ref="K237:K254" si="21">SUM(J237/$J$256)</f>
        <v>8.3732404585691478E-2</v>
      </c>
      <c r="L237" s="1325"/>
    </row>
    <row r="238" spans="1:12" ht="78" hidden="1" customHeight="1" x14ac:dyDescent="0.25">
      <c r="A238" s="162">
        <v>1</v>
      </c>
      <c r="B238" s="418">
        <v>518</v>
      </c>
      <c r="C238" s="360">
        <v>554</v>
      </c>
      <c r="D238" s="360">
        <v>4</v>
      </c>
      <c r="E238" s="360">
        <v>0</v>
      </c>
      <c r="F238" s="360">
        <v>0</v>
      </c>
      <c r="G238" s="360">
        <v>7</v>
      </c>
      <c r="H238" s="360">
        <v>1</v>
      </c>
      <c r="I238" s="419">
        <v>9</v>
      </c>
      <c r="J238" s="215">
        <f t="shared" si="20"/>
        <v>1093</v>
      </c>
      <c r="K238" s="324">
        <f t="shared" si="21"/>
        <v>7.9306341604992017E-2</v>
      </c>
      <c r="L238" s="1325"/>
    </row>
    <row r="239" spans="1:12" hidden="1" x14ac:dyDescent="0.25">
      <c r="A239" s="162">
        <v>2</v>
      </c>
      <c r="B239" s="418">
        <v>476</v>
      </c>
      <c r="C239" s="360">
        <v>431</v>
      </c>
      <c r="D239" s="360">
        <v>3</v>
      </c>
      <c r="E239" s="360">
        <v>1</v>
      </c>
      <c r="F239" s="360">
        <v>0</v>
      </c>
      <c r="G239" s="360">
        <v>2</v>
      </c>
      <c r="H239" s="360">
        <v>0</v>
      </c>
      <c r="I239" s="419">
        <v>6</v>
      </c>
      <c r="J239" s="215">
        <f t="shared" si="20"/>
        <v>919</v>
      </c>
      <c r="K239" s="324">
        <f t="shared" si="21"/>
        <v>6.6681178348570597E-2</v>
      </c>
      <c r="L239" s="1325"/>
    </row>
    <row r="240" spans="1:12" hidden="1" x14ac:dyDescent="0.25">
      <c r="A240" s="162">
        <v>3</v>
      </c>
      <c r="B240" s="418">
        <v>408</v>
      </c>
      <c r="C240" s="360">
        <v>397</v>
      </c>
      <c r="D240" s="360">
        <v>5</v>
      </c>
      <c r="E240" s="360">
        <v>4</v>
      </c>
      <c r="F240" s="360">
        <v>0</v>
      </c>
      <c r="G240" s="360">
        <v>4</v>
      </c>
      <c r="H240" s="360">
        <v>0</v>
      </c>
      <c r="I240" s="419">
        <v>5</v>
      </c>
      <c r="J240" s="215">
        <f t="shared" si="20"/>
        <v>823</v>
      </c>
      <c r="K240" s="324">
        <f t="shared" si="21"/>
        <v>5.9715571034682918E-2</v>
      </c>
      <c r="L240" s="1325"/>
    </row>
    <row r="241" spans="1:12" hidden="1" x14ac:dyDescent="0.25">
      <c r="A241" s="162">
        <v>4</v>
      </c>
      <c r="B241" s="418">
        <v>391</v>
      </c>
      <c r="C241" s="360">
        <v>357</v>
      </c>
      <c r="D241" s="360">
        <v>5</v>
      </c>
      <c r="E241" s="360">
        <v>5</v>
      </c>
      <c r="F241" s="360">
        <v>0</v>
      </c>
      <c r="G241" s="360">
        <v>2</v>
      </c>
      <c r="H241" s="360">
        <v>0</v>
      </c>
      <c r="I241" s="419">
        <v>9</v>
      </c>
      <c r="J241" s="215">
        <f t="shared" si="20"/>
        <v>769</v>
      </c>
      <c r="K241" s="324">
        <f t="shared" si="21"/>
        <v>5.5797416920621103E-2</v>
      </c>
      <c r="L241" s="1325"/>
    </row>
    <row r="242" spans="1:12" hidden="1" x14ac:dyDescent="0.25">
      <c r="A242" s="162">
        <v>5</v>
      </c>
      <c r="B242" s="418">
        <v>357</v>
      </c>
      <c r="C242" s="360">
        <v>332</v>
      </c>
      <c r="D242" s="360">
        <v>10</v>
      </c>
      <c r="E242" s="360">
        <v>4</v>
      </c>
      <c r="F242" s="360">
        <v>0</v>
      </c>
      <c r="G242" s="360">
        <v>4</v>
      </c>
      <c r="H242" s="360">
        <v>0</v>
      </c>
      <c r="I242" s="419">
        <v>3</v>
      </c>
      <c r="J242" s="215">
        <f t="shared" si="20"/>
        <v>710</v>
      </c>
      <c r="K242" s="324">
        <f t="shared" si="21"/>
        <v>5.1516470758960965E-2</v>
      </c>
      <c r="L242" s="1325"/>
    </row>
    <row r="243" spans="1:12" hidden="1" x14ac:dyDescent="0.25">
      <c r="A243" s="162">
        <v>6</v>
      </c>
      <c r="B243" s="418">
        <v>323</v>
      </c>
      <c r="C243" s="360">
        <v>303</v>
      </c>
      <c r="D243" s="360">
        <v>21</v>
      </c>
      <c r="E243" s="360">
        <v>8</v>
      </c>
      <c r="F243" s="360">
        <v>0</v>
      </c>
      <c r="G243" s="360">
        <v>3</v>
      </c>
      <c r="H243" s="360">
        <v>0</v>
      </c>
      <c r="I243" s="419">
        <v>11</v>
      </c>
      <c r="J243" s="215">
        <f t="shared" si="20"/>
        <v>669</v>
      </c>
      <c r="K243" s="324">
        <f t="shared" si="21"/>
        <v>4.8541575968654764E-2</v>
      </c>
      <c r="L243" s="1325"/>
    </row>
    <row r="244" spans="1:12" hidden="1" x14ac:dyDescent="0.25">
      <c r="A244" s="162">
        <v>7</v>
      </c>
      <c r="B244" s="418">
        <v>299</v>
      </c>
      <c r="C244" s="360">
        <v>249</v>
      </c>
      <c r="D244" s="360">
        <v>16</v>
      </c>
      <c r="E244" s="360">
        <v>6</v>
      </c>
      <c r="F244" s="360">
        <v>0</v>
      </c>
      <c r="G244" s="360">
        <v>1</v>
      </c>
      <c r="H244" s="360">
        <v>1</v>
      </c>
      <c r="I244" s="419">
        <v>9</v>
      </c>
      <c r="J244" s="215">
        <f t="shared" si="20"/>
        <v>581</v>
      </c>
      <c r="K244" s="324">
        <v>4.2000000000000003E-2</v>
      </c>
      <c r="L244" s="1325"/>
    </row>
    <row r="245" spans="1:12" hidden="1" x14ac:dyDescent="0.25">
      <c r="A245" s="162">
        <v>8</v>
      </c>
      <c r="B245" s="418">
        <v>301</v>
      </c>
      <c r="C245" s="360">
        <v>274</v>
      </c>
      <c r="D245" s="360">
        <v>29</v>
      </c>
      <c r="E245" s="360">
        <v>6</v>
      </c>
      <c r="F245" s="360">
        <v>0</v>
      </c>
      <c r="G245" s="360">
        <v>1</v>
      </c>
      <c r="H245" s="360">
        <v>0</v>
      </c>
      <c r="I245" s="419">
        <v>4</v>
      </c>
      <c r="J245" s="215">
        <f t="shared" si="20"/>
        <v>615</v>
      </c>
      <c r="K245" s="324">
        <f t="shared" si="21"/>
        <v>4.4623421854592948E-2</v>
      </c>
      <c r="L245" s="1325"/>
    </row>
    <row r="246" spans="1:12" hidden="1" x14ac:dyDescent="0.25">
      <c r="A246" s="162">
        <v>9</v>
      </c>
      <c r="B246" s="418">
        <v>281</v>
      </c>
      <c r="C246" s="360">
        <v>270</v>
      </c>
      <c r="D246" s="360">
        <v>37</v>
      </c>
      <c r="E246" s="360">
        <v>13</v>
      </c>
      <c r="F246" s="360">
        <v>0</v>
      </c>
      <c r="G246" s="360">
        <v>0</v>
      </c>
      <c r="H246" s="360">
        <v>0</v>
      </c>
      <c r="I246" s="419">
        <v>5</v>
      </c>
      <c r="J246" s="215">
        <f t="shared" si="20"/>
        <v>606</v>
      </c>
      <c r="K246" s="324">
        <f t="shared" si="21"/>
        <v>4.397039616891598E-2</v>
      </c>
      <c r="L246" s="1325"/>
    </row>
    <row r="247" spans="1:12" hidden="1" x14ac:dyDescent="0.25">
      <c r="A247" s="162">
        <v>10</v>
      </c>
      <c r="B247" s="418">
        <v>266</v>
      </c>
      <c r="C247" s="360">
        <v>260</v>
      </c>
      <c r="D247" s="360">
        <v>46</v>
      </c>
      <c r="E247" s="360">
        <v>12</v>
      </c>
      <c r="F247" s="360">
        <v>0</v>
      </c>
      <c r="G247" s="360">
        <v>0</v>
      </c>
      <c r="H247" s="360">
        <v>0</v>
      </c>
      <c r="I247" s="419">
        <v>3</v>
      </c>
      <c r="J247" s="215">
        <f t="shared" si="20"/>
        <v>587</v>
      </c>
      <c r="K247" s="324">
        <f t="shared" si="21"/>
        <v>4.2591786388042376E-2</v>
      </c>
      <c r="L247" s="1325"/>
    </row>
    <row r="248" spans="1:12" hidden="1" x14ac:dyDescent="0.25">
      <c r="A248" s="162">
        <v>11</v>
      </c>
      <c r="B248" s="418">
        <v>255</v>
      </c>
      <c r="C248" s="360">
        <v>213</v>
      </c>
      <c r="D248" s="360">
        <v>69</v>
      </c>
      <c r="E248" s="360">
        <v>15</v>
      </c>
      <c r="F248" s="360">
        <v>0</v>
      </c>
      <c r="G248" s="360">
        <v>2</v>
      </c>
      <c r="H248" s="360">
        <v>0</v>
      </c>
      <c r="I248" s="419">
        <v>2</v>
      </c>
      <c r="J248" s="215">
        <f t="shared" si="20"/>
        <v>556</v>
      </c>
      <c r="K248" s="324">
        <v>3.9E-2</v>
      </c>
      <c r="L248" s="1325"/>
    </row>
    <row r="249" spans="1:12" hidden="1" x14ac:dyDescent="0.25">
      <c r="A249" s="162">
        <v>12</v>
      </c>
      <c r="B249" s="418">
        <v>253</v>
      </c>
      <c r="C249" s="360">
        <v>211</v>
      </c>
      <c r="D249" s="360">
        <v>102</v>
      </c>
      <c r="E249" s="360">
        <v>24</v>
      </c>
      <c r="F249" s="360">
        <v>0</v>
      </c>
      <c r="G249" s="360">
        <v>1</v>
      </c>
      <c r="H249" s="360">
        <v>0</v>
      </c>
      <c r="I249" s="419">
        <v>5</v>
      </c>
      <c r="J249" s="215">
        <f t="shared" si="20"/>
        <v>596</v>
      </c>
      <c r="K249" s="324">
        <f t="shared" si="21"/>
        <v>4.3244812073719344E-2</v>
      </c>
      <c r="L249" s="1325"/>
    </row>
    <row r="250" spans="1:12" hidden="1" x14ac:dyDescent="0.25">
      <c r="A250" s="162">
        <v>13</v>
      </c>
      <c r="B250" s="418">
        <v>187</v>
      </c>
      <c r="C250" s="360">
        <v>198</v>
      </c>
      <c r="D250" s="360">
        <v>108</v>
      </c>
      <c r="E250" s="360">
        <v>57</v>
      </c>
      <c r="F250" s="360">
        <v>0</v>
      </c>
      <c r="G250" s="360">
        <v>7</v>
      </c>
      <c r="H250" s="360">
        <v>1</v>
      </c>
      <c r="I250" s="419">
        <v>6</v>
      </c>
      <c r="J250" s="215">
        <f t="shared" si="20"/>
        <v>564</v>
      </c>
      <c r="K250" s="324">
        <v>0.04</v>
      </c>
      <c r="L250" s="1325"/>
    </row>
    <row r="251" spans="1:12" hidden="1" x14ac:dyDescent="0.25">
      <c r="A251" s="162">
        <v>14</v>
      </c>
      <c r="B251" s="418">
        <v>178</v>
      </c>
      <c r="C251" s="360">
        <v>156</v>
      </c>
      <c r="D251" s="360">
        <v>150</v>
      </c>
      <c r="E251" s="360">
        <v>83</v>
      </c>
      <c r="F251" s="360">
        <v>0</v>
      </c>
      <c r="G251" s="360">
        <v>17</v>
      </c>
      <c r="H251" s="360">
        <v>0</v>
      </c>
      <c r="I251" s="419">
        <v>8</v>
      </c>
      <c r="J251" s="215">
        <f t="shared" si="20"/>
        <v>592</v>
      </c>
      <c r="K251" s="324">
        <f t="shared" si="21"/>
        <v>4.295457843564069E-2</v>
      </c>
      <c r="L251" s="1325"/>
    </row>
    <row r="252" spans="1:12" hidden="1" x14ac:dyDescent="0.25">
      <c r="A252" s="162">
        <v>15</v>
      </c>
      <c r="B252" s="418">
        <v>150</v>
      </c>
      <c r="C252" s="360">
        <v>148</v>
      </c>
      <c r="D252" s="360">
        <v>180</v>
      </c>
      <c r="E252" s="360">
        <v>103</v>
      </c>
      <c r="F252" s="360">
        <v>0</v>
      </c>
      <c r="G252" s="360">
        <v>36</v>
      </c>
      <c r="H252" s="360">
        <v>2</v>
      </c>
      <c r="I252" s="419">
        <v>15</v>
      </c>
      <c r="J252" s="215">
        <f t="shared" si="20"/>
        <v>634</v>
      </c>
      <c r="K252" s="324">
        <f t="shared" si="21"/>
        <v>4.6002031635466553E-2</v>
      </c>
      <c r="L252" s="1325"/>
    </row>
    <row r="253" spans="1:12" hidden="1" x14ac:dyDescent="0.25">
      <c r="A253" s="162">
        <v>16</v>
      </c>
      <c r="B253" s="418">
        <v>140</v>
      </c>
      <c r="C253" s="360">
        <v>156</v>
      </c>
      <c r="D253" s="360">
        <v>216</v>
      </c>
      <c r="E253" s="360">
        <v>134</v>
      </c>
      <c r="F253" s="360">
        <v>0</v>
      </c>
      <c r="G253" s="360">
        <v>57</v>
      </c>
      <c r="H253" s="360">
        <v>2</v>
      </c>
      <c r="I253" s="419">
        <v>9</v>
      </c>
      <c r="J253" s="215">
        <f t="shared" si="20"/>
        <v>714</v>
      </c>
      <c r="K253" s="324">
        <f t="shared" si="21"/>
        <v>5.1806704397039618E-2</v>
      </c>
      <c r="L253" s="1325"/>
    </row>
    <row r="254" spans="1:12" hidden="1" x14ac:dyDescent="0.25">
      <c r="A254" s="162">
        <v>17</v>
      </c>
      <c r="B254" s="418">
        <v>147</v>
      </c>
      <c r="C254" s="360">
        <v>146</v>
      </c>
      <c r="D254" s="360">
        <v>268</v>
      </c>
      <c r="E254" s="360">
        <v>126</v>
      </c>
      <c r="F254" s="360">
        <v>1</v>
      </c>
      <c r="G254" s="360">
        <v>96</v>
      </c>
      <c r="H254" s="360">
        <v>0</v>
      </c>
      <c r="I254" s="419">
        <v>25</v>
      </c>
      <c r="J254" s="215">
        <f t="shared" si="20"/>
        <v>809</v>
      </c>
      <c r="K254" s="324">
        <f t="shared" si="21"/>
        <v>5.8699753301407635E-2</v>
      </c>
      <c r="L254" s="1325"/>
    </row>
    <row r="255" spans="1:12" ht="15.75" hidden="1" thickBot="1" x14ac:dyDescent="0.3">
      <c r="A255" s="163" t="s">
        <v>385</v>
      </c>
      <c r="B255" s="420">
        <v>22</v>
      </c>
      <c r="C255" s="421">
        <v>92</v>
      </c>
      <c r="D255" s="421">
        <v>154</v>
      </c>
      <c r="E255" s="421">
        <v>47</v>
      </c>
      <c r="F255" s="421">
        <v>454</v>
      </c>
      <c r="G255" s="421">
        <v>4</v>
      </c>
      <c r="H255" s="421">
        <v>0</v>
      </c>
      <c r="I255" s="422">
        <v>18</v>
      </c>
      <c r="J255" s="216">
        <f t="shared" si="20"/>
        <v>791</v>
      </c>
      <c r="K255" s="631">
        <f>SUM(J255/$J$256)</f>
        <v>5.7393701930053692E-2</v>
      </c>
      <c r="L255" s="1325"/>
    </row>
    <row r="256" spans="1:12" ht="16.5" hidden="1" thickTop="1" thickBot="1" x14ac:dyDescent="0.3">
      <c r="A256" s="118" t="s">
        <v>135</v>
      </c>
      <c r="B256" s="289">
        <f>SUM(B237:B255)</f>
        <v>5430</v>
      </c>
      <c r="C256" s="290">
        <f t="shared" ref="C256:I256" si="22">SUM(C237:C255)</f>
        <v>5406</v>
      </c>
      <c r="D256" s="290">
        <f t="shared" si="22"/>
        <v>1425</v>
      </c>
      <c r="E256" s="290">
        <f t="shared" si="22"/>
        <v>652</v>
      </c>
      <c r="F256" s="290">
        <f t="shared" si="22"/>
        <v>455</v>
      </c>
      <c r="G256" s="290">
        <f t="shared" si="22"/>
        <v>245</v>
      </c>
      <c r="H256" s="290">
        <f t="shared" si="22"/>
        <v>8</v>
      </c>
      <c r="I256" s="291">
        <f t="shared" si="22"/>
        <v>161</v>
      </c>
      <c r="J256" s="213">
        <f>SUM(J237:J255)</f>
        <v>13782</v>
      </c>
      <c r="K256" s="632">
        <f>SUM(K237:K255)</f>
        <v>0.9975781454070527</v>
      </c>
      <c r="L256" s="1325"/>
    </row>
    <row r="257" spans="1:12" ht="15.75" hidden="1" thickBot="1" x14ac:dyDescent="0.3">
      <c r="A257" s="86" t="s">
        <v>136</v>
      </c>
      <c r="B257" s="627">
        <f>SUM(B256/J256)</f>
        <v>0.39399216369177187</v>
      </c>
      <c r="C257" s="627">
        <f>SUM(C256/J256)</f>
        <v>0.39225076186329993</v>
      </c>
      <c r="D257" s="627">
        <f>SUM(D256/J256)</f>
        <v>0.10339573356552025</v>
      </c>
      <c r="E257" s="627">
        <f>SUM(E256/J256)</f>
        <v>4.7308083006820489E-2</v>
      </c>
      <c r="F257" s="627">
        <f>SUM(F256/J256)</f>
        <v>3.3014076331446818E-2</v>
      </c>
      <c r="G257" s="627">
        <f>SUM(G256/J256)</f>
        <v>1.7776810332317514E-2</v>
      </c>
      <c r="H257" s="627">
        <f>SUM(H256/J256)</f>
        <v>5.8046727615730664E-4</v>
      </c>
      <c r="I257" s="628">
        <f>SUM(I256/J256)</f>
        <v>1.1681903932665796E-2</v>
      </c>
      <c r="J257" s="629">
        <f>SUM(B257:I257)</f>
        <v>0.99999999999999989</v>
      </c>
      <c r="K257" s="405"/>
      <c r="L257" s="1325"/>
    </row>
    <row r="258" spans="1:12" ht="15.75" hidden="1" thickBot="1" x14ac:dyDescent="0.3">
      <c r="A258" s="2232" t="s">
        <v>393</v>
      </c>
      <c r="B258" s="2232"/>
      <c r="C258" s="2232"/>
      <c r="D258" s="2232"/>
      <c r="E258" s="2232"/>
      <c r="F258" s="2232"/>
      <c r="G258" s="2232"/>
      <c r="H258" s="2232"/>
      <c r="I258" s="2232"/>
      <c r="J258" s="2232"/>
      <c r="K258" s="2232"/>
      <c r="L258" s="1325"/>
    </row>
    <row r="259" spans="1:12" ht="19.5" hidden="1" thickBot="1" x14ac:dyDescent="0.35">
      <c r="A259" s="2193" t="s">
        <v>391</v>
      </c>
      <c r="B259" s="2194"/>
      <c r="C259" s="2194"/>
      <c r="D259" s="2194"/>
      <c r="E259" s="2194"/>
      <c r="F259" s="2194"/>
      <c r="G259" s="2194"/>
      <c r="H259" s="2194"/>
      <c r="I259" s="2194"/>
      <c r="J259" s="2194"/>
      <c r="K259" s="2195"/>
      <c r="L259" s="1325"/>
    </row>
    <row r="260" spans="1:12" s="197" customFormat="1" ht="51" hidden="1" customHeight="1" thickBot="1" x14ac:dyDescent="0.3">
      <c r="A260" s="2260" t="s">
        <v>275</v>
      </c>
      <c r="B260" s="2261"/>
      <c r="C260" s="2261"/>
      <c r="D260" s="2261"/>
      <c r="E260" s="2261"/>
      <c r="F260" s="2261"/>
      <c r="G260" s="2261"/>
      <c r="H260" s="2261"/>
      <c r="I260" s="2261"/>
      <c r="J260" s="2261"/>
      <c r="K260" s="2262"/>
      <c r="L260" s="1325"/>
    </row>
    <row r="261" spans="1:12" ht="72" hidden="1" thickBot="1" x14ac:dyDescent="0.3">
      <c r="A261" s="129"/>
      <c r="B261" s="159" t="s">
        <v>374</v>
      </c>
      <c r="C261" s="160" t="s">
        <v>375</v>
      </c>
      <c r="D261" s="160" t="s">
        <v>376</v>
      </c>
      <c r="E261" s="160" t="s">
        <v>377</v>
      </c>
      <c r="F261" s="160" t="s">
        <v>378</v>
      </c>
      <c r="G261" s="160" t="s">
        <v>392</v>
      </c>
      <c r="H261" s="160" t="s">
        <v>381</v>
      </c>
      <c r="I261" s="161" t="s">
        <v>382</v>
      </c>
      <c r="J261" s="585" t="s">
        <v>383</v>
      </c>
      <c r="K261" s="585" t="s">
        <v>164</v>
      </c>
      <c r="L261" s="1325"/>
    </row>
    <row r="262" spans="1:12" hidden="1" x14ac:dyDescent="0.25">
      <c r="A262" s="118" t="s">
        <v>384</v>
      </c>
      <c r="B262" s="416">
        <v>458</v>
      </c>
      <c r="C262" s="356">
        <v>685</v>
      </c>
      <c r="D262" s="356">
        <v>2</v>
      </c>
      <c r="E262" s="356">
        <v>0</v>
      </c>
      <c r="F262" s="356">
        <v>0</v>
      </c>
      <c r="G262" s="356">
        <v>3</v>
      </c>
      <c r="H262" s="356">
        <v>1</v>
      </c>
      <c r="I262" s="417">
        <v>5</v>
      </c>
      <c r="J262" s="214">
        <f t="shared" ref="J262:J280" si="23">SUM(B262:I262)</f>
        <v>1154</v>
      </c>
      <c r="K262" s="630">
        <f>SUM(J262/J281)</f>
        <v>7.9635635911945349E-2</v>
      </c>
      <c r="L262" s="1325"/>
    </row>
    <row r="263" spans="1:12" ht="78" hidden="1" customHeight="1" x14ac:dyDescent="0.25">
      <c r="A263" s="162">
        <v>1</v>
      </c>
      <c r="B263" s="418">
        <v>527</v>
      </c>
      <c r="C263" s="360">
        <v>642</v>
      </c>
      <c r="D263" s="360">
        <v>7</v>
      </c>
      <c r="E263" s="360">
        <v>2</v>
      </c>
      <c r="F263" s="360">
        <v>0</v>
      </c>
      <c r="G263" s="360">
        <v>2</v>
      </c>
      <c r="H263" s="360">
        <v>0</v>
      </c>
      <c r="I263" s="419">
        <v>3</v>
      </c>
      <c r="J263" s="215">
        <f t="shared" si="23"/>
        <v>1183</v>
      </c>
      <c r="K263" s="324">
        <f>SUM(J263/J281)</f>
        <v>8.1636878062245538E-2</v>
      </c>
      <c r="L263" s="1325"/>
    </row>
    <row r="264" spans="1:12" hidden="1" x14ac:dyDescent="0.25">
      <c r="A264" s="162">
        <v>2</v>
      </c>
      <c r="B264" s="418">
        <v>428</v>
      </c>
      <c r="C264" s="360">
        <v>513</v>
      </c>
      <c r="D264" s="360">
        <v>4</v>
      </c>
      <c r="E264" s="360">
        <v>2</v>
      </c>
      <c r="F264" s="360">
        <v>0</v>
      </c>
      <c r="G264" s="360">
        <v>1</v>
      </c>
      <c r="H264" s="360">
        <v>1</v>
      </c>
      <c r="I264" s="419">
        <v>0</v>
      </c>
      <c r="J264" s="215">
        <f t="shared" si="23"/>
        <v>949</v>
      </c>
      <c r="K264" s="324">
        <f>SUM(J264/J281)</f>
        <v>6.5488924159823339E-2</v>
      </c>
    </row>
    <row r="265" spans="1:12" hidden="1" x14ac:dyDescent="0.25">
      <c r="A265" s="162">
        <v>3</v>
      </c>
      <c r="B265" s="418">
        <v>383</v>
      </c>
      <c r="C265" s="360">
        <v>478</v>
      </c>
      <c r="D265" s="360">
        <v>3</v>
      </c>
      <c r="E265" s="360">
        <v>0</v>
      </c>
      <c r="F265" s="360">
        <v>0</v>
      </c>
      <c r="G265" s="360">
        <v>3</v>
      </c>
      <c r="H265" s="360">
        <v>2</v>
      </c>
      <c r="I265" s="419">
        <v>5</v>
      </c>
      <c r="J265" s="215">
        <f t="shared" si="23"/>
        <v>874</v>
      </c>
      <c r="K265" s="324">
        <f>SUM(J265/J281)</f>
        <v>6.0313297909046992E-2</v>
      </c>
    </row>
    <row r="266" spans="1:12" hidden="1" x14ac:dyDescent="0.25">
      <c r="A266" s="162">
        <v>4</v>
      </c>
      <c r="B266" s="418">
        <v>358</v>
      </c>
      <c r="C266" s="360">
        <v>426</v>
      </c>
      <c r="D266" s="360">
        <v>3</v>
      </c>
      <c r="E266" s="360">
        <v>4</v>
      </c>
      <c r="F266" s="360">
        <v>0</v>
      </c>
      <c r="G266" s="360">
        <v>2</v>
      </c>
      <c r="H266" s="360">
        <v>2</v>
      </c>
      <c r="I266" s="419">
        <v>3</v>
      </c>
      <c r="J266" s="215">
        <f t="shared" si="23"/>
        <v>798</v>
      </c>
      <c r="K266" s="324">
        <f>SUM(J266/J281)</f>
        <v>5.5068663308260296E-2</v>
      </c>
    </row>
    <row r="267" spans="1:12" hidden="1" x14ac:dyDescent="0.25">
      <c r="A267" s="162">
        <v>5</v>
      </c>
      <c r="B267" s="418">
        <v>328</v>
      </c>
      <c r="C267" s="360">
        <v>418</v>
      </c>
      <c r="D267" s="360">
        <v>12</v>
      </c>
      <c r="E267" s="360">
        <v>4</v>
      </c>
      <c r="F267" s="360">
        <v>0</v>
      </c>
      <c r="G267" s="360">
        <v>1</v>
      </c>
      <c r="H267" s="360">
        <v>0</v>
      </c>
      <c r="I267" s="419">
        <v>2</v>
      </c>
      <c r="J267" s="215">
        <f t="shared" si="23"/>
        <v>765</v>
      </c>
      <c r="K267" s="324">
        <f>SUM(J267/J281)</f>
        <v>5.2791387757918709E-2</v>
      </c>
    </row>
    <row r="268" spans="1:12" hidden="1" x14ac:dyDescent="0.25">
      <c r="A268" s="162">
        <v>6</v>
      </c>
      <c r="B268" s="418">
        <v>288</v>
      </c>
      <c r="C268" s="360">
        <v>382</v>
      </c>
      <c r="D268" s="360">
        <v>24</v>
      </c>
      <c r="E268" s="360">
        <v>11</v>
      </c>
      <c r="F268" s="360">
        <v>0</v>
      </c>
      <c r="G268" s="360">
        <v>1</v>
      </c>
      <c r="H268" s="360">
        <v>0</v>
      </c>
      <c r="I268" s="419">
        <v>3</v>
      </c>
      <c r="J268" s="215">
        <f t="shared" si="23"/>
        <v>709</v>
      </c>
      <c r="K268" s="324">
        <f>SUM(J268/J281)</f>
        <v>4.8926920157339036E-2</v>
      </c>
    </row>
    <row r="269" spans="1:12" hidden="1" x14ac:dyDescent="0.25">
      <c r="A269" s="162">
        <v>7</v>
      </c>
      <c r="B269" s="418">
        <v>292</v>
      </c>
      <c r="C269" s="360">
        <v>304</v>
      </c>
      <c r="D269" s="360">
        <v>20</v>
      </c>
      <c r="E269" s="360">
        <v>5</v>
      </c>
      <c r="F269" s="360">
        <v>0</v>
      </c>
      <c r="G269" s="360">
        <v>0</v>
      </c>
      <c r="H269" s="360">
        <v>1</v>
      </c>
      <c r="I269" s="419">
        <v>3</v>
      </c>
      <c r="J269" s="215">
        <f t="shared" si="23"/>
        <v>625</v>
      </c>
      <c r="K269" s="324">
        <f>SUM(J269/J281)</f>
        <v>4.3130218756469531E-2</v>
      </c>
    </row>
    <row r="270" spans="1:12" hidden="1" x14ac:dyDescent="0.25">
      <c r="A270" s="162">
        <v>8</v>
      </c>
      <c r="B270" s="418">
        <v>273</v>
      </c>
      <c r="C270" s="360">
        <v>336</v>
      </c>
      <c r="D270" s="360">
        <v>36</v>
      </c>
      <c r="E270" s="360">
        <v>2</v>
      </c>
      <c r="F270" s="360">
        <v>0</v>
      </c>
      <c r="G270" s="360">
        <v>1</v>
      </c>
      <c r="H270" s="360">
        <v>0</v>
      </c>
      <c r="I270" s="419">
        <v>1</v>
      </c>
      <c r="J270" s="215">
        <f t="shared" si="23"/>
        <v>649</v>
      </c>
      <c r="K270" s="324">
        <f>SUM(J270/J281)</f>
        <v>4.4786419156717966E-2</v>
      </c>
    </row>
    <row r="271" spans="1:12" hidden="1" x14ac:dyDescent="0.25">
      <c r="A271" s="162">
        <v>9</v>
      </c>
      <c r="B271" s="418">
        <v>277</v>
      </c>
      <c r="C271" s="360">
        <v>301</v>
      </c>
      <c r="D271" s="360">
        <v>52</v>
      </c>
      <c r="E271" s="360">
        <v>8</v>
      </c>
      <c r="F271" s="360">
        <v>0</v>
      </c>
      <c r="G271" s="360">
        <v>0</v>
      </c>
      <c r="H271" s="360">
        <v>1</v>
      </c>
      <c r="I271" s="419">
        <v>4</v>
      </c>
      <c r="J271" s="215">
        <f t="shared" si="23"/>
        <v>643</v>
      </c>
      <c r="K271" s="324">
        <f>SUM(J271/J281)</f>
        <v>4.4372369056655855E-2</v>
      </c>
    </row>
    <row r="272" spans="1:12" hidden="1" x14ac:dyDescent="0.25">
      <c r="A272" s="162">
        <v>10</v>
      </c>
      <c r="B272" s="418">
        <v>249</v>
      </c>
      <c r="C272" s="360">
        <v>310</v>
      </c>
      <c r="D272" s="360">
        <v>61</v>
      </c>
      <c r="E272" s="360">
        <v>9</v>
      </c>
      <c r="F272" s="360">
        <v>0</v>
      </c>
      <c r="G272" s="360">
        <v>0</v>
      </c>
      <c r="H272" s="360">
        <v>2</v>
      </c>
      <c r="I272" s="419">
        <v>2</v>
      </c>
      <c r="J272" s="215">
        <f t="shared" si="23"/>
        <v>633</v>
      </c>
      <c r="K272" s="324">
        <f>SUM(J272/J281)</f>
        <v>4.368228555655234E-2</v>
      </c>
    </row>
    <row r="273" spans="1:12" hidden="1" x14ac:dyDescent="0.25">
      <c r="A273" s="162">
        <v>11</v>
      </c>
      <c r="B273" s="418">
        <v>254</v>
      </c>
      <c r="C273" s="360">
        <v>279</v>
      </c>
      <c r="D273" s="360">
        <v>90</v>
      </c>
      <c r="E273" s="360">
        <v>18</v>
      </c>
      <c r="F273" s="360">
        <v>0</v>
      </c>
      <c r="G273" s="360">
        <v>0</v>
      </c>
      <c r="H273" s="360">
        <v>0</v>
      </c>
      <c r="I273" s="419">
        <v>4</v>
      </c>
      <c r="J273" s="215">
        <f t="shared" si="23"/>
        <v>645</v>
      </c>
      <c r="K273" s="324">
        <f>SUM(J273/J281)</f>
        <v>4.4510385756676561E-2</v>
      </c>
    </row>
    <row r="274" spans="1:12" hidden="1" x14ac:dyDescent="0.25">
      <c r="A274" s="162">
        <v>12</v>
      </c>
      <c r="B274" s="418">
        <v>186</v>
      </c>
      <c r="C274" s="360">
        <v>269</v>
      </c>
      <c r="D274" s="360">
        <v>107</v>
      </c>
      <c r="E274" s="360">
        <v>25</v>
      </c>
      <c r="F274" s="360">
        <v>0</v>
      </c>
      <c r="G274" s="360">
        <v>5</v>
      </c>
      <c r="H274" s="360">
        <v>0</v>
      </c>
      <c r="I274" s="419">
        <v>1</v>
      </c>
      <c r="J274" s="215">
        <f t="shared" si="23"/>
        <v>593</v>
      </c>
      <c r="K274" s="324">
        <f>SUM(J274/J281)</f>
        <v>4.0921951556138293E-2</v>
      </c>
    </row>
    <row r="275" spans="1:12" hidden="1" x14ac:dyDescent="0.25">
      <c r="A275" s="162">
        <v>13</v>
      </c>
      <c r="B275" s="418">
        <v>180</v>
      </c>
      <c r="C275" s="360">
        <v>218</v>
      </c>
      <c r="D275" s="360">
        <v>152</v>
      </c>
      <c r="E275" s="360">
        <v>42</v>
      </c>
      <c r="F275" s="360">
        <v>0</v>
      </c>
      <c r="G275" s="360">
        <v>9</v>
      </c>
      <c r="H275" s="360">
        <v>2</v>
      </c>
      <c r="I275" s="419">
        <v>2</v>
      </c>
      <c r="J275" s="215">
        <f t="shared" si="23"/>
        <v>605</v>
      </c>
      <c r="K275" s="324">
        <f>SUM(J275/J281)</f>
        <v>4.1750051756262507E-2</v>
      </c>
    </row>
    <row r="276" spans="1:12" hidden="1" x14ac:dyDescent="0.25">
      <c r="A276" s="162">
        <v>14</v>
      </c>
      <c r="B276" s="418">
        <v>160</v>
      </c>
      <c r="C276" s="360">
        <v>190</v>
      </c>
      <c r="D276" s="360">
        <v>173</v>
      </c>
      <c r="E276" s="360">
        <v>56</v>
      </c>
      <c r="F276" s="360">
        <v>0</v>
      </c>
      <c r="G276" s="360">
        <v>29</v>
      </c>
      <c r="H276" s="360">
        <v>0</v>
      </c>
      <c r="I276" s="419">
        <v>4</v>
      </c>
      <c r="J276" s="215">
        <f t="shared" si="23"/>
        <v>612</v>
      </c>
      <c r="K276" s="324">
        <f>SUM(J276/J281)</f>
        <v>4.2233110206334967E-2</v>
      </c>
    </row>
    <row r="277" spans="1:12" hidden="1" x14ac:dyDescent="0.25">
      <c r="A277" s="162">
        <v>15</v>
      </c>
      <c r="B277" s="418">
        <v>152</v>
      </c>
      <c r="C277" s="360">
        <v>177</v>
      </c>
      <c r="D277" s="360">
        <v>192</v>
      </c>
      <c r="E277" s="360">
        <v>89</v>
      </c>
      <c r="F277" s="360">
        <v>0</v>
      </c>
      <c r="G277" s="360">
        <v>37</v>
      </c>
      <c r="H277" s="360">
        <v>0</v>
      </c>
      <c r="I277" s="419">
        <v>2</v>
      </c>
      <c r="J277" s="215">
        <f t="shared" si="23"/>
        <v>649</v>
      </c>
      <c r="K277" s="324">
        <f>SUM(J277/J281)</f>
        <v>4.4786419156717966E-2</v>
      </c>
    </row>
    <row r="278" spans="1:12" hidden="1" x14ac:dyDescent="0.25">
      <c r="A278" s="162">
        <v>16</v>
      </c>
      <c r="B278" s="418">
        <v>137</v>
      </c>
      <c r="C278" s="360">
        <v>166</v>
      </c>
      <c r="D278" s="360">
        <v>253</v>
      </c>
      <c r="E278" s="360">
        <v>130</v>
      </c>
      <c r="F278" s="360">
        <v>0</v>
      </c>
      <c r="G278" s="360">
        <v>65</v>
      </c>
      <c r="H278" s="360">
        <v>2</v>
      </c>
      <c r="I278" s="419">
        <v>10</v>
      </c>
      <c r="J278" s="215">
        <f t="shared" si="23"/>
        <v>763</v>
      </c>
      <c r="K278" s="324">
        <f>SUM(J278/J281)</f>
        <v>5.2653371057898003E-2</v>
      </c>
    </row>
    <row r="279" spans="1:12" hidden="1" x14ac:dyDescent="0.25">
      <c r="A279" s="162">
        <v>17</v>
      </c>
      <c r="B279" s="418">
        <v>118</v>
      </c>
      <c r="C279" s="360">
        <v>158</v>
      </c>
      <c r="D279" s="360">
        <v>304</v>
      </c>
      <c r="E279" s="360">
        <v>120</v>
      </c>
      <c r="F279" s="360">
        <v>0</v>
      </c>
      <c r="G279" s="360">
        <v>112</v>
      </c>
      <c r="H279" s="360">
        <v>2</v>
      </c>
      <c r="I279" s="419">
        <v>7</v>
      </c>
      <c r="J279" s="215">
        <f t="shared" si="23"/>
        <v>821</v>
      </c>
      <c r="K279" s="324">
        <v>5.6000000000000001E-2</v>
      </c>
    </row>
    <row r="280" spans="1:12" ht="15.75" hidden="1" thickBot="1" x14ac:dyDescent="0.3">
      <c r="A280" s="163" t="s">
        <v>385</v>
      </c>
      <c r="B280" s="420">
        <v>25</v>
      </c>
      <c r="C280" s="421">
        <v>117</v>
      </c>
      <c r="D280" s="421">
        <v>170</v>
      </c>
      <c r="E280" s="421">
        <v>41</v>
      </c>
      <c r="F280" s="421">
        <v>455</v>
      </c>
      <c r="G280" s="421">
        <v>1</v>
      </c>
      <c r="H280" s="421">
        <v>3</v>
      </c>
      <c r="I280" s="422">
        <v>9</v>
      </c>
      <c r="J280" s="216">
        <f t="shared" si="23"/>
        <v>821</v>
      </c>
      <c r="K280" s="631">
        <v>5.6000000000000001E-2</v>
      </c>
      <c r="L280" s="1325"/>
    </row>
    <row r="281" spans="1:12" ht="16.5" hidden="1" thickTop="1" thickBot="1" x14ac:dyDescent="0.3">
      <c r="A281" s="118" t="s">
        <v>135</v>
      </c>
      <c r="B281" s="289">
        <f>SUM(B262:B280)</f>
        <v>5073</v>
      </c>
      <c r="C281" s="290">
        <f t="shared" ref="C281:I281" si="24">SUM(C262:C280)</f>
        <v>6369</v>
      </c>
      <c r="D281" s="290">
        <f t="shared" si="24"/>
        <v>1665</v>
      </c>
      <c r="E281" s="290">
        <f t="shared" si="24"/>
        <v>568</v>
      </c>
      <c r="F281" s="290">
        <f t="shared" si="24"/>
        <v>455</v>
      </c>
      <c r="G281" s="290">
        <f t="shared" si="24"/>
        <v>272</v>
      </c>
      <c r="H281" s="290">
        <f t="shared" si="24"/>
        <v>19</v>
      </c>
      <c r="I281" s="291">
        <f t="shared" si="24"/>
        <v>70</v>
      </c>
      <c r="J281" s="213">
        <f>SUM(J262:J280)</f>
        <v>14491</v>
      </c>
      <c r="K281" s="632">
        <f>SUM(K262:K280)</f>
        <v>0.99868828928300335</v>
      </c>
      <c r="L281" s="1325"/>
    </row>
    <row r="282" spans="1:12" ht="15.75" hidden="1" thickBot="1" x14ac:dyDescent="0.3">
      <c r="A282" s="86" t="s">
        <v>136</v>
      </c>
      <c r="B282" s="626">
        <f>SUM(B281/J281)</f>
        <v>0.35007935960251191</v>
      </c>
      <c r="C282" s="627">
        <f>SUM(C281/J281)</f>
        <v>0.43951418121592711</v>
      </c>
      <c r="D282" s="627">
        <f>SUM(D281/J281)</f>
        <v>0.11489890276723484</v>
      </c>
      <c r="E282" s="627">
        <f>SUM(E281/J281)</f>
        <v>3.9196742805879509E-2</v>
      </c>
      <c r="F282" s="627">
        <f>SUM(F281/J281)</f>
        <v>3.1398799254709821E-2</v>
      </c>
      <c r="G282" s="627">
        <f>SUM(G281/J281)</f>
        <v>1.877027120281554E-2</v>
      </c>
      <c r="H282" s="627">
        <f>SUM(H281/J281)</f>
        <v>1.3111586501966738E-3</v>
      </c>
      <c r="I282" s="628">
        <f>SUM(I281/J281)</f>
        <v>4.8305845007245874E-3</v>
      </c>
      <c r="J282" s="629">
        <f>SUM(B282:I282)</f>
        <v>0.99999999999999989</v>
      </c>
      <c r="K282" s="405"/>
      <c r="L282" s="1325"/>
    </row>
    <row r="283" spans="1:12" hidden="1" x14ac:dyDescent="0.25">
      <c r="A283" s="2232" t="s">
        <v>394</v>
      </c>
      <c r="B283" s="2232"/>
      <c r="C283" s="2232"/>
      <c r="D283" s="2232"/>
      <c r="E283" s="2232"/>
      <c r="F283" s="2232"/>
      <c r="G283" s="2232"/>
      <c r="H283" s="2232"/>
      <c r="I283" s="2232"/>
      <c r="J283" s="2232"/>
      <c r="K283" s="2232"/>
      <c r="L283" s="1325"/>
    </row>
    <row r="284" spans="1:12" ht="19.5" hidden="1" thickBot="1" x14ac:dyDescent="0.35">
      <c r="A284" s="2263" t="s">
        <v>391</v>
      </c>
      <c r="B284" s="2264"/>
      <c r="C284" s="2264"/>
      <c r="D284" s="2264"/>
      <c r="E284" s="2264"/>
      <c r="F284" s="2264"/>
      <c r="G284" s="2264"/>
      <c r="H284" s="2264"/>
      <c r="I284" s="2264"/>
      <c r="J284" s="2264"/>
      <c r="K284" s="2265"/>
      <c r="L284" s="1325"/>
    </row>
    <row r="285" spans="1:12" s="197" customFormat="1" ht="54" hidden="1" customHeight="1" thickBot="1" x14ac:dyDescent="0.3">
      <c r="A285" s="2260" t="s">
        <v>361</v>
      </c>
      <c r="B285" s="2261"/>
      <c r="C285" s="2261"/>
      <c r="D285" s="2261"/>
      <c r="E285" s="2261"/>
      <c r="F285" s="2261"/>
      <c r="G285" s="2261"/>
      <c r="H285" s="2261"/>
      <c r="I285" s="2261"/>
      <c r="J285" s="2261"/>
      <c r="K285" s="2262"/>
      <c r="L285" s="1325"/>
    </row>
    <row r="286" spans="1:12" ht="72" hidden="1" thickBot="1" x14ac:dyDescent="0.3">
      <c r="A286" s="129"/>
      <c r="B286" s="159" t="s">
        <v>374</v>
      </c>
      <c r="C286" s="160" t="s">
        <v>375</v>
      </c>
      <c r="D286" s="160" t="s">
        <v>376</v>
      </c>
      <c r="E286" s="160" t="s">
        <v>377</v>
      </c>
      <c r="F286" s="160" t="s">
        <v>378</v>
      </c>
      <c r="G286" s="160" t="s">
        <v>392</v>
      </c>
      <c r="H286" s="160" t="s">
        <v>381</v>
      </c>
      <c r="I286" s="161" t="s">
        <v>382</v>
      </c>
      <c r="J286" s="585" t="s">
        <v>383</v>
      </c>
      <c r="K286" s="585" t="s">
        <v>164</v>
      </c>
      <c r="L286" s="1325"/>
    </row>
    <row r="287" spans="1:12" hidden="1" x14ac:dyDescent="0.25">
      <c r="A287" s="118" t="s">
        <v>384</v>
      </c>
      <c r="B287" s="416">
        <v>538</v>
      </c>
      <c r="C287" s="356">
        <v>632</v>
      </c>
      <c r="D287" s="356">
        <v>6</v>
      </c>
      <c r="E287" s="356">
        <v>0</v>
      </c>
      <c r="F287" s="356">
        <v>0</v>
      </c>
      <c r="G287" s="356">
        <v>8</v>
      </c>
      <c r="H287" s="356">
        <v>0</v>
      </c>
      <c r="I287" s="417">
        <v>4</v>
      </c>
      <c r="J287" s="214">
        <f t="shared" ref="J287:J305" si="25">SUM(B287:I287)</f>
        <v>1188</v>
      </c>
      <c r="K287" s="324">
        <f>SUM(J287/J306)</f>
        <v>7.9576662870922368E-2</v>
      </c>
      <c r="L287" s="1325"/>
    </row>
    <row r="288" spans="1:12" hidden="1" x14ac:dyDescent="0.25">
      <c r="A288" s="162">
        <v>1</v>
      </c>
      <c r="B288" s="418">
        <v>652</v>
      </c>
      <c r="C288" s="360">
        <v>537</v>
      </c>
      <c r="D288" s="360">
        <v>8</v>
      </c>
      <c r="E288" s="360">
        <v>0</v>
      </c>
      <c r="F288" s="360">
        <v>0</v>
      </c>
      <c r="G288" s="360">
        <v>3</v>
      </c>
      <c r="H288" s="360">
        <v>1</v>
      </c>
      <c r="I288" s="419">
        <v>10</v>
      </c>
      <c r="J288" s="215">
        <f t="shared" si="25"/>
        <v>1211</v>
      </c>
      <c r="K288" s="324">
        <f>SUM(J288/J306)</f>
        <v>8.1117288498894768E-2</v>
      </c>
      <c r="L288" s="1325"/>
    </row>
    <row r="289" spans="1:12" hidden="1" x14ac:dyDescent="0.25">
      <c r="A289" s="162">
        <v>2</v>
      </c>
      <c r="B289" s="418">
        <v>529</v>
      </c>
      <c r="C289" s="360">
        <v>457</v>
      </c>
      <c r="D289" s="360">
        <v>5</v>
      </c>
      <c r="E289" s="360">
        <v>1</v>
      </c>
      <c r="F289" s="360">
        <v>0</v>
      </c>
      <c r="G289" s="360">
        <v>5</v>
      </c>
      <c r="H289" s="360">
        <v>0</v>
      </c>
      <c r="I289" s="419">
        <v>4</v>
      </c>
      <c r="J289" s="215">
        <f t="shared" si="25"/>
        <v>1001</v>
      </c>
      <c r="K289" s="324">
        <f>SUM(J289/J306)</f>
        <v>6.7050706678277172E-2</v>
      </c>
      <c r="L289" s="1325"/>
    </row>
    <row r="290" spans="1:12" hidden="1" x14ac:dyDescent="0.25">
      <c r="A290" s="162">
        <v>3</v>
      </c>
      <c r="B290" s="418">
        <v>491</v>
      </c>
      <c r="C290" s="360">
        <v>383</v>
      </c>
      <c r="D290" s="360">
        <v>4</v>
      </c>
      <c r="E290" s="360">
        <v>6</v>
      </c>
      <c r="F290" s="360">
        <v>0</v>
      </c>
      <c r="G290" s="360">
        <v>2</v>
      </c>
      <c r="H290" s="360">
        <v>2</v>
      </c>
      <c r="I290" s="419">
        <v>6</v>
      </c>
      <c r="J290" s="215">
        <f t="shared" si="25"/>
        <v>894</v>
      </c>
      <c r="K290" s="324">
        <f>SUM(J290/J306)</f>
        <v>5.988344832205774E-2</v>
      </c>
      <c r="L290" s="1325"/>
    </row>
    <row r="291" spans="1:12" hidden="1" x14ac:dyDescent="0.25">
      <c r="A291" s="162">
        <v>4</v>
      </c>
      <c r="B291" s="418">
        <v>454</v>
      </c>
      <c r="C291" s="360">
        <v>355</v>
      </c>
      <c r="D291" s="360">
        <v>5</v>
      </c>
      <c r="E291" s="360">
        <v>3</v>
      </c>
      <c r="F291" s="360">
        <v>0</v>
      </c>
      <c r="G291" s="360">
        <v>2</v>
      </c>
      <c r="H291" s="360">
        <v>0</v>
      </c>
      <c r="I291" s="419">
        <v>2</v>
      </c>
      <c r="J291" s="215">
        <f t="shared" si="25"/>
        <v>821</v>
      </c>
      <c r="K291" s="324">
        <f>SUM(J291/J306)</f>
        <v>5.4993636546319245E-2</v>
      </c>
      <c r="L291" s="1325"/>
    </row>
    <row r="292" spans="1:12" hidden="1" x14ac:dyDescent="0.25">
      <c r="A292" s="162">
        <v>5</v>
      </c>
      <c r="B292" s="418">
        <v>418</v>
      </c>
      <c r="C292" s="360">
        <v>332</v>
      </c>
      <c r="D292" s="360">
        <v>17</v>
      </c>
      <c r="E292" s="360">
        <v>5</v>
      </c>
      <c r="F292" s="360">
        <v>0</v>
      </c>
      <c r="G292" s="360">
        <v>2</v>
      </c>
      <c r="H292" s="360">
        <v>1</v>
      </c>
      <c r="I292" s="419">
        <v>5</v>
      </c>
      <c r="J292" s="215">
        <f t="shared" si="25"/>
        <v>780</v>
      </c>
      <c r="K292" s="324">
        <f>SUM(J292/J306)</f>
        <v>5.2247303905151046E-2</v>
      </c>
      <c r="L292" s="1325"/>
    </row>
    <row r="293" spans="1:12" hidden="1" x14ac:dyDescent="0.25">
      <c r="A293" s="162">
        <v>6</v>
      </c>
      <c r="B293" s="418">
        <v>377</v>
      </c>
      <c r="C293" s="360">
        <v>300</v>
      </c>
      <c r="D293" s="360">
        <v>22</v>
      </c>
      <c r="E293" s="360">
        <v>6</v>
      </c>
      <c r="F293" s="360">
        <v>0</v>
      </c>
      <c r="G293" s="360">
        <v>0</v>
      </c>
      <c r="H293" s="360">
        <v>2</v>
      </c>
      <c r="I293" s="419">
        <v>5</v>
      </c>
      <c r="J293" s="215">
        <f t="shared" si="25"/>
        <v>712</v>
      </c>
      <c r="K293" s="324">
        <f>SUM(J293/J306)</f>
        <v>4.7692410744189159E-2</v>
      </c>
      <c r="L293" s="1325"/>
    </row>
    <row r="294" spans="1:12" hidden="1" x14ac:dyDescent="0.25">
      <c r="A294" s="162">
        <v>7</v>
      </c>
      <c r="B294" s="418">
        <v>352</v>
      </c>
      <c r="C294" s="360">
        <v>266</v>
      </c>
      <c r="D294" s="360">
        <v>26</v>
      </c>
      <c r="E294" s="360">
        <v>7</v>
      </c>
      <c r="F294" s="360">
        <v>0</v>
      </c>
      <c r="G294" s="360">
        <v>0</v>
      </c>
      <c r="H294" s="360">
        <v>1</v>
      </c>
      <c r="I294" s="419">
        <v>5</v>
      </c>
      <c r="J294" s="215">
        <f t="shared" si="25"/>
        <v>657</v>
      </c>
      <c r="K294" s="324">
        <f>SUM(J294/J306)</f>
        <v>4.4008305981646463E-2</v>
      </c>
      <c r="L294" s="1325"/>
    </row>
    <row r="295" spans="1:12" hidden="1" x14ac:dyDescent="0.25">
      <c r="A295" s="162">
        <v>8</v>
      </c>
      <c r="B295" s="418">
        <v>338</v>
      </c>
      <c r="C295" s="360">
        <v>274</v>
      </c>
      <c r="D295" s="360">
        <v>45</v>
      </c>
      <c r="E295" s="360">
        <v>3</v>
      </c>
      <c r="F295" s="360">
        <v>0</v>
      </c>
      <c r="G295" s="360">
        <v>0</v>
      </c>
      <c r="H295" s="360">
        <v>2</v>
      </c>
      <c r="I295" s="419">
        <v>3</v>
      </c>
      <c r="J295" s="215">
        <f t="shared" si="25"/>
        <v>665</v>
      </c>
      <c r="K295" s="324">
        <f>SUM(J295/J306)</f>
        <v>4.4544175765289032E-2</v>
      </c>
      <c r="L295" s="1325"/>
    </row>
    <row r="296" spans="1:12" hidden="1" x14ac:dyDescent="0.25">
      <c r="A296" s="162">
        <v>9</v>
      </c>
      <c r="B296" s="418">
        <v>352</v>
      </c>
      <c r="C296" s="360">
        <v>259</v>
      </c>
      <c r="D296" s="360">
        <v>65</v>
      </c>
      <c r="E296" s="360">
        <v>7</v>
      </c>
      <c r="F296" s="360">
        <v>0</v>
      </c>
      <c r="G296" s="360">
        <v>0</v>
      </c>
      <c r="H296" s="360">
        <v>0</v>
      </c>
      <c r="I296" s="419">
        <v>6</v>
      </c>
      <c r="J296" s="215">
        <f t="shared" si="25"/>
        <v>689</v>
      </c>
      <c r="K296" s="324">
        <f>SUM(J296/J306)</f>
        <v>4.6151785116216759E-2</v>
      </c>
      <c r="L296" s="1325"/>
    </row>
    <row r="297" spans="1:12" hidden="1" x14ac:dyDescent="0.25">
      <c r="A297" s="162">
        <v>10</v>
      </c>
      <c r="B297" s="418">
        <v>336</v>
      </c>
      <c r="C297" s="360">
        <v>253</v>
      </c>
      <c r="D297" s="360">
        <v>65</v>
      </c>
      <c r="E297" s="360">
        <v>6</v>
      </c>
      <c r="F297" s="360">
        <v>0</v>
      </c>
      <c r="G297" s="360">
        <v>0</v>
      </c>
      <c r="H297" s="360">
        <v>0</v>
      </c>
      <c r="I297" s="419">
        <v>6</v>
      </c>
      <c r="J297" s="215">
        <f t="shared" si="25"/>
        <v>666</v>
      </c>
      <c r="K297" s="324">
        <f>SUM(J297/J306)</f>
        <v>4.4611159488244359E-2</v>
      </c>
      <c r="L297" s="1325"/>
    </row>
    <row r="298" spans="1:12" hidden="1" x14ac:dyDescent="0.25">
      <c r="A298" s="162">
        <v>11</v>
      </c>
      <c r="B298" s="418">
        <v>319</v>
      </c>
      <c r="C298" s="360">
        <v>216</v>
      </c>
      <c r="D298" s="360">
        <v>96</v>
      </c>
      <c r="E298" s="360">
        <v>21</v>
      </c>
      <c r="F298" s="360">
        <v>0</v>
      </c>
      <c r="G298" s="360">
        <v>0</v>
      </c>
      <c r="H298" s="360">
        <v>1</v>
      </c>
      <c r="I298" s="419">
        <v>6</v>
      </c>
      <c r="J298" s="215">
        <f t="shared" si="25"/>
        <v>659</v>
      </c>
      <c r="K298" s="324">
        <f>SUM(J298/J306)</f>
        <v>4.4142273427557104E-2</v>
      </c>
      <c r="L298" s="1325"/>
    </row>
    <row r="299" spans="1:12" hidden="1" x14ac:dyDescent="0.25">
      <c r="A299" s="162">
        <v>12</v>
      </c>
      <c r="B299" s="418">
        <v>259</v>
      </c>
      <c r="C299" s="360">
        <v>218</v>
      </c>
      <c r="D299" s="360">
        <v>117</v>
      </c>
      <c r="E299" s="360">
        <v>27</v>
      </c>
      <c r="F299" s="360">
        <v>0</v>
      </c>
      <c r="G299" s="360">
        <v>3</v>
      </c>
      <c r="H299" s="360">
        <v>0</v>
      </c>
      <c r="I299" s="419">
        <v>5</v>
      </c>
      <c r="J299" s="215">
        <f t="shared" si="25"/>
        <v>629</v>
      </c>
      <c r="K299" s="324">
        <f>SUM(J299/J306)</f>
        <v>4.2132761738897448E-2</v>
      </c>
      <c r="L299" s="1325"/>
    </row>
    <row r="300" spans="1:12" hidden="1" x14ac:dyDescent="0.25">
      <c r="A300" s="162">
        <v>13</v>
      </c>
      <c r="B300" s="418">
        <v>233</v>
      </c>
      <c r="C300" s="360">
        <v>163</v>
      </c>
      <c r="D300" s="360">
        <v>145</v>
      </c>
      <c r="E300" s="360">
        <v>34</v>
      </c>
      <c r="F300" s="360">
        <v>0</v>
      </c>
      <c r="G300" s="360">
        <v>12</v>
      </c>
      <c r="H300" s="360">
        <v>0</v>
      </c>
      <c r="I300" s="419">
        <v>7</v>
      </c>
      <c r="J300" s="215">
        <f t="shared" si="25"/>
        <v>594</v>
      </c>
      <c r="K300" s="324">
        <f>SUM(J300/J306)</f>
        <v>3.9788331435461184E-2</v>
      </c>
      <c r="L300" s="1325"/>
    </row>
    <row r="301" spans="1:12" hidden="1" x14ac:dyDescent="0.25">
      <c r="A301" s="162">
        <v>14</v>
      </c>
      <c r="B301" s="418">
        <v>186</v>
      </c>
      <c r="C301" s="360">
        <v>160</v>
      </c>
      <c r="D301" s="360">
        <v>167</v>
      </c>
      <c r="E301" s="360">
        <v>56</v>
      </c>
      <c r="F301" s="360">
        <v>0</v>
      </c>
      <c r="G301" s="360">
        <v>23</v>
      </c>
      <c r="H301" s="360">
        <v>0</v>
      </c>
      <c r="I301" s="419">
        <v>3</v>
      </c>
      <c r="J301" s="215">
        <f t="shared" si="25"/>
        <v>595</v>
      </c>
      <c r="K301" s="324">
        <f>SUM(J301/J306)</f>
        <v>3.9855315158416504E-2</v>
      </c>
      <c r="L301" s="1325"/>
    </row>
    <row r="302" spans="1:12" hidden="1" x14ac:dyDescent="0.25">
      <c r="A302" s="162">
        <v>15</v>
      </c>
      <c r="B302" s="418">
        <v>218</v>
      </c>
      <c r="C302" s="360">
        <v>132</v>
      </c>
      <c r="D302" s="360">
        <v>222</v>
      </c>
      <c r="E302" s="360">
        <v>90</v>
      </c>
      <c r="F302" s="360">
        <v>0</v>
      </c>
      <c r="G302" s="360">
        <v>39</v>
      </c>
      <c r="H302" s="360">
        <v>2</v>
      </c>
      <c r="I302" s="419">
        <v>7</v>
      </c>
      <c r="J302" s="215">
        <f t="shared" si="25"/>
        <v>710</v>
      </c>
      <c r="K302" s="324">
        <f>SUM(J302/J306)</f>
        <v>4.7558443298278519E-2</v>
      </c>
      <c r="L302" s="1325"/>
    </row>
    <row r="303" spans="1:12" hidden="1" x14ac:dyDescent="0.25">
      <c r="A303" s="162">
        <v>16</v>
      </c>
      <c r="B303" s="418">
        <v>174</v>
      </c>
      <c r="C303" s="360">
        <v>145</v>
      </c>
      <c r="D303" s="360">
        <v>264</v>
      </c>
      <c r="E303" s="360">
        <v>105</v>
      </c>
      <c r="F303" s="360">
        <v>0</v>
      </c>
      <c r="G303" s="360">
        <v>59</v>
      </c>
      <c r="H303" s="360">
        <v>1</v>
      </c>
      <c r="I303" s="419">
        <v>14</v>
      </c>
      <c r="J303" s="215">
        <f t="shared" si="25"/>
        <v>762</v>
      </c>
      <c r="K303" s="324">
        <f>SUM(J303/J306)</f>
        <v>5.1041596891955254E-2</v>
      </c>
      <c r="L303" s="1325"/>
    </row>
    <row r="304" spans="1:12" hidden="1" x14ac:dyDescent="0.25">
      <c r="A304" s="162">
        <v>17</v>
      </c>
      <c r="B304" s="418">
        <v>148</v>
      </c>
      <c r="C304" s="360">
        <v>135</v>
      </c>
      <c r="D304" s="360">
        <v>310</v>
      </c>
      <c r="E304" s="360">
        <v>122</v>
      </c>
      <c r="F304" s="360">
        <v>1</v>
      </c>
      <c r="G304" s="360">
        <v>116</v>
      </c>
      <c r="H304" s="360">
        <v>2</v>
      </c>
      <c r="I304" s="419">
        <v>19</v>
      </c>
      <c r="J304" s="215">
        <f t="shared" si="25"/>
        <v>853</v>
      </c>
      <c r="K304" s="324">
        <f>SUM(J304/J306)</f>
        <v>5.7137115680889541E-2</v>
      </c>
      <c r="L304" s="1325"/>
    </row>
    <row r="305" spans="1:12" ht="15.75" hidden="1" thickBot="1" x14ac:dyDescent="0.3">
      <c r="A305" s="163" t="s">
        <v>385</v>
      </c>
      <c r="B305" s="420">
        <v>45</v>
      </c>
      <c r="C305" s="421">
        <v>109</v>
      </c>
      <c r="D305" s="421">
        <v>152</v>
      </c>
      <c r="E305" s="421">
        <v>25</v>
      </c>
      <c r="F305" s="421">
        <v>491</v>
      </c>
      <c r="G305" s="421">
        <v>0</v>
      </c>
      <c r="H305" s="421">
        <v>0</v>
      </c>
      <c r="I305" s="422">
        <v>21</v>
      </c>
      <c r="J305" s="216">
        <f t="shared" si="25"/>
        <v>843</v>
      </c>
      <c r="K305" s="324">
        <f>SUM(J305/J306)</f>
        <v>5.6467278451336325E-2</v>
      </c>
      <c r="L305" s="1325"/>
    </row>
    <row r="306" spans="1:12" ht="16.5" hidden="1" thickTop="1" thickBot="1" x14ac:dyDescent="0.3">
      <c r="A306" s="118" t="s">
        <v>135</v>
      </c>
      <c r="B306" s="423">
        <f>SUM(B287:B305)</f>
        <v>6419</v>
      </c>
      <c r="C306" s="424">
        <f t="shared" ref="C306:I306" si="26">SUM(C287:C305)</f>
        <v>5326</v>
      </c>
      <c r="D306" s="424">
        <f t="shared" si="26"/>
        <v>1741</v>
      </c>
      <c r="E306" s="424">
        <f t="shared" si="26"/>
        <v>524</v>
      </c>
      <c r="F306" s="424">
        <f t="shared" si="26"/>
        <v>492</v>
      </c>
      <c r="G306" s="424">
        <f t="shared" si="26"/>
        <v>274</v>
      </c>
      <c r="H306" s="424">
        <f t="shared" si="26"/>
        <v>15</v>
      </c>
      <c r="I306" s="425">
        <f t="shared" si="26"/>
        <v>138</v>
      </c>
      <c r="J306" s="213">
        <f>SUM(J287:J305)</f>
        <v>14929</v>
      </c>
      <c r="K306" s="427">
        <f>SUM(K287:K305)</f>
        <v>1</v>
      </c>
      <c r="L306" s="1325"/>
    </row>
    <row r="307" spans="1:12" ht="15.75" hidden="1" thickBot="1" x14ac:dyDescent="0.3">
      <c r="A307" s="86" t="s">
        <v>136</v>
      </c>
      <c r="B307" s="262">
        <f>SUM(B306/J306)</f>
        <v>0.42996851765021099</v>
      </c>
      <c r="C307" s="292">
        <f>SUM(C306/J306)</f>
        <v>0.35675530846004422</v>
      </c>
      <c r="D307" s="292">
        <f>SUM(D306/J306)</f>
        <v>0.11661866166521535</v>
      </c>
      <c r="E307" s="292">
        <f>SUM(E306/J306)</f>
        <v>3.509947082858865E-2</v>
      </c>
      <c r="F307" s="292">
        <f>SUM(F306/J306)</f>
        <v>3.2955991694018354E-2</v>
      </c>
      <c r="G307" s="292">
        <f>SUM(G306/J306)</f>
        <v>1.8353540089758189E-2</v>
      </c>
      <c r="H307" s="292">
        <f>SUM(H306/J306)</f>
        <v>1.0047558443298278E-3</v>
      </c>
      <c r="I307" s="293">
        <f>SUM(I306/J306)</f>
        <v>9.2437537678344162E-3</v>
      </c>
      <c r="J307" s="426">
        <f>SUM(B307:I307)</f>
        <v>0.99999999999999989</v>
      </c>
      <c r="K307" s="428"/>
      <c r="L307" s="1325"/>
    </row>
    <row r="308" spans="1:12" ht="14.45" hidden="1" customHeight="1" x14ac:dyDescent="0.25">
      <c r="A308" s="2232" t="s">
        <v>395</v>
      </c>
      <c r="B308" s="2232"/>
      <c r="C308" s="2232"/>
      <c r="D308" s="2232"/>
      <c r="E308" s="2232"/>
      <c r="F308" s="2232"/>
      <c r="G308" s="2232"/>
      <c r="H308" s="2232"/>
      <c r="I308" s="2232"/>
      <c r="J308" s="2232"/>
      <c r="K308" s="2232"/>
      <c r="L308" s="1325"/>
    </row>
    <row r="309" spans="1:12" s="197" customFormat="1" ht="50.45" customHeight="1" x14ac:dyDescent="0.25">
      <c r="A309" s="2232" t="s">
        <v>396</v>
      </c>
      <c r="B309" s="2232"/>
      <c r="C309" s="2232"/>
      <c r="D309" s="2232"/>
      <c r="E309" s="2232"/>
      <c r="F309" s="2232"/>
      <c r="G309" s="2232"/>
      <c r="H309" s="2232"/>
      <c r="I309" s="2232"/>
      <c r="J309" s="2232"/>
      <c r="K309" s="2232"/>
      <c r="L309" s="2232"/>
    </row>
    <row r="310" spans="1:12" ht="32.25" customHeight="1" x14ac:dyDescent="0.25">
      <c r="A310" s="2232" t="s">
        <v>397</v>
      </c>
      <c r="B310" s="2232"/>
      <c r="C310" s="2232"/>
      <c r="D310" s="2232"/>
      <c r="E310" s="2232"/>
      <c r="F310" s="2232"/>
      <c r="G310" s="2232"/>
      <c r="H310" s="2232"/>
      <c r="I310" s="2232"/>
      <c r="J310" s="2232"/>
      <c r="K310" s="2232"/>
      <c r="L310" s="2232"/>
    </row>
  </sheetData>
  <sheetProtection algorithmName="SHA-512" hashValue="ZiKcBgXGzFTSwu5MSGMBeVlJnPaAFd4oSzncsDokhckI6GUcuK1JP7UZGSAdpqT9oi0wUbapN70RM34HffuAiw==" saltValue="qCAvIEpRtne1PV8UJhwb+Q==" spinCount="100000" sheet="1" objects="1" scenarios="1"/>
  <mergeCells count="23">
    <mergeCell ref="A1:L1"/>
    <mergeCell ref="A211:L211"/>
    <mergeCell ref="A94:L94"/>
    <mergeCell ref="A235:K235"/>
    <mergeCell ref="A188:L188"/>
    <mergeCell ref="A141:L141"/>
    <mergeCell ref="A164:L164"/>
    <mergeCell ref="A118:L118"/>
    <mergeCell ref="A165:L165"/>
    <mergeCell ref="A234:K234"/>
    <mergeCell ref="A48:L48"/>
    <mergeCell ref="A2:L2"/>
    <mergeCell ref="A283:K283"/>
    <mergeCell ref="A310:L310"/>
    <mergeCell ref="A309:L309"/>
    <mergeCell ref="A258:K258"/>
    <mergeCell ref="A25:L25"/>
    <mergeCell ref="A308:K308"/>
    <mergeCell ref="A285:K285"/>
    <mergeCell ref="A259:K259"/>
    <mergeCell ref="A260:K260"/>
    <mergeCell ref="A284:K284"/>
    <mergeCell ref="A71:L71"/>
  </mergeCells>
  <printOptions horizontalCentered="1"/>
  <pageMargins left="0.7" right="0.7" top="0.92708333333333304" bottom="0.25" header="0.3" footer="0.3"/>
  <pageSetup scale="99" firstPageNumber="18" fitToWidth="0"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J238:J254 J263:J280 K214:K230 K191:K207 K168:K181 K182:K185 K144:K160 K121:K137 K97:K115 B116:J116 K74:K91 K51:K67 K28:K45" formulaRange="1"/>
    <ignoredError sqref="J256 K232 K209 K162 K139 K69" formula="1"/>
    <ignoredError sqref="J281 K186 K116 K92 K46"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470"/>
  <sheetViews>
    <sheetView showGridLines="0" zoomScaleNormal="100" workbookViewId="0">
      <selection activeCell="K77" sqref="K77"/>
    </sheetView>
  </sheetViews>
  <sheetFormatPr defaultColWidth="8.85546875" defaultRowHeight="15" x14ac:dyDescent="0.25"/>
  <cols>
    <col min="1" max="1" width="27" customWidth="1"/>
    <col min="2" max="3" width="8.140625" customWidth="1"/>
    <col min="4" max="15" width="8" customWidth="1"/>
    <col min="16" max="17" width="8" style="197" customWidth="1"/>
    <col min="18" max="18" width="10" customWidth="1"/>
  </cols>
  <sheetData>
    <row r="1" spans="1:18" s="197" customFormat="1" ht="18.600000000000001" customHeight="1" thickBot="1" x14ac:dyDescent="0.35">
      <c r="A1" s="2253" t="s">
        <v>398</v>
      </c>
      <c r="B1" s="2254"/>
      <c r="C1" s="2254"/>
      <c r="D1" s="2254"/>
      <c r="E1" s="2254"/>
      <c r="F1" s="2254"/>
      <c r="G1" s="2254"/>
      <c r="H1" s="2254"/>
      <c r="I1" s="2254"/>
      <c r="J1" s="2254"/>
      <c r="K1" s="2254"/>
      <c r="L1" s="2254"/>
      <c r="M1" s="2254"/>
      <c r="N1" s="2254"/>
      <c r="O1" s="2254"/>
      <c r="P1" s="2254"/>
      <c r="Q1" s="2254"/>
      <c r="R1" s="2255"/>
    </row>
    <row r="2" spans="1:18" s="1325" customFormat="1" ht="15.75" hidden="1" customHeight="1" thickBot="1" x14ac:dyDescent="0.3">
      <c r="A2" s="2272" t="s">
        <v>399</v>
      </c>
      <c r="B2" s="2273"/>
      <c r="C2" s="2273"/>
      <c r="D2" s="2273"/>
      <c r="E2" s="2273"/>
      <c r="F2" s="2273"/>
      <c r="G2" s="2273"/>
      <c r="H2" s="2273"/>
      <c r="I2" s="2273"/>
      <c r="J2" s="2273"/>
      <c r="K2" s="2273"/>
      <c r="L2" s="2273"/>
      <c r="M2" s="2273"/>
      <c r="N2" s="2273"/>
      <c r="O2" s="2273"/>
      <c r="P2" s="2273"/>
      <c r="Q2" s="2273"/>
      <c r="R2" s="2274"/>
    </row>
    <row r="3" spans="1:18" s="1325" customFormat="1" ht="40.5" hidden="1" customHeight="1" thickBot="1" x14ac:dyDescent="0.3">
      <c r="A3" s="107"/>
      <c r="B3" s="2275" t="s">
        <v>400</v>
      </c>
      <c r="C3" s="2276"/>
      <c r="D3" s="2275" t="s">
        <v>401</v>
      </c>
      <c r="E3" s="2276"/>
      <c r="F3" s="2275" t="s">
        <v>300</v>
      </c>
      <c r="G3" s="2276"/>
      <c r="H3" s="2275" t="s">
        <v>303</v>
      </c>
      <c r="I3" s="2276"/>
      <c r="J3" s="2275" t="s">
        <v>402</v>
      </c>
      <c r="K3" s="2276"/>
      <c r="L3" s="2275" t="s">
        <v>403</v>
      </c>
      <c r="M3" s="2276"/>
      <c r="N3" s="2275" t="s">
        <v>404</v>
      </c>
      <c r="O3" s="2276"/>
      <c r="P3" s="2275" t="s">
        <v>405</v>
      </c>
      <c r="Q3" s="2276"/>
      <c r="R3" s="1697" t="s">
        <v>406</v>
      </c>
    </row>
    <row r="4" spans="1:18" s="1325" customFormat="1" ht="15.75" hidden="1" thickBot="1" x14ac:dyDescent="0.3">
      <c r="A4" s="2126" t="s">
        <v>407</v>
      </c>
      <c r="B4" s="2127"/>
      <c r="C4" s="2127"/>
      <c r="D4" s="2268"/>
      <c r="E4" s="2268"/>
      <c r="F4" s="2127"/>
      <c r="G4" s="2127"/>
      <c r="H4" s="2268"/>
      <c r="I4" s="2268"/>
      <c r="J4" s="2127"/>
      <c r="K4" s="2127"/>
      <c r="L4" s="2268"/>
      <c r="M4" s="2268"/>
      <c r="N4" s="2127"/>
      <c r="O4" s="2127"/>
      <c r="P4" s="2268"/>
      <c r="Q4" s="2268"/>
      <c r="R4" s="2134"/>
    </row>
    <row r="5" spans="1:18" s="1325" customFormat="1" hidden="1" x14ac:dyDescent="0.25">
      <c r="A5" s="102" t="s">
        <v>282</v>
      </c>
      <c r="B5" s="1435"/>
      <c r="C5" s="1436" t="e">
        <f>B5/B13</f>
        <v>#DIV/0!</v>
      </c>
      <c r="D5" s="1435"/>
      <c r="E5" s="1436" t="e">
        <f>D5/D13</f>
        <v>#DIV/0!</v>
      </c>
      <c r="F5" s="1435"/>
      <c r="G5" s="1436" t="e">
        <f>F5/F13</f>
        <v>#DIV/0!</v>
      </c>
      <c r="H5" s="1435"/>
      <c r="I5" s="1436" t="e">
        <f>H5/H13</f>
        <v>#DIV/0!</v>
      </c>
      <c r="J5" s="1435"/>
      <c r="K5" s="1436" t="e">
        <f>J5/J13</f>
        <v>#DIV/0!</v>
      </c>
      <c r="L5" s="1435"/>
      <c r="M5" s="1436" t="e">
        <f>L5/L13</f>
        <v>#DIV/0!</v>
      </c>
      <c r="N5" s="1435"/>
      <c r="O5" s="1436" t="e">
        <f>N5/N13</f>
        <v>#DIV/0!</v>
      </c>
      <c r="P5" s="1435"/>
      <c r="Q5" s="1436" t="e">
        <f>P5/P13</f>
        <v>#DIV/0!</v>
      </c>
      <c r="R5" s="1698">
        <f>SUM(B5,D5,F5,H5,J5,L5,N5,P5)</f>
        <v>0</v>
      </c>
    </row>
    <row r="6" spans="1:18" s="1325" customFormat="1" hidden="1" x14ac:dyDescent="0.25">
      <c r="A6" s="100" t="s">
        <v>283</v>
      </c>
      <c r="B6" s="1437"/>
      <c r="C6" s="1438" t="e">
        <f>B6/B13</f>
        <v>#DIV/0!</v>
      </c>
      <c r="D6" s="1437"/>
      <c r="E6" s="1438" t="e">
        <f>D6/D13</f>
        <v>#DIV/0!</v>
      </c>
      <c r="F6" s="1437"/>
      <c r="G6" s="1438" t="e">
        <f>F6/F13</f>
        <v>#DIV/0!</v>
      </c>
      <c r="H6" s="1437"/>
      <c r="I6" s="1438" t="e">
        <f>H6/H13</f>
        <v>#DIV/0!</v>
      </c>
      <c r="J6" s="1437"/>
      <c r="K6" s="1438" t="e">
        <f>J6/J13</f>
        <v>#DIV/0!</v>
      </c>
      <c r="L6" s="1437"/>
      <c r="M6" s="1438" t="e">
        <f>L6/L13</f>
        <v>#DIV/0!</v>
      </c>
      <c r="N6" s="1437"/>
      <c r="O6" s="1438" t="e">
        <f>N6/N13</f>
        <v>#DIV/0!</v>
      </c>
      <c r="P6" s="1437"/>
      <c r="Q6" s="1438" t="e">
        <f>P6/P13</f>
        <v>#DIV/0!</v>
      </c>
      <c r="R6" s="1699">
        <f>SUM(B6,D6,F6,H6,J6,L6,N6,P6)</f>
        <v>0</v>
      </c>
    </row>
    <row r="7" spans="1:18" s="1325" customFormat="1" hidden="1" x14ac:dyDescent="0.25">
      <c r="A7" s="100" t="s">
        <v>284</v>
      </c>
      <c r="B7" s="1437"/>
      <c r="C7" s="1438" t="e">
        <f>B7/B13</f>
        <v>#DIV/0!</v>
      </c>
      <c r="D7" s="1437"/>
      <c r="E7" s="1438" t="e">
        <f>D7/D13</f>
        <v>#DIV/0!</v>
      </c>
      <c r="F7" s="1437"/>
      <c r="G7" s="1438" t="e">
        <f>F7/F13</f>
        <v>#DIV/0!</v>
      </c>
      <c r="H7" s="1437"/>
      <c r="I7" s="1438" t="e">
        <f>H7/H13</f>
        <v>#DIV/0!</v>
      </c>
      <c r="J7" s="1437"/>
      <c r="K7" s="1438" t="e">
        <f>J7/J13</f>
        <v>#DIV/0!</v>
      </c>
      <c r="L7" s="1437"/>
      <c r="M7" s="1438" t="e">
        <f>L7/L13</f>
        <v>#DIV/0!</v>
      </c>
      <c r="N7" s="1437"/>
      <c r="O7" s="1438" t="e">
        <f>N7/N13</f>
        <v>#DIV/0!</v>
      </c>
      <c r="P7" s="1437"/>
      <c r="Q7" s="1438" t="e">
        <f>P7/P13</f>
        <v>#DIV/0!</v>
      </c>
      <c r="R7" s="1699">
        <f t="shared" ref="R7:R12" si="0">SUM(B7,D7,F7,H7,J7,L7,N7,P7)</f>
        <v>0</v>
      </c>
    </row>
    <row r="8" spans="1:18" s="1325" customFormat="1" hidden="1" x14ac:dyDescent="0.25">
      <c r="A8" s="100" t="s">
        <v>285</v>
      </c>
      <c r="B8" s="1437"/>
      <c r="C8" s="1438" t="e">
        <f>B8/B13</f>
        <v>#DIV/0!</v>
      </c>
      <c r="D8" s="1437"/>
      <c r="E8" s="1438" t="e">
        <f>D8/D13</f>
        <v>#DIV/0!</v>
      </c>
      <c r="F8" s="1437"/>
      <c r="G8" s="1438" t="e">
        <f>F8/F13</f>
        <v>#DIV/0!</v>
      </c>
      <c r="H8" s="1437"/>
      <c r="I8" s="1438" t="e">
        <f>H8/H13</f>
        <v>#DIV/0!</v>
      </c>
      <c r="J8" s="1437"/>
      <c r="K8" s="1438" t="e">
        <f>J8/J13</f>
        <v>#DIV/0!</v>
      </c>
      <c r="L8" s="1437"/>
      <c r="M8" s="1438" t="e">
        <f>L8/L13</f>
        <v>#DIV/0!</v>
      </c>
      <c r="N8" s="1437"/>
      <c r="O8" s="1438" t="e">
        <f>N8/N13</f>
        <v>#DIV/0!</v>
      </c>
      <c r="P8" s="1437"/>
      <c r="Q8" s="1438" t="e">
        <f>P8/P13</f>
        <v>#DIV/0!</v>
      </c>
      <c r="R8" s="1699">
        <f t="shared" si="0"/>
        <v>0</v>
      </c>
    </row>
    <row r="9" spans="1:18" s="1325" customFormat="1" hidden="1" x14ac:dyDescent="0.25">
      <c r="A9" s="100" t="s">
        <v>286</v>
      </c>
      <c r="B9" s="1437"/>
      <c r="C9" s="1438" t="e">
        <f>B9/B13</f>
        <v>#DIV/0!</v>
      </c>
      <c r="D9" s="1437"/>
      <c r="E9" s="1438" t="e">
        <f>D9/D13</f>
        <v>#DIV/0!</v>
      </c>
      <c r="F9" s="1437"/>
      <c r="G9" s="1438" t="e">
        <f>F9/F13</f>
        <v>#DIV/0!</v>
      </c>
      <c r="H9" s="1437"/>
      <c r="I9" s="1438" t="e">
        <f>H9/H13</f>
        <v>#DIV/0!</v>
      </c>
      <c r="J9" s="1437"/>
      <c r="K9" s="1438" t="e">
        <f>J9/J13</f>
        <v>#DIV/0!</v>
      </c>
      <c r="L9" s="1437"/>
      <c r="M9" s="1438" t="e">
        <f>L9/L13</f>
        <v>#DIV/0!</v>
      </c>
      <c r="N9" s="1437"/>
      <c r="O9" s="1438" t="e">
        <f>N9/N13</f>
        <v>#DIV/0!</v>
      </c>
      <c r="P9" s="1437"/>
      <c r="Q9" s="1438" t="e">
        <f>P9/P13</f>
        <v>#DIV/0!</v>
      </c>
      <c r="R9" s="1699">
        <f t="shared" si="0"/>
        <v>0</v>
      </c>
    </row>
    <row r="10" spans="1:18" s="1325" customFormat="1" hidden="1" x14ac:dyDescent="0.25">
      <c r="A10" s="100" t="s">
        <v>287</v>
      </c>
      <c r="B10" s="1437"/>
      <c r="C10" s="1438" t="e">
        <f>B10/B13</f>
        <v>#DIV/0!</v>
      </c>
      <c r="D10" s="1437"/>
      <c r="E10" s="1438" t="e">
        <f>D10/D13</f>
        <v>#DIV/0!</v>
      </c>
      <c r="F10" s="1437"/>
      <c r="G10" s="1438" t="e">
        <f>F10/F13</f>
        <v>#DIV/0!</v>
      </c>
      <c r="H10" s="1437"/>
      <c r="I10" s="1438" t="e">
        <f>H10/H13</f>
        <v>#DIV/0!</v>
      </c>
      <c r="J10" s="1437"/>
      <c r="K10" s="1438" t="e">
        <f>J10/J13</f>
        <v>#DIV/0!</v>
      </c>
      <c r="L10" s="1437"/>
      <c r="M10" s="1438" t="e">
        <f>L10/L13</f>
        <v>#DIV/0!</v>
      </c>
      <c r="N10" s="1437"/>
      <c r="O10" s="1438" t="e">
        <f>N10/N13</f>
        <v>#DIV/0!</v>
      </c>
      <c r="P10" s="1437"/>
      <c r="Q10" s="1438" t="e">
        <f>P10/P13</f>
        <v>#DIV/0!</v>
      </c>
      <c r="R10" s="1699">
        <f t="shared" si="0"/>
        <v>0</v>
      </c>
    </row>
    <row r="11" spans="1:18" s="1325" customFormat="1" hidden="1" x14ac:dyDescent="0.25">
      <c r="A11" s="100" t="s">
        <v>288</v>
      </c>
      <c r="B11" s="1437"/>
      <c r="C11" s="1438" t="e">
        <f>B11/B13</f>
        <v>#DIV/0!</v>
      </c>
      <c r="D11" s="1437"/>
      <c r="E11" s="1438" t="e">
        <f>D11/D13</f>
        <v>#DIV/0!</v>
      </c>
      <c r="F11" s="1437"/>
      <c r="G11" s="1438" t="e">
        <f>F11/F13</f>
        <v>#DIV/0!</v>
      </c>
      <c r="H11" s="1437"/>
      <c r="I11" s="1438" t="e">
        <f>H11/H13</f>
        <v>#DIV/0!</v>
      </c>
      <c r="J11" s="1437"/>
      <c r="K11" s="1438" t="e">
        <f>J11/J13</f>
        <v>#DIV/0!</v>
      </c>
      <c r="L11" s="1437"/>
      <c r="M11" s="1438" t="e">
        <f>L11/L13</f>
        <v>#DIV/0!</v>
      </c>
      <c r="N11" s="1437"/>
      <c r="O11" s="1438" t="e">
        <f>N11/N13</f>
        <v>#DIV/0!</v>
      </c>
      <c r="P11" s="1437"/>
      <c r="Q11" s="1438" t="e">
        <f>P11/P13</f>
        <v>#DIV/0!</v>
      </c>
      <c r="R11" s="1699">
        <f t="shared" si="0"/>
        <v>0</v>
      </c>
    </row>
    <row r="12" spans="1:18" s="1325" customFormat="1" ht="15.75" hidden="1" thickBot="1" x14ac:dyDescent="0.3">
      <c r="A12" s="702" t="s">
        <v>408</v>
      </c>
      <c r="B12" s="1439"/>
      <c r="C12" s="1440" t="e">
        <f>B12/B13</f>
        <v>#DIV/0!</v>
      </c>
      <c r="D12" s="1439"/>
      <c r="E12" s="1440" t="e">
        <f>D12/D13</f>
        <v>#DIV/0!</v>
      </c>
      <c r="F12" s="1439"/>
      <c r="G12" s="1440" t="e">
        <f>F12/F13</f>
        <v>#DIV/0!</v>
      </c>
      <c r="H12" s="1439"/>
      <c r="I12" s="1440" t="e">
        <f>H12/H13</f>
        <v>#DIV/0!</v>
      </c>
      <c r="J12" s="1439"/>
      <c r="K12" s="1440" t="e">
        <f>J12/J13</f>
        <v>#DIV/0!</v>
      </c>
      <c r="L12" s="1439"/>
      <c r="M12" s="1440" t="e">
        <f>L12/L13</f>
        <v>#DIV/0!</v>
      </c>
      <c r="N12" s="1439"/>
      <c r="O12" s="1440" t="e">
        <f>N12/N13</f>
        <v>#DIV/0!</v>
      </c>
      <c r="P12" s="1439"/>
      <c r="Q12" s="1440" t="e">
        <f>P12/P13</f>
        <v>#DIV/0!</v>
      </c>
      <c r="R12" s="1700">
        <f t="shared" si="0"/>
        <v>0</v>
      </c>
    </row>
    <row r="13" spans="1:18" s="1325" customFormat="1" ht="16.5" hidden="1" thickTop="1" thickBot="1" x14ac:dyDescent="0.3">
      <c r="A13" s="125" t="s">
        <v>409</v>
      </c>
      <c r="B13" s="119">
        <f t="shared" ref="B13:Q13" si="1">SUM(B5:B12)</f>
        <v>0</v>
      </c>
      <c r="C13" s="259" t="e">
        <f t="shared" si="1"/>
        <v>#DIV/0!</v>
      </c>
      <c r="D13" s="119">
        <f t="shared" si="1"/>
        <v>0</v>
      </c>
      <c r="E13" s="259" t="e">
        <f t="shared" si="1"/>
        <v>#DIV/0!</v>
      </c>
      <c r="F13" s="119">
        <f t="shared" si="1"/>
        <v>0</v>
      </c>
      <c r="G13" s="259" t="e">
        <f t="shared" si="1"/>
        <v>#DIV/0!</v>
      </c>
      <c r="H13" s="119">
        <f t="shared" si="1"/>
        <v>0</v>
      </c>
      <c r="I13" s="259" t="e">
        <f t="shared" si="1"/>
        <v>#DIV/0!</v>
      </c>
      <c r="J13" s="119">
        <f t="shared" si="1"/>
        <v>0</v>
      </c>
      <c r="K13" s="259" t="e">
        <f t="shared" si="1"/>
        <v>#DIV/0!</v>
      </c>
      <c r="L13" s="119">
        <f t="shared" si="1"/>
        <v>0</v>
      </c>
      <c r="M13" s="259" t="e">
        <f t="shared" si="1"/>
        <v>#DIV/0!</v>
      </c>
      <c r="N13" s="119">
        <f t="shared" si="1"/>
        <v>0</v>
      </c>
      <c r="O13" s="259" t="e">
        <f t="shared" si="1"/>
        <v>#DIV/0!</v>
      </c>
      <c r="P13" s="119">
        <f t="shared" si="1"/>
        <v>0</v>
      </c>
      <c r="Q13" s="259" t="e">
        <f t="shared" si="1"/>
        <v>#DIV/0!</v>
      </c>
      <c r="R13" s="1701">
        <f>SUM(B13,D13,F13,H13,J13,L13,N13,P13)</f>
        <v>0</v>
      </c>
    </row>
    <row r="14" spans="1:18" s="30" customFormat="1" ht="15.75" hidden="1" thickBot="1" x14ac:dyDescent="0.3">
      <c r="A14" s="2269" t="s">
        <v>410</v>
      </c>
      <c r="B14" s="2270"/>
      <c r="C14" s="2270"/>
      <c r="D14" s="2270"/>
      <c r="E14" s="2270"/>
      <c r="F14" s="2270"/>
      <c r="G14" s="2270"/>
      <c r="H14" s="2270"/>
      <c r="I14" s="2270"/>
      <c r="J14" s="2270"/>
      <c r="K14" s="2270"/>
      <c r="L14" s="2270"/>
      <c r="M14" s="2270"/>
      <c r="N14" s="2270"/>
      <c r="O14" s="2270"/>
      <c r="P14" s="2270"/>
      <c r="Q14" s="2270"/>
      <c r="R14" s="2271"/>
    </row>
    <row r="15" spans="1:18" s="1325" customFormat="1" hidden="1" x14ac:dyDescent="0.25">
      <c r="A15" s="102" t="s">
        <v>292</v>
      </c>
      <c r="B15" s="1441"/>
      <c r="C15" s="1442" t="e">
        <f>SUM(B15/B21)</f>
        <v>#DIV/0!</v>
      </c>
      <c r="D15" s="1441"/>
      <c r="E15" s="1442" t="e">
        <f>SUM(D15/D21)</f>
        <v>#DIV/0!</v>
      </c>
      <c r="F15" s="1441"/>
      <c r="G15" s="1442" t="e">
        <f>SUM(F15/F21)</f>
        <v>#DIV/0!</v>
      </c>
      <c r="H15" s="1441"/>
      <c r="I15" s="1442" t="e">
        <f>SUM(H15/H21)</f>
        <v>#DIV/0!</v>
      </c>
      <c r="J15" s="1441"/>
      <c r="K15" s="1442" t="e">
        <f>SUM(J15/J21)</f>
        <v>#DIV/0!</v>
      </c>
      <c r="L15" s="1441"/>
      <c r="M15" s="1442" t="e">
        <f>SUM(L15/L21)</f>
        <v>#DIV/0!</v>
      </c>
      <c r="N15" s="1441"/>
      <c r="O15" s="1442" t="e">
        <f>SUM(N15/N21)</f>
        <v>#DIV/0!</v>
      </c>
      <c r="P15" s="1441"/>
      <c r="Q15" s="1442" t="e">
        <f>SUM(P15/P21)</f>
        <v>#DIV/0!</v>
      </c>
      <c r="R15" s="1698">
        <f t="shared" ref="R15:R20" si="2">SUM(B15,D15,F15,H15,J15,L15,N15,P15)</f>
        <v>0</v>
      </c>
    </row>
    <row r="16" spans="1:18" s="1325" customFormat="1" hidden="1" x14ac:dyDescent="0.25">
      <c r="A16" s="100" t="s">
        <v>293</v>
      </c>
      <c r="B16" s="1443"/>
      <c r="C16" s="1444" t="e">
        <f>SUM(B16/B21)</f>
        <v>#DIV/0!</v>
      </c>
      <c r="D16" s="1443"/>
      <c r="E16" s="1444" t="e">
        <f>SUM(D16/D21)</f>
        <v>#DIV/0!</v>
      </c>
      <c r="F16" s="1443"/>
      <c r="G16" s="1444" t="e">
        <f>SUM(F16/F21)</f>
        <v>#DIV/0!</v>
      </c>
      <c r="H16" s="1443"/>
      <c r="I16" s="1444" t="e">
        <f>SUM(H16/H21)</f>
        <v>#DIV/0!</v>
      </c>
      <c r="J16" s="1443"/>
      <c r="K16" s="1444" t="e">
        <f>SUM(J16/J21)</f>
        <v>#DIV/0!</v>
      </c>
      <c r="L16" s="1443"/>
      <c r="M16" s="1444" t="e">
        <f>SUM(L16/L21)</f>
        <v>#DIV/0!</v>
      </c>
      <c r="N16" s="1443"/>
      <c r="O16" s="1444" t="e">
        <f>SUM(N16/N21)</f>
        <v>#DIV/0!</v>
      </c>
      <c r="P16" s="1443"/>
      <c r="Q16" s="1444" t="e">
        <f>SUM(P16/P21)</f>
        <v>#DIV/0!</v>
      </c>
      <c r="R16" s="1699">
        <f t="shared" si="2"/>
        <v>0</v>
      </c>
    </row>
    <row r="17" spans="1:18" s="1325" customFormat="1" hidden="1" x14ac:dyDescent="0.25">
      <c r="A17" s="100" t="s">
        <v>294</v>
      </c>
      <c r="B17" s="1443"/>
      <c r="C17" s="1444" t="e">
        <f>SUM(B17/B21)</f>
        <v>#DIV/0!</v>
      </c>
      <c r="D17" s="1443"/>
      <c r="E17" s="1444" t="e">
        <f>SUM(D17/D21)</f>
        <v>#DIV/0!</v>
      </c>
      <c r="F17" s="1443"/>
      <c r="G17" s="1444" t="e">
        <f>SUM(F17/F21)</f>
        <v>#DIV/0!</v>
      </c>
      <c r="H17" s="1443"/>
      <c r="I17" s="1444" t="e">
        <f>SUM(H17/H21)</f>
        <v>#DIV/0!</v>
      </c>
      <c r="J17" s="1443"/>
      <c r="K17" s="1444" t="e">
        <f>SUM(J17/J21)</f>
        <v>#DIV/0!</v>
      </c>
      <c r="L17" s="1443"/>
      <c r="M17" s="1444" t="e">
        <f>SUM(L17/L21)</f>
        <v>#DIV/0!</v>
      </c>
      <c r="N17" s="1443"/>
      <c r="O17" s="1444" t="e">
        <f>SUM(N17/N21)</f>
        <v>#DIV/0!</v>
      </c>
      <c r="P17" s="1443"/>
      <c r="Q17" s="1444" t="e">
        <f>SUM(P17/P21)</f>
        <v>#DIV/0!</v>
      </c>
      <c r="R17" s="1699">
        <f t="shared" si="2"/>
        <v>0</v>
      </c>
    </row>
    <row r="18" spans="1:18" s="1325" customFormat="1" hidden="1" x14ac:dyDescent="0.25">
      <c r="A18" s="100" t="s">
        <v>295</v>
      </c>
      <c r="B18" s="1443"/>
      <c r="C18" s="1444" t="e">
        <f>SUM(B18/B21)</f>
        <v>#DIV/0!</v>
      </c>
      <c r="D18" s="1443"/>
      <c r="E18" s="1444" t="e">
        <f>SUM(D18/D21)</f>
        <v>#DIV/0!</v>
      </c>
      <c r="F18" s="1443"/>
      <c r="G18" s="1444" t="e">
        <f>SUM(F18/F21)</f>
        <v>#DIV/0!</v>
      </c>
      <c r="H18" s="1443"/>
      <c r="I18" s="1444" t="e">
        <f>SUM(H18/H21)</f>
        <v>#DIV/0!</v>
      </c>
      <c r="J18" s="1443"/>
      <c r="K18" s="1444" t="e">
        <f>SUM(J18/J21)</f>
        <v>#DIV/0!</v>
      </c>
      <c r="L18" s="1443"/>
      <c r="M18" s="1444" t="e">
        <f>SUM(L18/L21)</f>
        <v>#DIV/0!</v>
      </c>
      <c r="N18" s="1443"/>
      <c r="O18" s="1444" t="e">
        <f>SUM(N18/N21)</f>
        <v>#DIV/0!</v>
      </c>
      <c r="P18" s="1443"/>
      <c r="Q18" s="1444" t="e">
        <f>SUM(P18/P21)</f>
        <v>#DIV/0!</v>
      </c>
      <c r="R18" s="1699">
        <f t="shared" si="2"/>
        <v>0</v>
      </c>
    </row>
    <row r="19" spans="1:18" s="1325" customFormat="1" hidden="1" x14ac:dyDescent="0.25">
      <c r="A19" s="100" t="s">
        <v>411</v>
      </c>
      <c r="B19" s="1443"/>
      <c r="C19" s="1444" t="e">
        <f>SUM(B19/B21)</f>
        <v>#DIV/0!</v>
      </c>
      <c r="D19" s="1443"/>
      <c r="E19" s="1444" t="e">
        <f>SUM(D19/D21)</f>
        <v>#DIV/0!</v>
      </c>
      <c r="F19" s="1443"/>
      <c r="G19" s="1444" t="e">
        <f>SUM(F19/F21)</f>
        <v>#DIV/0!</v>
      </c>
      <c r="H19" s="1443"/>
      <c r="I19" s="1444" t="e">
        <f>SUM(H19/H21)</f>
        <v>#DIV/0!</v>
      </c>
      <c r="J19" s="1443"/>
      <c r="K19" s="1444" t="e">
        <f>SUM(J19/J21)</f>
        <v>#DIV/0!</v>
      </c>
      <c r="L19" s="1443"/>
      <c r="M19" s="1444" t="e">
        <f>SUM(L19/L21)</f>
        <v>#DIV/0!</v>
      </c>
      <c r="N19" s="1443"/>
      <c r="O19" s="1444" t="e">
        <f>SUM(N19/N21)</f>
        <v>#DIV/0!</v>
      </c>
      <c r="P19" s="1443"/>
      <c r="Q19" s="1444" t="e">
        <f>SUM(P19/P21)</f>
        <v>#DIV/0!</v>
      </c>
      <c r="R19" s="1699">
        <f t="shared" si="2"/>
        <v>0</v>
      </c>
    </row>
    <row r="20" spans="1:18" s="1325" customFormat="1" ht="15.75" hidden="1" thickBot="1" x14ac:dyDescent="0.3">
      <c r="A20" s="101" t="s">
        <v>297</v>
      </c>
      <c r="B20" s="1445"/>
      <c r="C20" s="1446" t="e">
        <f>SUM(B20/B21)</f>
        <v>#DIV/0!</v>
      </c>
      <c r="D20" s="1445"/>
      <c r="E20" s="1446" t="e">
        <f>SUM(D20/D21)</f>
        <v>#DIV/0!</v>
      </c>
      <c r="F20" s="1445"/>
      <c r="G20" s="1446" t="e">
        <f>SUM(F20/F21)</f>
        <v>#DIV/0!</v>
      </c>
      <c r="H20" s="1445"/>
      <c r="I20" s="1446" t="e">
        <f>SUM(H20/H21)</f>
        <v>#DIV/0!</v>
      </c>
      <c r="J20" s="1445"/>
      <c r="K20" s="1446" t="e">
        <f>SUM(J20/J21)</f>
        <v>#DIV/0!</v>
      </c>
      <c r="L20" s="1445"/>
      <c r="M20" s="1446" t="e">
        <f>SUM(L20/L21)</f>
        <v>#DIV/0!</v>
      </c>
      <c r="N20" s="1445"/>
      <c r="O20" s="1446" t="e">
        <f>SUM(N20/N21)</f>
        <v>#DIV/0!</v>
      </c>
      <c r="P20" s="1445"/>
      <c r="Q20" s="1446" t="e">
        <f>SUM(P20/P21)</f>
        <v>#DIV/0!</v>
      </c>
      <c r="R20" s="1700">
        <f t="shared" si="2"/>
        <v>0</v>
      </c>
    </row>
    <row r="21" spans="1:18" s="1325" customFormat="1" ht="16.5" hidden="1" thickTop="1" thickBot="1" x14ac:dyDescent="0.3">
      <c r="A21" s="125" t="s">
        <v>409</v>
      </c>
      <c r="B21" s="119">
        <f t="shared" ref="B21:Q21" si="3">SUM(B15:B20)</f>
        <v>0</v>
      </c>
      <c r="C21" s="259" t="e">
        <f t="shared" si="3"/>
        <v>#DIV/0!</v>
      </c>
      <c r="D21" s="119">
        <f t="shared" si="3"/>
        <v>0</v>
      </c>
      <c r="E21" s="259" t="e">
        <f t="shared" si="3"/>
        <v>#DIV/0!</v>
      </c>
      <c r="F21" s="119">
        <f t="shared" si="3"/>
        <v>0</v>
      </c>
      <c r="G21" s="259" t="e">
        <f t="shared" si="3"/>
        <v>#DIV/0!</v>
      </c>
      <c r="H21" s="119">
        <f t="shared" si="3"/>
        <v>0</v>
      </c>
      <c r="I21" s="259" t="e">
        <f t="shared" si="3"/>
        <v>#DIV/0!</v>
      </c>
      <c r="J21" s="119">
        <f t="shared" si="3"/>
        <v>0</v>
      </c>
      <c r="K21" s="259" t="e">
        <f t="shared" si="3"/>
        <v>#DIV/0!</v>
      </c>
      <c r="L21" s="119">
        <f t="shared" si="3"/>
        <v>0</v>
      </c>
      <c r="M21" s="259" t="e">
        <f t="shared" si="3"/>
        <v>#DIV/0!</v>
      </c>
      <c r="N21" s="119">
        <f t="shared" si="3"/>
        <v>0</v>
      </c>
      <c r="O21" s="259" t="e">
        <f t="shared" si="3"/>
        <v>#DIV/0!</v>
      </c>
      <c r="P21" s="119">
        <f t="shared" si="3"/>
        <v>0</v>
      </c>
      <c r="Q21" s="259" t="e">
        <f t="shared" si="3"/>
        <v>#DIV/0!</v>
      </c>
      <c r="R21" s="1701">
        <f>SUM(B21,D21,F21,H21,J21,L21,N21,P21)</f>
        <v>0</v>
      </c>
    </row>
    <row r="22" spans="1:18" s="1325" customFormat="1" ht="15.75" hidden="1" customHeight="1" thickBot="1" x14ac:dyDescent="0.3">
      <c r="A22" s="2269" t="s">
        <v>412</v>
      </c>
      <c r="B22" s="2270"/>
      <c r="C22" s="2270"/>
      <c r="D22" s="2270"/>
      <c r="E22" s="2270"/>
      <c r="F22" s="2270"/>
      <c r="G22" s="2270"/>
      <c r="H22" s="2270"/>
      <c r="I22" s="2270"/>
      <c r="J22" s="2270"/>
      <c r="K22" s="2270"/>
      <c r="L22" s="2270"/>
      <c r="M22" s="2270"/>
      <c r="N22" s="2270"/>
      <c r="O22" s="2270"/>
      <c r="P22" s="2270"/>
      <c r="Q22" s="2270"/>
      <c r="R22" s="2271"/>
    </row>
    <row r="23" spans="1:18" s="1325" customFormat="1" hidden="1" x14ac:dyDescent="0.25">
      <c r="A23" s="93" t="s">
        <v>413</v>
      </c>
      <c r="B23" s="1441"/>
      <c r="C23" s="1442" t="e">
        <f>SUM(B23/B29)</f>
        <v>#DIV/0!</v>
      </c>
      <c r="D23" s="1441"/>
      <c r="E23" s="1442" t="e">
        <f>SUM(D23/D29)</f>
        <v>#DIV/0!</v>
      </c>
      <c r="F23" s="1441"/>
      <c r="G23" s="1442" t="e">
        <f>SUM(F23/F29)</f>
        <v>#DIV/0!</v>
      </c>
      <c r="H23" s="1441"/>
      <c r="I23" s="1442" t="e">
        <f>SUM(H23/H29)</f>
        <v>#DIV/0!</v>
      </c>
      <c r="J23" s="1441"/>
      <c r="K23" s="1442" t="e">
        <f>SUM(J23/J29)</f>
        <v>#DIV/0!</v>
      </c>
      <c r="L23" s="1441"/>
      <c r="M23" s="1442" t="e">
        <f>SUM(L23/L29)</f>
        <v>#DIV/0!</v>
      </c>
      <c r="N23" s="1441"/>
      <c r="O23" s="1442" t="e">
        <f>SUM(N23/N29)</f>
        <v>#DIV/0!</v>
      </c>
      <c r="P23" s="1441"/>
      <c r="Q23" s="1442" t="e">
        <f>SUM(P23/P29)</f>
        <v>#DIV/0!</v>
      </c>
      <c r="R23" s="1698">
        <f t="shared" ref="R23:R28" si="4">SUM(B23,D23,F23,H23,J23,L23,N23,P23)</f>
        <v>0</v>
      </c>
    </row>
    <row r="24" spans="1:18" s="1325" customFormat="1" hidden="1" x14ac:dyDescent="0.25">
      <c r="A24" s="94" t="s">
        <v>414</v>
      </c>
      <c r="B24" s="1443"/>
      <c r="C24" s="1444" t="e">
        <f>SUM(B24/B29)</f>
        <v>#DIV/0!</v>
      </c>
      <c r="D24" s="1443"/>
      <c r="E24" s="1444" t="e">
        <f>SUM(D24/D29)</f>
        <v>#DIV/0!</v>
      </c>
      <c r="F24" s="1443"/>
      <c r="G24" s="1444" t="e">
        <f>SUM(F24/F29)</f>
        <v>#DIV/0!</v>
      </c>
      <c r="H24" s="1443"/>
      <c r="I24" s="1444" t="e">
        <f>SUM(H24/H29)</f>
        <v>#DIV/0!</v>
      </c>
      <c r="J24" s="1443"/>
      <c r="K24" s="1444" t="e">
        <f>SUM(J24/J29)</f>
        <v>#DIV/0!</v>
      </c>
      <c r="L24" s="1443"/>
      <c r="M24" s="1444" t="e">
        <f>SUM(L24/L29)</f>
        <v>#DIV/0!</v>
      </c>
      <c r="N24" s="1443"/>
      <c r="O24" s="1444" t="e">
        <f>SUM(N24/N29)</f>
        <v>#DIV/0!</v>
      </c>
      <c r="P24" s="1443"/>
      <c r="Q24" s="1444" t="e">
        <f>SUM(P24/P29)</f>
        <v>#DIV/0!</v>
      </c>
      <c r="R24" s="1699">
        <f t="shared" si="4"/>
        <v>0</v>
      </c>
    </row>
    <row r="25" spans="1:18" s="1325" customFormat="1" hidden="1" x14ac:dyDescent="0.25">
      <c r="A25" s="94" t="s">
        <v>415</v>
      </c>
      <c r="B25" s="1443"/>
      <c r="C25" s="1444" t="e">
        <f>SUM(B25/B29)</f>
        <v>#DIV/0!</v>
      </c>
      <c r="D25" s="1443"/>
      <c r="E25" s="1444" t="e">
        <f>SUM(D25/D29)</f>
        <v>#DIV/0!</v>
      </c>
      <c r="F25" s="1443"/>
      <c r="G25" s="1444" t="e">
        <f>SUM(F25/F29)</f>
        <v>#DIV/0!</v>
      </c>
      <c r="H25" s="1443"/>
      <c r="I25" s="1444" t="e">
        <f>SUM(H25/H29)</f>
        <v>#DIV/0!</v>
      </c>
      <c r="J25" s="1443"/>
      <c r="K25" s="1444" t="e">
        <f>SUM(J25/J29)</f>
        <v>#DIV/0!</v>
      </c>
      <c r="L25" s="1443"/>
      <c r="M25" s="1444" t="e">
        <f>SUM(L25/L29)</f>
        <v>#DIV/0!</v>
      </c>
      <c r="N25" s="1443"/>
      <c r="O25" s="1444" t="e">
        <f>SUM(N25/N29)</f>
        <v>#DIV/0!</v>
      </c>
      <c r="P25" s="1443"/>
      <c r="Q25" s="1444" t="e">
        <f>SUM(P25/P29)</f>
        <v>#DIV/0!</v>
      </c>
      <c r="R25" s="1699">
        <f t="shared" si="4"/>
        <v>0</v>
      </c>
    </row>
    <row r="26" spans="1:18" s="1325" customFormat="1" hidden="1" x14ac:dyDescent="0.25">
      <c r="A26" s="94" t="s">
        <v>416</v>
      </c>
      <c r="B26" s="1443"/>
      <c r="C26" s="1444" t="e">
        <f>SUM(B26/B29)</f>
        <v>#DIV/0!</v>
      </c>
      <c r="D26" s="1443"/>
      <c r="E26" s="1444" t="e">
        <f>SUM(D26/D29)</f>
        <v>#DIV/0!</v>
      </c>
      <c r="F26" s="1443"/>
      <c r="G26" s="1444" t="e">
        <f>SUM(F26/F29)</f>
        <v>#DIV/0!</v>
      </c>
      <c r="H26" s="1443"/>
      <c r="I26" s="1444" t="e">
        <f>SUM(H26/H29)</f>
        <v>#DIV/0!</v>
      </c>
      <c r="J26" s="1443"/>
      <c r="K26" s="1444" t="e">
        <f>SUM(J26/J29)</f>
        <v>#DIV/0!</v>
      </c>
      <c r="L26" s="1443"/>
      <c r="M26" s="1444" t="e">
        <f>SUM(L26/L29)</f>
        <v>#DIV/0!</v>
      </c>
      <c r="N26" s="1443"/>
      <c r="O26" s="1444" t="e">
        <f>SUM(N26/N29)</f>
        <v>#DIV/0!</v>
      </c>
      <c r="P26" s="1443"/>
      <c r="Q26" s="1444" t="e">
        <f>SUM(P26/P29)</f>
        <v>#DIV/0!</v>
      </c>
      <c r="R26" s="1699">
        <f t="shared" si="4"/>
        <v>0</v>
      </c>
    </row>
    <row r="27" spans="1:18" s="1325" customFormat="1" hidden="1" x14ac:dyDescent="0.25">
      <c r="A27" s="94" t="s">
        <v>417</v>
      </c>
      <c r="B27" s="1443"/>
      <c r="C27" s="1444" t="e">
        <f>SUM(B27/B29)</f>
        <v>#DIV/0!</v>
      </c>
      <c r="D27" s="1443"/>
      <c r="E27" s="1444" t="e">
        <f>SUM(D27/D29)</f>
        <v>#DIV/0!</v>
      </c>
      <c r="F27" s="1443"/>
      <c r="G27" s="1444" t="e">
        <f>SUM(F27/F29)</f>
        <v>#DIV/0!</v>
      </c>
      <c r="H27" s="1443"/>
      <c r="I27" s="1444" t="e">
        <f>SUM(H27/H29)</f>
        <v>#DIV/0!</v>
      </c>
      <c r="J27" s="1443"/>
      <c r="K27" s="1444" t="e">
        <f>SUM(J27/J29)</f>
        <v>#DIV/0!</v>
      </c>
      <c r="L27" s="1443"/>
      <c r="M27" s="1444" t="e">
        <f>SUM(L27/L29)</f>
        <v>#DIV/0!</v>
      </c>
      <c r="N27" s="1443"/>
      <c r="O27" s="1444" t="e">
        <f>SUM(N27/N29)</f>
        <v>#DIV/0!</v>
      </c>
      <c r="P27" s="1443"/>
      <c r="Q27" s="1444" t="e">
        <f>SUM(P27/P29)</f>
        <v>#DIV/0!</v>
      </c>
      <c r="R27" s="1699">
        <f t="shared" si="4"/>
        <v>0</v>
      </c>
    </row>
    <row r="28" spans="1:18" s="1325" customFormat="1" ht="15.75" hidden="1" thickBot="1" x14ac:dyDescent="0.3">
      <c r="A28" s="111" t="s">
        <v>418</v>
      </c>
      <c r="B28" s="1445"/>
      <c r="C28" s="1446" t="e">
        <f>SUM(B28/B29)</f>
        <v>#DIV/0!</v>
      </c>
      <c r="D28" s="1445"/>
      <c r="E28" s="1446" t="e">
        <f>SUM(D28/D29)</f>
        <v>#DIV/0!</v>
      </c>
      <c r="F28" s="1445"/>
      <c r="G28" s="1446" t="e">
        <f>SUM(F28/F29)</f>
        <v>#DIV/0!</v>
      </c>
      <c r="H28" s="1445"/>
      <c r="I28" s="1446" t="e">
        <f>SUM(H28/H29)</f>
        <v>#DIV/0!</v>
      </c>
      <c r="J28" s="1445"/>
      <c r="K28" s="1446" t="e">
        <f>SUM(J28/J29)</f>
        <v>#DIV/0!</v>
      </c>
      <c r="L28" s="1445"/>
      <c r="M28" s="1446" t="e">
        <f>SUM(L28/L29)</f>
        <v>#DIV/0!</v>
      </c>
      <c r="N28" s="1445"/>
      <c r="O28" s="1446" t="e">
        <f>SUM(N28/N29)</f>
        <v>#DIV/0!</v>
      </c>
      <c r="P28" s="1445"/>
      <c r="Q28" s="1446" t="e">
        <f>SUM(P28/P29)</f>
        <v>#DIV/0!</v>
      </c>
      <c r="R28" s="1700">
        <f t="shared" si="4"/>
        <v>0</v>
      </c>
    </row>
    <row r="29" spans="1:18" s="1325" customFormat="1" ht="16.5" hidden="1" thickTop="1" thickBot="1" x14ac:dyDescent="0.3">
      <c r="A29" s="125" t="s">
        <v>409</v>
      </c>
      <c r="B29" s="119">
        <f t="shared" ref="B29:R29" si="5">SUM(B23:B28)</f>
        <v>0</v>
      </c>
      <c r="C29" s="259" t="e">
        <f t="shared" si="5"/>
        <v>#DIV/0!</v>
      </c>
      <c r="D29" s="119">
        <f t="shared" si="5"/>
        <v>0</v>
      </c>
      <c r="E29" s="259" t="e">
        <f t="shared" si="5"/>
        <v>#DIV/0!</v>
      </c>
      <c r="F29" s="119">
        <f t="shared" si="5"/>
        <v>0</v>
      </c>
      <c r="G29" s="259" t="e">
        <f t="shared" si="5"/>
        <v>#DIV/0!</v>
      </c>
      <c r="H29" s="119">
        <f t="shared" si="5"/>
        <v>0</v>
      </c>
      <c r="I29" s="259" t="e">
        <f t="shared" si="5"/>
        <v>#DIV/0!</v>
      </c>
      <c r="J29" s="119">
        <f t="shared" si="5"/>
        <v>0</v>
      </c>
      <c r="K29" s="259" t="e">
        <f t="shared" si="5"/>
        <v>#DIV/0!</v>
      </c>
      <c r="L29" s="119">
        <f t="shared" si="5"/>
        <v>0</v>
      </c>
      <c r="M29" s="259" t="e">
        <f t="shared" si="5"/>
        <v>#DIV/0!</v>
      </c>
      <c r="N29" s="119">
        <f t="shared" si="5"/>
        <v>0</v>
      </c>
      <c r="O29" s="259" t="e">
        <f t="shared" si="5"/>
        <v>#DIV/0!</v>
      </c>
      <c r="P29" s="119">
        <f t="shared" si="5"/>
        <v>0</v>
      </c>
      <c r="Q29" s="259" t="e">
        <f t="shared" si="5"/>
        <v>#DIV/0!</v>
      </c>
      <c r="R29" s="1701">
        <f t="shared" si="5"/>
        <v>0</v>
      </c>
    </row>
    <row r="30" spans="1:18" s="1325" customFormat="1" ht="15.75" hidden="1" customHeight="1" thickBot="1" x14ac:dyDescent="0.3">
      <c r="A30" s="2269" t="s">
        <v>419</v>
      </c>
      <c r="B30" s="2270"/>
      <c r="C30" s="2270"/>
      <c r="D30" s="2270"/>
      <c r="E30" s="2270"/>
      <c r="F30" s="2270"/>
      <c r="G30" s="2270"/>
      <c r="H30" s="2270"/>
      <c r="I30" s="2270"/>
      <c r="J30" s="2270"/>
      <c r="K30" s="2270"/>
      <c r="L30" s="2270"/>
      <c r="M30" s="2270"/>
      <c r="N30" s="2270"/>
      <c r="O30" s="2270"/>
      <c r="P30" s="2270"/>
      <c r="Q30" s="2270"/>
      <c r="R30" s="2271"/>
    </row>
    <row r="31" spans="1:18" s="1325" customFormat="1" hidden="1" x14ac:dyDescent="0.25">
      <c r="A31" s="93" t="s">
        <v>308</v>
      </c>
      <c r="B31" s="1443"/>
      <c r="C31" s="1447" t="e">
        <f>SUM(B31/B35)</f>
        <v>#DIV/0!</v>
      </c>
      <c r="D31" s="1443"/>
      <c r="E31" s="1447" t="e">
        <f>SUM(D31/D35)</f>
        <v>#DIV/0!</v>
      </c>
      <c r="F31" s="1443"/>
      <c r="G31" s="1447" t="e">
        <f>SUM(F31/F35)</f>
        <v>#DIV/0!</v>
      </c>
      <c r="H31" s="1443"/>
      <c r="I31" s="1447" t="e">
        <f>SUM(H31/H35)</f>
        <v>#DIV/0!</v>
      </c>
      <c r="J31" s="1443"/>
      <c r="K31" s="1447" t="e">
        <f>SUM(J31/J35)</f>
        <v>#DIV/0!</v>
      </c>
      <c r="L31" s="1443"/>
      <c r="M31" s="1447" t="e">
        <f>SUM(L31/L35)</f>
        <v>#DIV/0!</v>
      </c>
      <c r="N31" s="1443"/>
      <c r="O31" s="1447" t="e">
        <f>SUM(N31/N35)</f>
        <v>#DIV/0!</v>
      </c>
      <c r="P31" s="1443"/>
      <c r="Q31" s="1447" t="e">
        <f>SUM(P31/P35)</f>
        <v>#DIV/0!</v>
      </c>
      <c r="R31" s="1702">
        <f>SUM(B31,D31,F31,H31,J31,L31,N31,P31)</f>
        <v>0</v>
      </c>
    </row>
    <row r="32" spans="1:18" s="1325" customFormat="1" hidden="1" x14ac:dyDescent="0.25">
      <c r="A32" s="94" t="s">
        <v>309</v>
      </c>
      <c r="B32" s="1443"/>
      <c r="C32" s="1448" t="e">
        <f>SUM(B32/B35)</f>
        <v>#DIV/0!</v>
      </c>
      <c r="D32" s="1443"/>
      <c r="E32" s="1448" t="e">
        <f>SUM(D32/D35)</f>
        <v>#DIV/0!</v>
      </c>
      <c r="F32" s="1443"/>
      <c r="G32" s="1448" t="e">
        <f>SUM(F32/F35)</f>
        <v>#DIV/0!</v>
      </c>
      <c r="H32" s="1443"/>
      <c r="I32" s="1448" t="e">
        <f>SUM(H32/H35)</f>
        <v>#DIV/0!</v>
      </c>
      <c r="J32" s="1443"/>
      <c r="K32" s="1448" t="e">
        <f>SUM(J32/J35)</f>
        <v>#DIV/0!</v>
      </c>
      <c r="L32" s="1443"/>
      <c r="M32" s="1448" t="e">
        <f>SUM(L32/L35)</f>
        <v>#DIV/0!</v>
      </c>
      <c r="N32" s="1443"/>
      <c r="O32" s="1448" t="e">
        <f>SUM(N32/N35)</f>
        <v>#DIV/0!</v>
      </c>
      <c r="P32" s="1443"/>
      <c r="Q32" s="1448" t="e">
        <f>SUM(P32/P35)</f>
        <v>#DIV/0!</v>
      </c>
      <c r="R32" s="1703">
        <f>SUM(B32,D32,F32,H32,J32,L32,N32,P32)</f>
        <v>0</v>
      </c>
    </row>
    <row r="33" spans="1:18" s="1325" customFormat="1" hidden="1" x14ac:dyDescent="0.25">
      <c r="A33" s="94" t="s">
        <v>310</v>
      </c>
      <c r="B33" s="1443"/>
      <c r="C33" s="1448" t="e">
        <f>SUM(B33/B35)</f>
        <v>#DIV/0!</v>
      </c>
      <c r="D33" s="1443"/>
      <c r="E33" s="1448" t="e">
        <f>SUM(D33/D35)</f>
        <v>#DIV/0!</v>
      </c>
      <c r="F33" s="1443"/>
      <c r="G33" s="1448" t="e">
        <f>SUM(F33/F35)</f>
        <v>#DIV/0!</v>
      </c>
      <c r="H33" s="1443"/>
      <c r="I33" s="1448" t="e">
        <f>SUM(H33/H35)</f>
        <v>#DIV/0!</v>
      </c>
      <c r="J33" s="1443"/>
      <c r="K33" s="1448" t="e">
        <f>SUM(J33/J35)</f>
        <v>#DIV/0!</v>
      </c>
      <c r="L33" s="1443"/>
      <c r="M33" s="1448" t="e">
        <f>SUM(L33/L35)</f>
        <v>#DIV/0!</v>
      </c>
      <c r="N33" s="1443"/>
      <c r="O33" s="1448" t="e">
        <f>SUM(N33/N35)</f>
        <v>#DIV/0!</v>
      </c>
      <c r="P33" s="1443"/>
      <c r="Q33" s="1448" t="e">
        <f>SUM(P33/P35)</f>
        <v>#DIV/0!</v>
      </c>
      <c r="R33" s="1703">
        <f>SUM(B33,D33,F33,H33,J33,L33,N33,P33)</f>
        <v>0</v>
      </c>
    </row>
    <row r="34" spans="1:18" s="1325" customFormat="1" ht="15.75" hidden="1" thickBot="1" x14ac:dyDescent="0.3">
      <c r="A34" s="111" t="s">
        <v>420</v>
      </c>
      <c r="B34" s="1445"/>
      <c r="C34" s="1449" t="e">
        <f>SUM(B34/B35)</f>
        <v>#DIV/0!</v>
      </c>
      <c r="D34" s="1445"/>
      <c r="E34" s="1449" t="e">
        <f>SUM(D34/D35)</f>
        <v>#DIV/0!</v>
      </c>
      <c r="F34" s="1445"/>
      <c r="G34" s="1449" t="e">
        <f>SUM(F34/F35)</f>
        <v>#DIV/0!</v>
      </c>
      <c r="H34" s="1445"/>
      <c r="I34" s="1449" t="e">
        <f>SUM(H34/H35)</f>
        <v>#DIV/0!</v>
      </c>
      <c r="J34" s="1445"/>
      <c r="K34" s="1449" t="e">
        <f>SUM(J34/J35)</f>
        <v>#DIV/0!</v>
      </c>
      <c r="L34" s="1445"/>
      <c r="M34" s="1449" t="e">
        <f>SUM(L34/L35)</f>
        <v>#DIV/0!</v>
      </c>
      <c r="N34" s="1445"/>
      <c r="O34" s="1449" t="e">
        <f>SUM(N34/N35)</f>
        <v>#DIV/0!</v>
      </c>
      <c r="P34" s="1445"/>
      <c r="Q34" s="1449" t="e">
        <f>SUM(P34/P35)</f>
        <v>#DIV/0!</v>
      </c>
      <c r="R34" s="1704">
        <f>SUM(B34,D34,F34,H34,J34,L34,N34,P34)</f>
        <v>0</v>
      </c>
    </row>
    <row r="35" spans="1:18" s="1325" customFormat="1" ht="16.5" hidden="1" thickTop="1" thickBot="1" x14ac:dyDescent="0.3">
      <c r="A35" s="125" t="s">
        <v>409</v>
      </c>
      <c r="B35" s="119">
        <f>SUM(B31:B34)</f>
        <v>0</v>
      </c>
      <c r="C35" s="259" t="e">
        <f>SUM(B35/B35)</f>
        <v>#DIV/0!</v>
      </c>
      <c r="D35" s="119">
        <f>SUM(D31:D34)</f>
        <v>0</v>
      </c>
      <c r="E35" s="259" t="e">
        <f>SUM(E31:E34)</f>
        <v>#DIV/0!</v>
      </c>
      <c r="F35" s="119">
        <f>SUM(F31:F34)</f>
        <v>0</v>
      </c>
      <c r="G35" s="259" t="e">
        <f>SUM(F35/F387)</f>
        <v>#DIV/0!</v>
      </c>
      <c r="H35" s="119">
        <f>SUM(H31:H34)</f>
        <v>0</v>
      </c>
      <c r="I35" s="259" t="e">
        <f>SUM(H35/H387)</f>
        <v>#DIV/0!</v>
      </c>
      <c r="J35" s="119">
        <f>SUM(J31:J34)</f>
        <v>0</v>
      </c>
      <c r="K35" s="259" t="e">
        <f>SUM(J35/J387)</f>
        <v>#DIV/0!</v>
      </c>
      <c r="L35" s="119">
        <f>SUM(L31:L34)</f>
        <v>0</v>
      </c>
      <c r="M35" s="259" t="e">
        <f>SUM(L35/L387)</f>
        <v>#DIV/0!</v>
      </c>
      <c r="N35" s="119">
        <f>SUM(N31:N34)</f>
        <v>0</v>
      </c>
      <c r="O35" s="259" t="e">
        <f>SUM(N35/N387)</f>
        <v>#DIV/0!</v>
      </c>
      <c r="P35" s="119">
        <f>SUM(P31:P34)</f>
        <v>0</v>
      </c>
      <c r="Q35" s="259" t="e">
        <f>SUM(P35/P387)</f>
        <v>#DIV/0!</v>
      </c>
      <c r="R35" s="1701">
        <f>SUM(R31:R34)</f>
        <v>0</v>
      </c>
    </row>
    <row r="36" spans="1:18" s="1325" customFormat="1" ht="15.75" hidden="1" thickBot="1" x14ac:dyDescent="0.3">
      <c r="A36" s="2269" t="s">
        <v>421</v>
      </c>
      <c r="B36" s="2270"/>
      <c r="C36" s="2270"/>
      <c r="D36" s="2270"/>
      <c r="E36" s="2270"/>
      <c r="F36" s="2270"/>
      <c r="G36" s="2270"/>
      <c r="H36" s="2270"/>
      <c r="I36" s="2270"/>
      <c r="J36" s="2270"/>
      <c r="K36" s="2270"/>
      <c r="L36" s="2270"/>
      <c r="M36" s="2270"/>
      <c r="N36" s="2270"/>
      <c r="O36" s="2270"/>
      <c r="P36" s="2270"/>
      <c r="Q36" s="2270"/>
      <c r="R36" s="2271"/>
    </row>
    <row r="37" spans="1:18" s="1325" customFormat="1" hidden="1" x14ac:dyDescent="0.25">
      <c r="A37" s="110"/>
      <c r="B37" s="249" t="s">
        <v>422</v>
      </c>
      <c r="C37" s="250" t="s">
        <v>313</v>
      </c>
      <c r="D37" s="251" t="s">
        <v>422</v>
      </c>
      <c r="E37" s="252" t="s">
        <v>313</v>
      </c>
      <c r="F37" s="250" t="s">
        <v>422</v>
      </c>
      <c r="G37" s="250" t="s">
        <v>313</v>
      </c>
      <c r="H37" s="251" t="s">
        <v>422</v>
      </c>
      <c r="I37" s="252" t="s">
        <v>313</v>
      </c>
      <c r="J37" s="323" t="s">
        <v>422</v>
      </c>
      <c r="K37" s="251" t="s">
        <v>313</v>
      </c>
      <c r="L37" s="252" t="s">
        <v>422</v>
      </c>
      <c r="M37" s="250" t="s">
        <v>313</v>
      </c>
      <c r="N37" s="250" t="s">
        <v>422</v>
      </c>
      <c r="O37" s="250" t="s">
        <v>313</v>
      </c>
      <c r="P37" s="251" t="s">
        <v>422</v>
      </c>
      <c r="Q37" s="252" t="s">
        <v>313</v>
      </c>
      <c r="R37" s="1705" t="s">
        <v>422</v>
      </c>
    </row>
    <row r="38" spans="1:18" s="1325" customFormat="1" hidden="1" x14ac:dyDescent="0.25">
      <c r="A38" s="94" t="s">
        <v>423</v>
      </c>
      <c r="B38" s="1450"/>
      <c r="C38" s="1451"/>
      <c r="D38" s="1450"/>
      <c r="E38" s="1452"/>
      <c r="F38" s="1453"/>
      <c r="G38" s="1451"/>
      <c r="H38" s="1450"/>
      <c r="I38" s="1454"/>
      <c r="J38" s="1453"/>
      <c r="K38" s="1455"/>
      <c r="L38" s="1456"/>
      <c r="M38" s="1451"/>
      <c r="N38" s="1453"/>
      <c r="O38" s="1451"/>
      <c r="P38" s="1450"/>
      <c r="Q38" s="1454"/>
      <c r="R38" s="1706"/>
    </row>
    <row r="39" spans="1:18" s="1325" customFormat="1" hidden="1" x14ac:dyDescent="0.25">
      <c r="A39" s="97" t="s">
        <v>424</v>
      </c>
      <c r="B39" s="1450"/>
      <c r="C39" s="1451"/>
      <c r="D39" s="1450"/>
      <c r="E39" s="1452"/>
      <c r="F39" s="1453"/>
      <c r="G39" s="1451"/>
      <c r="H39" s="1450"/>
      <c r="I39" s="1454"/>
      <c r="J39" s="1453"/>
      <c r="K39" s="1455"/>
      <c r="L39" s="1456"/>
      <c r="M39" s="1451"/>
      <c r="N39" s="1453"/>
      <c r="O39" s="1451"/>
      <c r="P39" s="1450"/>
      <c r="Q39" s="1454"/>
      <c r="R39" s="1706"/>
    </row>
    <row r="40" spans="1:18" s="1325" customFormat="1" ht="15.75" hidden="1" thickBot="1" x14ac:dyDescent="0.3">
      <c r="A40" s="96" t="s">
        <v>425</v>
      </c>
      <c r="B40" s="1457"/>
      <c r="C40" s="1458"/>
      <c r="D40" s="1457"/>
      <c r="E40" s="1459"/>
      <c r="F40" s="1460"/>
      <c r="G40" s="1458"/>
      <c r="H40" s="1457"/>
      <c r="I40" s="1461"/>
      <c r="J40" s="1460"/>
      <c r="K40" s="1462"/>
      <c r="L40" s="1463"/>
      <c r="M40" s="1458"/>
      <c r="N40" s="1460"/>
      <c r="O40" s="1458"/>
      <c r="P40" s="1457"/>
      <c r="Q40" s="1461"/>
      <c r="R40" s="1707"/>
    </row>
    <row r="41" spans="1:18" s="197" customFormat="1" ht="15.75" customHeight="1" thickBot="1" x14ac:dyDescent="0.3">
      <c r="A41" s="2272" t="s">
        <v>1017</v>
      </c>
      <c r="B41" s="2273"/>
      <c r="C41" s="2273"/>
      <c r="D41" s="2273"/>
      <c r="E41" s="2273"/>
      <c r="F41" s="2273"/>
      <c r="G41" s="2273"/>
      <c r="H41" s="2273"/>
      <c r="I41" s="2273"/>
      <c r="J41" s="2273"/>
      <c r="K41" s="2273"/>
      <c r="L41" s="2273"/>
      <c r="M41" s="2273"/>
      <c r="N41" s="2273"/>
      <c r="O41" s="2273"/>
      <c r="P41" s="2273"/>
      <c r="Q41" s="2273"/>
      <c r="R41" s="2274"/>
    </row>
    <row r="42" spans="1:18" s="197" customFormat="1" ht="40.5" customHeight="1" thickBot="1" x14ac:dyDescent="0.3">
      <c r="A42" s="107"/>
      <c r="B42" s="2275" t="s">
        <v>400</v>
      </c>
      <c r="C42" s="2276"/>
      <c r="D42" s="2275" t="s">
        <v>401</v>
      </c>
      <c r="E42" s="2276"/>
      <c r="F42" s="2275" t="s">
        <v>300</v>
      </c>
      <c r="G42" s="2276"/>
      <c r="H42" s="2275" t="s">
        <v>303</v>
      </c>
      <c r="I42" s="2276"/>
      <c r="J42" s="2275" t="s">
        <v>402</v>
      </c>
      <c r="K42" s="2276"/>
      <c r="L42" s="2275" t="s">
        <v>403</v>
      </c>
      <c r="M42" s="2276"/>
      <c r="N42" s="2275" t="s">
        <v>404</v>
      </c>
      <c r="O42" s="2276"/>
      <c r="P42" s="2275" t="s">
        <v>405</v>
      </c>
      <c r="Q42" s="2276"/>
      <c r="R42" s="1697" t="s">
        <v>406</v>
      </c>
    </row>
    <row r="43" spans="1:18" s="197" customFormat="1" ht="15.75" thickBot="1" x14ac:dyDescent="0.3">
      <c r="A43" s="2126" t="s">
        <v>407</v>
      </c>
      <c r="B43" s="2127"/>
      <c r="C43" s="2127"/>
      <c r="D43" s="2268"/>
      <c r="E43" s="2268"/>
      <c r="F43" s="2127"/>
      <c r="G43" s="2127"/>
      <c r="H43" s="2268"/>
      <c r="I43" s="2268"/>
      <c r="J43" s="2127"/>
      <c r="K43" s="2127"/>
      <c r="L43" s="2268"/>
      <c r="M43" s="2268"/>
      <c r="N43" s="2127"/>
      <c r="O43" s="2127"/>
      <c r="P43" s="2268"/>
      <c r="Q43" s="2268"/>
      <c r="R43" s="2134"/>
    </row>
    <row r="44" spans="1:18" s="197" customFormat="1" x14ac:dyDescent="0.25">
      <c r="A44" s="102" t="s">
        <v>282</v>
      </c>
      <c r="B44" s="429">
        <v>115</v>
      </c>
      <c r="C44" s="430">
        <f>B44/B52</f>
        <v>6.5229722064662501E-2</v>
      </c>
      <c r="D44" s="429">
        <v>3</v>
      </c>
      <c r="E44" s="430">
        <f>D44/D52</f>
        <v>0.12</v>
      </c>
      <c r="F44" s="429">
        <v>22</v>
      </c>
      <c r="G44" s="430">
        <f>F44/F52</f>
        <v>2.0833333333333332E-2</v>
      </c>
      <c r="H44" s="429">
        <v>11</v>
      </c>
      <c r="I44" s="430">
        <f>H44/H52</f>
        <v>2.0146520146520148E-2</v>
      </c>
      <c r="J44" s="429">
        <v>0</v>
      </c>
      <c r="K44" s="430">
        <f>J44/J52</f>
        <v>0</v>
      </c>
      <c r="L44" s="429">
        <v>9</v>
      </c>
      <c r="M44" s="430">
        <f>L44/L52</f>
        <v>0.15</v>
      </c>
      <c r="N44" s="429">
        <v>0</v>
      </c>
      <c r="O44" s="430">
        <f>N44/N52</f>
        <v>0</v>
      </c>
      <c r="P44" s="429">
        <v>0</v>
      </c>
      <c r="Q44" s="430">
        <f>P44/P52</f>
        <v>0</v>
      </c>
      <c r="R44" s="1698">
        <f t="shared" ref="R44:R52" si="6">SUM(B44,D44,F44,H44,J44,L44,N44,P44)</f>
        <v>160</v>
      </c>
    </row>
    <row r="45" spans="1:18" s="197" customFormat="1" x14ac:dyDescent="0.25">
      <c r="A45" s="100" t="s">
        <v>283</v>
      </c>
      <c r="B45" s="434">
        <v>296</v>
      </c>
      <c r="C45" s="435">
        <f>B45/B52</f>
        <v>0.16789563244469655</v>
      </c>
      <c r="D45" s="434">
        <v>4</v>
      </c>
      <c r="E45" s="435">
        <f>D45/D52</f>
        <v>0.16</v>
      </c>
      <c r="F45" s="434">
        <v>332</v>
      </c>
      <c r="G45" s="435">
        <f>F45/F52</f>
        <v>0.31439393939393939</v>
      </c>
      <c r="H45" s="434">
        <v>68</v>
      </c>
      <c r="I45" s="435">
        <f>H45/H52</f>
        <v>0.12454212454212454</v>
      </c>
      <c r="J45" s="434">
        <v>0</v>
      </c>
      <c r="K45" s="435">
        <f>J45/J52</f>
        <v>0</v>
      </c>
      <c r="L45" s="434">
        <v>5</v>
      </c>
      <c r="M45" s="435">
        <f>L45/L52</f>
        <v>8.3333333333333329E-2</v>
      </c>
      <c r="N45" s="434">
        <v>0</v>
      </c>
      <c r="O45" s="435">
        <f>N45/N52</f>
        <v>0</v>
      </c>
      <c r="P45" s="434">
        <v>1</v>
      </c>
      <c r="Q45" s="435">
        <f>P45/P52</f>
        <v>0.1111111111111111</v>
      </c>
      <c r="R45" s="1699">
        <f t="shared" si="6"/>
        <v>706</v>
      </c>
    </row>
    <row r="46" spans="1:18" s="197" customFormat="1" x14ac:dyDescent="0.25">
      <c r="A46" s="100" t="s">
        <v>284</v>
      </c>
      <c r="B46" s="434">
        <v>374</v>
      </c>
      <c r="C46" s="435">
        <f>B46/B52</f>
        <v>0.21213840045377197</v>
      </c>
      <c r="D46" s="434">
        <v>2</v>
      </c>
      <c r="E46" s="435">
        <f>D46/D52</f>
        <v>0.08</v>
      </c>
      <c r="F46" s="434">
        <v>240</v>
      </c>
      <c r="G46" s="435">
        <f>F46/F52</f>
        <v>0.22727272727272727</v>
      </c>
      <c r="H46" s="434">
        <v>81</v>
      </c>
      <c r="I46" s="435">
        <f>H46/H52</f>
        <v>0.14835164835164835</v>
      </c>
      <c r="J46" s="434">
        <v>0</v>
      </c>
      <c r="K46" s="435">
        <f>J46/J52</f>
        <v>0</v>
      </c>
      <c r="L46" s="434">
        <v>13</v>
      </c>
      <c r="M46" s="435">
        <f>L46/L52</f>
        <v>0.21666666666666667</v>
      </c>
      <c r="N46" s="434">
        <v>0</v>
      </c>
      <c r="O46" s="435">
        <f>N46/N52</f>
        <v>0</v>
      </c>
      <c r="P46" s="434">
        <v>0</v>
      </c>
      <c r="Q46" s="435">
        <f>P46/P52</f>
        <v>0</v>
      </c>
      <c r="R46" s="1699">
        <f t="shared" si="6"/>
        <v>710</v>
      </c>
    </row>
    <row r="47" spans="1:18" s="197" customFormat="1" x14ac:dyDescent="0.25">
      <c r="A47" s="100" t="s">
        <v>285</v>
      </c>
      <c r="B47" s="434">
        <v>384</v>
      </c>
      <c r="C47" s="435">
        <f>B47/B52</f>
        <v>0.21781055019852524</v>
      </c>
      <c r="D47" s="434">
        <v>3</v>
      </c>
      <c r="E47" s="435">
        <f>D47/D52</f>
        <v>0.12</v>
      </c>
      <c r="F47" s="434">
        <v>213</v>
      </c>
      <c r="G47" s="435">
        <f>F47/F52</f>
        <v>0.20170454545454544</v>
      </c>
      <c r="H47" s="434">
        <v>106</v>
      </c>
      <c r="I47" s="435">
        <f>H47/H52</f>
        <v>0.19413919413919414</v>
      </c>
      <c r="J47" s="434">
        <v>0</v>
      </c>
      <c r="K47" s="435">
        <f>J47/J52</f>
        <v>0</v>
      </c>
      <c r="L47" s="434">
        <v>13</v>
      </c>
      <c r="M47" s="435">
        <f>L47/L52</f>
        <v>0.21666666666666667</v>
      </c>
      <c r="N47" s="434">
        <v>0</v>
      </c>
      <c r="O47" s="435">
        <f>N47/N52</f>
        <v>0</v>
      </c>
      <c r="P47" s="434">
        <v>0</v>
      </c>
      <c r="Q47" s="435">
        <f>P47/P52</f>
        <v>0</v>
      </c>
      <c r="R47" s="1699">
        <f t="shared" si="6"/>
        <v>719</v>
      </c>
    </row>
    <row r="48" spans="1:18" s="197" customFormat="1" x14ac:dyDescent="0.25">
      <c r="A48" s="100" t="s">
        <v>286</v>
      </c>
      <c r="B48" s="434">
        <v>229</v>
      </c>
      <c r="C48" s="435">
        <f>B48/B52</f>
        <v>0.12989222915484969</v>
      </c>
      <c r="D48" s="434">
        <v>2</v>
      </c>
      <c r="E48" s="435">
        <f>D48/D52</f>
        <v>0.08</v>
      </c>
      <c r="F48" s="434">
        <v>98</v>
      </c>
      <c r="G48" s="435">
        <f>F48/F52</f>
        <v>9.2803030303030304E-2</v>
      </c>
      <c r="H48" s="434">
        <v>79</v>
      </c>
      <c r="I48" s="435">
        <f>H48/H52</f>
        <v>0.1446886446886447</v>
      </c>
      <c r="J48" s="434">
        <v>0</v>
      </c>
      <c r="K48" s="435">
        <f>J48/J52</f>
        <v>0</v>
      </c>
      <c r="L48" s="434">
        <v>7</v>
      </c>
      <c r="M48" s="435">
        <f>L48/L52</f>
        <v>0.11666666666666667</v>
      </c>
      <c r="N48" s="434">
        <v>0</v>
      </c>
      <c r="O48" s="435">
        <f>N48/N52</f>
        <v>0</v>
      </c>
      <c r="P48" s="434">
        <v>0</v>
      </c>
      <c r="Q48" s="435">
        <f>P48/P52</f>
        <v>0</v>
      </c>
      <c r="R48" s="1699">
        <f t="shared" si="6"/>
        <v>415</v>
      </c>
    </row>
    <row r="49" spans="1:18" s="197" customFormat="1" x14ac:dyDescent="0.25">
      <c r="A49" s="100" t="s">
        <v>287</v>
      </c>
      <c r="B49" s="434">
        <v>223</v>
      </c>
      <c r="C49" s="435">
        <f>B49/B52</f>
        <v>0.12648893930799773</v>
      </c>
      <c r="D49" s="434">
        <v>4</v>
      </c>
      <c r="E49" s="435">
        <f>D49/D52</f>
        <v>0.16</v>
      </c>
      <c r="F49" s="434">
        <v>93</v>
      </c>
      <c r="G49" s="435">
        <f>F49/F52</f>
        <v>8.8068181818181823E-2</v>
      </c>
      <c r="H49" s="434">
        <v>126</v>
      </c>
      <c r="I49" s="435">
        <f>H49/H52</f>
        <v>0.23076923076923078</v>
      </c>
      <c r="J49" s="434">
        <v>0</v>
      </c>
      <c r="K49" s="435">
        <f>J49/J52</f>
        <v>0</v>
      </c>
      <c r="L49" s="434">
        <v>8</v>
      </c>
      <c r="M49" s="435">
        <f>L49/L52</f>
        <v>0.13333333333333333</v>
      </c>
      <c r="N49" s="434">
        <v>0</v>
      </c>
      <c r="O49" s="435">
        <f>N49/N52</f>
        <v>0</v>
      </c>
      <c r="P49" s="434">
        <v>3</v>
      </c>
      <c r="Q49" s="435">
        <f>P49/P52</f>
        <v>0.33333333333333331</v>
      </c>
      <c r="R49" s="1699">
        <f t="shared" si="6"/>
        <v>457</v>
      </c>
    </row>
    <row r="50" spans="1:18" s="197" customFormat="1" x14ac:dyDescent="0.25">
      <c r="A50" s="100" t="s">
        <v>288</v>
      </c>
      <c r="B50" s="434">
        <v>138</v>
      </c>
      <c r="C50" s="435">
        <f>B50/B52</f>
        <v>7.8275666477595013E-2</v>
      </c>
      <c r="D50" s="434">
        <v>7</v>
      </c>
      <c r="E50" s="435">
        <f>D50/D52</f>
        <v>0.28000000000000003</v>
      </c>
      <c r="F50" s="434">
        <v>55</v>
      </c>
      <c r="G50" s="435">
        <f>F50/F52</f>
        <v>5.2083333333333336E-2</v>
      </c>
      <c r="H50" s="434">
        <v>75</v>
      </c>
      <c r="I50" s="435">
        <f>H50/H52</f>
        <v>0.13736263736263737</v>
      </c>
      <c r="J50" s="434">
        <v>102</v>
      </c>
      <c r="K50" s="435">
        <f>J50/J52</f>
        <v>0.28099173553719009</v>
      </c>
      <c r="L50" s="434">
        <v>5</v>
      </c>
      <c r="M50" s="435">
        <f>L50/L52</f>
        <v>8.3333333333333329E-2</v>
      </c>
      <c r="N50" s="434">
        <v>5</v>
      </c>
      <c r="O50" s="435">
        <f>N50/N52</f>
        <v>1</v>
      </c>
      <c r="P50" s="434">
        <v>4</v>
      </c>
      <c r="Q50" s="435">
        <f>P50/P52</f>
        <v>0.44444444444444442</v>
      </c>
      <c r="R50" s="1699">
        <f t="shared" si="6"/>
        <v>391</v>
      </c>
    </row>
    <row r="51" spans="1:18" s="197" customFormat="1" ht="15.75" thickBot="1" x14ac:dyDescent="0.3">
      <c r="A51" s="702" t="s">
        <v>408</v>
      </c>
      <c r="B51" s="439">
        <v>4</v>
      </c>
      <c r="C51" s="440">
        <f>B51/B52</f>
        <v>2.2688598979013048E-3</v>
      </c>
      <c r="D51" s="439">
        <v>0</v>
      </c>
      <c r="E51" s="440">
        <f>D51/D52</f>
        <v>0</v>
      </c>
      <c r="F51" s="439">
        <v>3</v>
      </c>
      <c r="G51" s="440">
        <f>F51/F52</f>
        <v>2.840909090909091E-3</v>
      </c>
      <c r="H51" s="439">
        <v>0</v>
      </c>
      <c r="I51" s="440">
        <f>H51/H52</f>
        <v>0</v>
      </c>
      <c r="J51" s="439">
        <v>261</v>
      </c>
      <c r="K51" s="440">
        <f>J51/J52</f>
        <v>0.71900826446280997</v>
      </c>
      <c r="L51" s="439">
        <v>0</v>
      </c>
      <c r="M51" s="440">
        <f>L51/L52</f>
        <v>0</v>
      </c>
      <c r="N51" s="439">
        <v>0</v>
      </c>
      <c r="O51" s="440">
        <f>N51/N52</f>
        <v>0</v>
      </c>
      <c r="P51" s="439">
        <v>1</v>
      </c>
      <c r="Q51" s="440">
        <f>P51/P52</f>
        <v>0.1111111111111111</v>
      </c>
      <c r="R51" s="1700">
        <f t="shared" si="6"/>
        <v>269</v>
      </c>
    </row>
    <row r="52" spans="1:18" s="197" customFormat="1" ht="16.5" thickTop="1" thickBot="1" x14ac:dyDescent="0.3">
      <c r="A52" s="125" t="s">
        <v>409</v>
      </c>
      <c r="B52" s="119">
        <f t="shared" ref="B52:Q52" si="7">SUM(B44:B51)</f>
        <v>1763</v>
      </c>
      <c r="C52" s="259">
        <f t="shared" si="7"/>
        <v>1</v>
      </c>
      <c r="D52" s="119">
        <f>SUM(D44:D51)</f>
        <v>25</v>
      </c>
      <c r="E52" s="259">
        <f t="shared" si="7"/>
        <v>1</v>
      </c>
      <c r="F52" s="119">
        <f t="shared" si="7"/>
        <v>1056</v>
      </c>
      <c r="G52" s="259">
        <f t="shared" si="7"/>
        <v>1</v>
      </c>
      <c r="H52" s="119">
        <f t="shared" si="7"/>
        <v>546</v>
      </c>
      <c r="I52" s="259">
        <f t="shared" si="7"/>
        <v>1</v>
      </c>
      <c r="J52" s="119">
        <f t="shared" si="7"/>
        <v>363</v>
      </c>
      <c r="K52" s="259">
        <f t="shared" si="7"/>
        <v>1</v>
      </c>
      <c r="L52" s="119">
        <f t="shared" si="7"/>
        <v>60</v>
      </c>
      <c r="M52" s="259">
        <f t="shared" si="7"/>
        <v>1</v>
      </c>
      <c r="N52" s="119">
        <f t="shared" si="7"/>
        <v>5</v>
      </c>
      <c r="O52" s="259">
        <f t="shared" si="7"/>
        <v>1</v>
      </c>
      <c r="P52" s="119">
        <f t="shared" si="7"/>
        <v>9</v>
      </c>
      <c r="Q52" s="259">
        <f t="shared" si="7"/>
        <v>1</v>
      </c>
      <c r="R52" s="1701">
        <f t="shared" si="6"/>
        <v>3827</v>
      </c>
    </row>
    <row r="53" spans="1:18" s="30" customFormat="1" ht="15.75" thickBot="1" x14ac:dyDescent="0.3">
      <c r="A53" s="2269" t="s">
        <v>410</v>
      </c>
      <c r="B53" s="2270"/>
      <c r="C53" s="2270"/>
      <c r="D53" s="2270"/>
      <c r="E53" s="2270"/>
      <c r="F53" s="2270"/>
      <c r="G53" s="2270"/>
      <c r="H53" s="2270"/>
      <c r="I53" s="2270"/>
      <c r="J53" s="2270"/>
      <c r="K53" s="2270"/>
      <c r="L53" s="2270"/>
      <c r="M53" s="2270"/>
      <c r="N53" s="2270"/>
      <c r="O53" s="2270"/>
      <c r="P53" s="2270"/>
      <c r="Q53" s="2270"/>
      <c r="R53" s="2271"/>
    </row>
    <row r="54" spans="1:18" s="197" customFormat="1" x14ac:dyDescent="0.25">
      <c r="A54" s="102" t="s">
        <v>292</v>
      </c>
      <c r="B54" s="444">
        <v>298</v>
      </c>
      <c r="C54" s="445">
        <f>SUM(B54/B60)</f>
        <v>0.16903006239364718</v>
      </c>
      <c r="D54" s="444">
        <v>3</v>
      </c>
      <c r="E54" s="445">
        <f>SUM(D54/D60)</f>
        <v>0.12</v>
      </c>
      <c r="F54" s="444">
        <v>167</v>
      </c>
      <c r="G54" s="445">
        <f>SUM(F54/F60)</f>
        <v>0.15814393939393939</v>
      </c>
      <c r="H54" s="444">
        <v>86</v>
      </c>
      <c r="I54" s="445">
        <f>SUM(H54/H60)</f>
        <v>0.1575091575091575</v>
      </c>
      <c r="J54" s="444">
        <v>76</v>
      </c>
      <c r="K54" s="445">
        <f>SUM(J54/J60)</f>
        <v>0.20936639118457301</v>
      </c>
      <c r="L54" s="444">
        <v>2</v>
      </c>
      <c r="M54" s="445">
        <f>SUM(L54/L60)</f>
        <v>3.3333333333333333E-2</v>
      </c>
      <c r="N54" s="444">
        <v>0</v>
      </c>
      <c r="O54" s="445">
        <f>SUM(N54/N60)</f>
        <v>0</v>
      </c>
      <c r="P54" s="444">
        <v>2</v>
      </c>
      <c r="Q54" s="445">
        <f>SUM(P54/P60)</f>
        <v>0.22222222222222221</v>
      </c>
      <c r="R54" s="1698">
        <f t="shared" ref="R54:R59" si="8">SUM(B54,D54,F54,H54,J54,L54,N54,P54)</f>
        <v>634</v>
      </c>
    </row>
    <row r="55" spans="1:18" s="197" customFormat="1" x14ac:dyDescent="0.25">
      <c r="A55" s="100" t="s">
        <v>293</v>
      </c>
      <c r="B55" s="448">
        <v>155</v>
      </c>
      <c r="C55" s="449">
        <f>SUM(B55/B60)</f>
        <v>8.7918321043675557E-2</v>
      </c>
      <c r="D55" s="448">
        <v>1</v>
      </c>
      <c r="E55" s="449">
        <f>SUM(D55/D60)</f>
        <v>0.04</v>
      </c>
      <c r="F55" s="448">
        <v>76</v>
      </c>
      <c r="G55" s="449">
        <f>SUM(F55/F60)</f>
        <v>7.1969696969696975E-2</v>
      </c>
      <c r="H55" s="448">
        <v>62</v>
      </c>
      <c r="I55" s="449">
        <f>SUM(H55/H60)</f>
        <v>0.11355311355311355</v>
      </c>
      <c r="J55" s="448">
        <v>25</v>
      </c>
      <c r="K55" s="449">
        <f>SUM(J55/J60)</f>
        <v>6.8870523415977963E-2</v>
      </c>
      <c r="L55" s="448">
        <v>38</v>
      </c>
      <c r="M55" s="449">
        <f>SUM(L55/L60)</f>
        <v>0.6333333333333333</v>
      </c>
      <c r="N55" s="448">
        <v>0</v>
      </c>
      <c r="O55" s="449">
        <f>SUM(N55/N60)</f>
        <v>0</v>
      </c>
      <c r="P55" s="448">
        <v>0</v>
      </c>
      <c r="Q55" s="449">
        <f>SUM(P55/P60)</f>
        <v>0</v>
      </c>
      <c r="R55" s="1699">
        <f t="shared" si="8"/>
        <v>357</v>
      </c>
    </row>
    <row r="56" spans="1:18" s="197" customFormat="1" x14ac:dyDescent="0.25">
      <c r="A56" s="100" t="s">
        <v>294</v>
      </c>
      <c r="B56" s="448">
        <v>34</v>
      </c>
      <c r="C56" s="449">
        <f>SUM(B56/B60)</f>
        <v>1.9285309132161088E-2</v>
      </c>
      <c r="D56" s="448">
        <v>1</v>
      </c>
      <c r="E56" s="449">
        <f>SUM(D56/D60)</f>
        <v>0.04</v>
      </c>
      <c r="F56" s="448">
        <v>13</v>
      </c>
      <c r="G56" s="449">
        <f>SUM(F56/F60)</f>
        <v>1.231060606060606E-2</v>
      </c>
      <c r="H56" s="448">
        <v>9</v>
      </c>
      <c r="I56" s="449">
        <f>SUM(H56/H60)</f>
        <v>1.6483516483516484E-2</v>
      </c>
      <c r="J56" s="448">
        <v>5</v>
      </c>
      <c r="K56" s="449">
        <f>SUM(J56/J60)</f>
        <v>1.3774104683195593E-2</v>
      </c>
      <c r="L56" s="448">
        <v>0</v>
      </c>
      <c r="M56" s="449">
        <f>SUM(L56/L60)</f>
        <v>0</v>
      </c>
      <c r="N56" s="448">
        <v>0</v>
      </c>
      <c r="O56" s="449">
        <f>SUM(N56/N60)</f>
        <v>0</v>
      </c>
      <c r="P56" s="448">
        <v>0</v>
      </c>
      <c r="Q56" s="449">
        <f>SUM(P56/P60)</f>
        <v>0</v>
      </c>
      <c r="R56" s="1699">
        <f t="shared" si="8"/>
        <v>62</v>
      </c>
    </row>
    <row r="57" spans="1:18" s="197" customFormat="1" x14ac:dyDescent="0.25">
      <c r="A57" s="100" t="s">
        <v>295</v>
      </c>
      <c r="B57" s="448">
        <v>525</v>
      </c>
      <c r="C57" s="449">
        <f>SUM(B57/B60)</f>
        <v>0.29778786159954623</v>
      </c>
      <c r="D57" s="448">
        <v>5</v>
      </c>
      <c r="E57" s="449">
        <f>SUM(D57/D60)</f>
        <v>0.2</v>
      </c>
      <c r="F57" s="448">
        <v>355</v>
      </c>
      <c r="G57" s="449">
        <f>SUM(F57/F60)</f>
        <v>0.33617424242424243</v>
      </c>
      <c r="H57" s="448">
        <v>160</v>
      </c>
      <c r="I57" s="449">
        <f>SUM(H57/H60)</f>
        <v>0.29304029304029305</v>
      </c>
      <c r="J57" s="448">
        <v>115</v>
      </c>
      <c r="K57" s="449">
        <f>SUM(J57/J60)</f>
        <v>0.3168044077134986</v>
      </c>
      <c r="L57" s="448">
        <v>6</v>
      </c>
      <c r="M57" s="449">
        <f>SUM(L57/L60)</f>
        <v>0.1</v>
      </c>
      <c r="N57" s="448">
        <v>2</v>
      </c>
      <c r="O57" s="449">
        <f>SUM(N57/N60)</f>
        <v>0.4</v>
      </c>
      <c r="P57" s="448">
        <v>4</v>
      </c>
      <c r="Q57" s="449">
        <f>SUM(P57/P60)</f>
        <v>0.44444444444444442</v>
      </c>
      <c r="R57" s="1699">
        <f t="shared" si="8"/>
        <v>1172</v>
      </c>
    </row>
    <row r="58" spans="1:18" s="197" customFormat="1" x14ac:dyDescent="0.25">
      <c r="A58" s="100" t="s">
        <v>411</v>
      </c>
      <c r="B58" s="448">
        <v>626</v>
      </c>
      <c r="C58" s="449">
        <f>SUM(B58/B60)</f>
        <v>0.35507657402155418</v>
      </c>
      <c r="D58" s="448">
        <v>10</v>
      </c>
      <c r="E58" s="449">
        <f>SUM(D58/D60)</f>
        <v>0.4</v>
      </c>
      <c r="F58" s="448">
        <v>371</v>
      </c>
      <c r="G58" s="449">
        <f>SUM(F58/F60)</f>
        <v>0.35132575757575757</v>
      </c>
      <c r="H58" s="448">
        <v>199</v>
      </c>
      <c r="I58" s="449">
        <f>SUM(H58/H60)</f>
        <v>0.36446886446886445</v>
      </c>
      <c r="J58" s="448">
        <v>134</v>
      </c>
      <c r="K58" s="449">
        <f>SUM(J58/J60)</f>
        <v>0.36914600550964188</v>
      </c>
      <c r="L58" s="448">
        <v>7</v>
      </c>
      <c r="M58" s="449">
        <f>SUM(L58/L60)</f>
        <v>0.11666666666666667</v>
      </c>
      <c r="N58" s="448">
        <v>2</v>
      </c>
      <c r="O58" s="449">
        <f>SUM(N58/N60)</f>
        <v>0.4</v>
      </c>
      <c r="P58" s="448">
        <v>3</v>
      </c>
      <c r="Q58" s="449">
        <f>SUM(P58/P60)</f>
        <v>0.33333333333333331</v>
      </c>
      <c r="R58" s="1699">
        <f t="shared" si="8"/>
        <v>1352</v>
      </c>
    </row>
    <row r="59" spans="1:18" s="197" customFormat="1" ht="15.75" thickBot="1" x14ac:dyDescent="0.3">
      <c r="A59" s="101" t="s">
        <v>297</v>
      </c>
      <c r="B59" s="452">
        <v>125</v>
      </c>
      <c r="C59" s="453">
        <f>SUM(B59/B60)</f>
        <v>7.0901871809415762E-2</v>
      </c>
      <c r="D59" s="452">
        <v>5</v>
      </c>
      <c r="E59" s="453">
        <f>SUM(D59/D60)</f>
        <v>0.2</v>
      </c>
      <c r="F59" s="452">
        <v>74</v>
      </c>
      <c r="G59" s="453">
        <f>SUM(F59/F60)</f>
        <v>7.0075757575757569E-2</v>
      </c>
      <c r="H59" s="452">
        <v>30</v>
      </c>
      <c r="I59" s="453">
        <f>SUM(H59/H60)</f>
        <v>5.4945054945054944E-2</v>
      </c>
      <c r="J59" s="452">
        <v>8</v>
      </c>
      <c r="K59" s="453">
        <f>SUM(J59/J60)</f>
        <v>2.2038567493112948E-2</v>
      </c>
      <c r="L59" s="452">
        <v>7</v>
      </c>
      <c r="M59" s="453">
        <f>SUM(L59/L60)</f>
        <v>0.11666666666666667</v>
      </c>
      <c r="N59" s="452">
        <v>1</v>
      </c>
      <c r="O59" s="453">
        <f>SUM(N59/N60)</f>
        <v>0.2</v>
      </c>
      <c r="P59" s="452">
        <v>0</v>
      </c>
      <c r="Q59" s="453">
        <f>SUM(P59/P60)</f>
        <v>0</v>
      </c>
      <c r="R59" s="1700">
        <f t="shared" si="8"/>
        <v>250</v>
      </c>
    </row>
    <row r="60" spans="1:18" s="197" customFormat="1" ht="16.5" thickTop="1" thickBot="1" x14ac:dyDescent="0.3">
      <c r="A60" s="125" t="s">
        <v>409</v>
      </c>
      <c r="B60" s="119">
        <f t="shared" ref="B60:Q60" si="9">SUM(B54:B59)</f>
        <v>1763</v>
      </c>
      <c r="C60" s="259">
        <f t="shared" si="9"/>
        <v>1</v>
      </c>
      <c r="D60" s="119">
        <f t="shared" si="9"/>
        <v>25</v>
      </c>
      <c r="E60" s="259">
        <f t="shared" si="9"/>
        <v>1</v>
      </c>
      <c r="F60" s="119">
        <f t="shared" si="9"/>
        <v>1056</v>
      </c>
      <c r="G60" s="259">
        <f t="shared" si="9"/>
        <v>1</v>
      </c>
      <c r="H60" s="119">
        <f t="shared" si="9"/>
        <v>546</v>
      </c>
      <c r="I60" s="259">
        <f t="shared" si="9"/>
        <v>1</v>
      </c>
      <c r="J60" s="119">
        <f t="shared" si="9"/>
        <v>363</v>
      </c>
      <c r="K60" s="259">
        <f t="shared" si="9"/>
        <v>1</v>
      </c>
      <c r="L60" s="119">
        <f t="shared" si="9"/>
        <v>60</v>
      </c>
      <c r="M60" s="259">
        <f t="shared" si="9"/>
        <v>1</v>
      </c>
      <c r="N60" s="119">
        <f t="shared" si="9"/>
        <v>5</v>
      </c>
      <c r="O60" s="259">
        <f t="shared" si="9"/>
        <v>1</v>
      </c>
      <c r="P60" s="119">
        <f t="shared" si="9"/>
        <v>9</v>
      </c>
      <c r="Q60" s="259">
        <f t="shared" si="9"/>
        <v>1</v>
      </c>
      <c r="R60" s="1701">
        <f>SUM(B60,D60,F60,H60,J60,L60,N60,P60)</f>
        <v>3827</v>
      </c>
    </row>
    <row r="61" spans="1:18" s="197" customFormat="1" ht="15.75" customHeight="1" thickBot="1" x14ac:dyDescent="0.3">
      <c r="A61" s="2269" t="s">
        <v>412</v>
      </c>
      <c r="B61" s="2270"/>
      <c r="C61" s="2270"/>
      <c r="D61" s="2270"/>
      <c r="E61" s="2270"/>
      <c r="F61" s="2270"/>
      <c r="G61" s="2270"/>
      <c r="H61" s="2270"/>
      <c r="I61" s="2270"/>
      <c r="J61" s="2270"/>
      <c r="K61" s="2270"/>
      <c r="L61" s="2270"/>
      <c r="M61" s="2270"/>
      <c r="N61" s="2270"/>
      <c r="O61" s="2270"/>
      <c r="P61" s="2270"/>
      <c r="Q61" s="2270"/>
      <c r="R61" s="2271"/>
    </row>
    <row r="62" spans="1:18" s="197" customFormat="1" x14ac:dyDescent="0.25">
      <c r="A62" s="93" t="s">
        <v>413</v>
      </c>
      <c r="B62" s="444">
        <v>800</v>
      </c>
      <c r="C62" s="445">
        <f>SUM(B62/B68)</f>
        <v>0.45377197958026094</v>
      </c>
      <c r="D62" s="444">
        <v>16</v>
      </c>
      <c r="E62" s="445">
        <f>SUM(D62/D68)</f>
        <v>0.64</v>
      </c>
      <c r="F62" s="444">
        <v>439</v>
      </c>
      <c r="G62" s="445">
        <f>SUM(F62/F68)</f>
        <v>0.41571969696969696</v>
      </c>
      <c r="H62" s="444">
        <v>308</v>
      </c>
      <c r="I62" s="445">
        <f>SUM(H62/H68)</f>
        <v>0.5641025641025641</v>
      </c>
      <c r="J62" s="444">
        <v>46</v>
      </c>
      <c r="K62" s="445">
        <f>SUM(J62/J68)</f>
        <v>0.12672176308539945</v>
      </c>
      <c r="L62" s="444">
        <v>36</v>
      </c>
      <c r="M62" s="445">
        <f>SUM(L62/L68)</f>
        <v>0.6</v>
      </c>
      <c r="N62" s="444">
        <v>2</v>
      </c>
      <c r="O62" s="445">
        <f>SUM(N62/N68)</f>
        <v>0.4</v>
      </c>
      <c r="P62" s="444">
        <v>0</v>
      </c>
      <c r="Q62" s="445">
        <f>SUM(P62/P68)</f>
        <v>0</v>
      </c>
      <c r="R62" s="1698">
        <f t="shared" ref="R62:R67" si="10">SUM(B62,D62,F62,H62,J62,L62,N62,P62)</f>
        <v>1647</v>
      </c>
    </row>
    <row r="63" spans="1:18" s="197" customFormat="1" x14ac:dyDescent="0.25">
      <c r="A63" s="94" t="s">
        <v>414</v>
      </c>
      <c r="B63" s="448">
        <v>459</v>
      </c>
      <c r="C63" s="449">
        <f>SUM(B63/B68)</f>
        <v>0.26035167328417469</v>
      </c>
      <c r="D63" s="448">
        <v>9</v>
      </c>
      <c r="E63" s="449">
        <f>SUM(D63/D68)</f>
        <v>0.36</v>
      </c>
      <c r="F63" s="448">
        <v>264</v>
      </c>
      <c r="G63" s="449">
        <f>SUM(F63/F68)</f>
        <v>0.25</v>
      </c>
      <c r="H63" s="448">
        <v>108</v>
      </c>
      <c r="I63" s="449">
        <f>SUM(H63/H68)</f>
        <v>0.19780219780219779</v>
      </c>
      <c r="J63" s="448">
        <v>36</v>
      </c>
      <c r="K63" s="449">
        <f>SUM(J63/J68)</f>
        <v>9.9173553719008267E-2</v>
      </c>
      <c r="L63" s="448">
        <v>17</v>
      </c>
      <c r="M63" s="449">
        <f>SUM(L63/L68)</f>
        <v>0.28333333333333333</v>
      </c>
      <c r="N63" s="448">
        <v>1</v>
      </c>
      <c r="O63" s="449">
        <f>SUM(N63/N68)</f>
        <v>0.2</v>
      </c>
      <c r="P63" s="448">
        <v>1</v>
      </c>
      <c r="Q63" s="449">
        <f>SUM(P63/P68)</f>
        <v>0.1111111111111111</v>
      </c>
      <c r="R63" s="1699">
        <f t="shared" si="10"/>
        <v>895</v>
      </c>
    </row>
    <row r="64" spans="1:18" s="197" customFormat="1" x14ac:dyDescent="0.25">
      <c r="A64" s="94" t="s">
        <v>415</v>
      </c>
      <c r="B64" s="448">
        <v>250</v>
      </c>
      <c r="C64" s="449">
        <f>SUM(B64/B68)</f>
        <v>0.14180374361883152</v>
      </c>
      <c r="D64" s="448">
        <v>0</v>
      </c>
      <c r="E64" s="449">
        <f>SUM(D64/D68)</f>
        <v>0</v>
      </c>
      <c r="F64" s="448">
        <v>156</v>
      </c>
      <c r="G64" s="449">
        <f>SUM(F64/F68)</f>
        <v>0.14772727272727273</v>
      </c>
      <c r="H64" s="448">
        <v>59</v>
      </c>
      <c r="I64" s="449">
        <f>SUM(H64/H68)</f>
        <v>0.10805860805860806</v>
      </c>
      <c r="J64" s="448">
        <v>42</v>
      </c>
      <c r="K64" s="449">
        <f>SUM(J64/J68)</f>
        <v>0.11570247933884298</v>
      </c>
      <c r="L64" s="448">
        <v>6</v>
      </c>
      <c r="M64" s="449">
        <f>SUM(L64/L68)</f>
        <v>0.1</v>
      </c>
      <c r="N64" s="448">
        <v>0</v>
      </c>
      <c r="O64" s="449">
        <f>SUM(N64/N68)</f>
        <v>0</v>
      </c>
      <c r="P64" s="448">
        <v>1</v>
      </c>
      <c r="Q64" s="449">
        <f>SUM(P64/P68)</f>
        <v>0.1111111111111111</v>
      </c>
      <c r="R64" s="1699">
        <f t="shared" si="10"/>
        <v>514</v>
      </c>
    </row>
    <row r="65" spans="1:19" s="197" customFormat="1" x14ac:dyDescent="0.25">
      <c r="A65" s="94" t="s">
        <v>416</v>
      </c>
      <c r="B65" s="448">
        <v>137</v>
      </c>
      <c r="C65" s="449">
        <f>SUM(B65/B68)</f>
        <v>7.7708451503119683E-2</v>
      </c>
      <c r="D65" s="448">
        <v>0</v>
      </c>
      <c r="E65" s="449">
        <f>SUM(D65/D68)</f>
        <v>0</v>
      </c>
      <c r="F65" s="448">
        <v>80</v>
      </c>
      <c r="G65" s="449">
        <f>SUM(F65/F68)</f>
        <v>7.575757575757576E-2</v>
      </c>
      <c r="H65" s="448">
        <v>34</v>
      </c>
      <c r="I65" s="449">
        <f>SUM(H65/H68)</f>
        <v>6.2271062271062272E-2</v>
      </c>
      <c r="J65" s="448">
        <v>41</v>
      </c>
      <c r="K65" s="449">
        <f>SUM(J65/J68)</f>
        <v>0.11294765840220386</v>
      </c>
      <c r="L65" s="448">
        <v>1</v>
      </c>
      <c r="M65" s="449">
        <f>SUM(L65/L68)</f>
        <v>1.6666666666666666E-2</v>
      </c>
      <c r="N65" s="448">
        <v>0</v>
      </c>
      <c r="O65" s="449">
        <f>SUM(N65/N68)</f>
        <v>0</v>
      </c>
      <c r="P65" s="448">
        <v>2</v>
      </c>
      <c r="Q65" s="449">
        <f>SUM(P65/P68)</f>
        <v>0.22222222222222221</v>
      </c>
      <c r="R65" s="1699">
        <f t="shared" si="10"/>
        <v>295</v>
      </c>
    </row>
    <row r="66" spans="1:19" s="197" customFormat="1" x14ac:dyDescent="0.25">
      <c r="A66" s="94" t="s">
        <v>417</v>
      </c>
      <c r="B66" s="448">
        <v>56</v>
      </c>
      <c r="C66" s="449">
        <f>SUM(B66/B68)</f>
        <v>3.1764038570618262E-2</v>
      </c>
      <c r="D66" s="448">
        <v>0</v>
      </c>
      <c r="E66" s="449">
        <f>SUM(D66/D68)</f>
        <v>0</v>
      </c>
      <c r="F66" s="448">
        <v>52</v>
      </c>
      <c r="G66" s="449">
        <f>SUM(F66/F68)</f>
        <v>4.924242424242424E-2</v>
      </c>
      <c r="H66" s="448">
        <v>13</v>
      </c>
      <c r="I66" s="449">
        <f>SUM(H66/H68)</f>
        <v>2.3809523809523808E-2</v>
      </c>
      <c r="J66" s="448">
        <v>33</v>
      </c>
      <c r="K66" s="449">
        <f>SUM(J66/J68)</f>
        <v>9.0909090909090912E-2</v>
      </c>
      <c r="L66" s="448">
        <v>0</v>
      </c>
      <c r="M66" s="449">
        <f>SUM(L66/L68)</f>
        <v>0</v>
      </c>
      <c r="N66" s="448">
        <v>0</v>
      </c>
      <c r="O66" s="449">
        <f>SUM(N66/N68)</f>
        <v>0</v>
      </c>
      <c r="P66" s="448">
        <v>1</v>
      </c>
      <c r="Q66" s="449">
        <f>SUM(P66/P68)</f>
        <v>0.1111111111111111</v>
      </c>
      <c r="R66" s="1699">
        <f t="shared" si="10"/>
        <v>155</v>
      </c>
    </row>
    <row r="67" spans="1:19" s="197" customFormat="1" ht="15.75" thickBot="1" x14ac:dyDescent="0.3">
      <c r="A67" s="111" t="s">
        <v>418</v>
      </c>
      <c r="B67" s="452">
        <v>61</v>
      </c>
      <c r="C67" s="453">
        <f>SUM(B67/B68)</f>
        <v>3.4600113442994893E-2</v>
      </c>
      <c r="D67" s="452">
        <v>0</v>
      </c>
      <c r="E67" s="453">
        <f>SUM(D67/D68)</f>
        <v>0</v>
      </c>
      <c r="F67" s="452">
        <v>65</v>
      </c>
      <c r="G67" s="453">
        <f>SUM(F67/F68)</f>
        <v>6.1553030303030304E-2</v>
      </c>
      <c r="H67" s="452">
        <v>24</v>
      </c>
      <c r="I67" s="453">
        <f>SUM(H67/H68)</f>
        <v>4.3956043956043959E-2</v>
      </c>
      <c r="J67" s="452">
        <v>165</v>
      </c>
      <c r="K67" s="453">
        <f>SUM(J67/J68)</f>
        <v>0.45454545454545453</v>
      </c>
      <c r="L67" s="452">
        <v>0</v>
      </c>
      <c r="M67" s="453">
        <f>SUM(L67/L68)</f>
        <v>0</v>
      </c>
      <c r="N67" s="452">
        <v>2</v>
      </c>
      <c r="O67" s="453">
        <f>SUM(N67/N68)</f>
        <v>0.4</v>
      </c>
      <c r="P67" s="452">
        <v>4</v>
      </c>
      <c r="Q67" s="453">
        <f>SUM(P67/P68)</f>
        <v>0.44444444444444442</v>
      </c>
      <c r="R67" s="1700">
        <f t="shared" si="10"/>
        <v>321</v>
      </c>
    </row>
    <row r="68" spans="1:19" s="197" customFormat="1" ht="16.5" thickTop="1" thickBot="1" x14ac:dyDescent="0.3">
      <c r="A68" s="125" t="s">
        <v>409</v>
      </c>
      <c r="B68" s="119">
        <f t="shared" ref="B68:R68" si="11">SUM(B62:B67)</f>
        <v>1763</v>
      </c>
      <c r="C68" s="259">
        <f t="shared" si="11"/>
        <v>1</v>
      </c>
      <c r="D68" s="119">
        <f t="shared" si="11"/>
        <v>25</v>
      </c>
      <c r="E68" s="259">
        <f t="shared" si="11"/>
        <v>1</v>
      </c>
      <c r="F68" s="119">
        <f t="shared" si="11"/>
        <v>1056</v>
      </c>
      <c r="G68" s="259">
        <f t="shared" si="11"/>
        <v>1</v>
      </c>
      <c r="H68" s="119">
        <f t="shared" si="11"/>
        <v>546</v>
      </c>
      <c r="I68" s="259">
        <f t="shared" si="11"/>
        <v>1</v>
      </c>
      <c r="J68" s="119">
        <f t="shared" si="11"/>
        <v>363</v>
      </c>
      <c r="K68" s="259">
        <f t="shared" si="11"/>
        <v>1</v>
      </c>
      <c r="L68" s="119">
        <f t="shared" si="11"/>
        <v>60</v>
      </c>
      <c r="M68" s="259">
        <f t="shared" si="11"/>
        <v>1</v>
      </c>
      <c r="N68" s="119">
        <f t="shared" si="11"/>
        <v>5</v>
      </c>
      <c r="O68" s="259">
        <f t="shared" si="11"/>
        <v>1</v>
      </c>
      <c r="P68" s="119">
        <f t="shared" si="11"/>
        <v>9</v>
      </c>
      <c r="Q68" s="259">
        <f t="shared" si="11"/>
        <v>1</v>
      </c>
      <c r="R68" s="1701">
        <f t="shared" si="11"/>
        <v>3827</v>
      </c>
    </row>
    <row r="69" spans="1:19" s="197" customFormat="1" ht="15.75" customHeight="1" thickBot="1" x14ac:dyDescent="0.3">
      <c r="A69" s="2269" t="s">
        <v>419</v>
      </c>
      <c r="B69" s="2270"/>
      <c r="C69" s="2270"/>
      <c r="D69" s="2270"/>
      <c r="E69" s="2270"/>
      <c r="F69" s="2270"/>
      <c r="G69" s="2270"/>
      <c r="H69" s="2270"/>
      <c r="I69" s="2270"/>
      <c r="J69" s="2270"/>
      <c r="K69" s="2270"/>
      <c r="L69" s="2270"/>
      <c r="M69" s="2270"/>
      <c r="N69" s="2270"/>
      <c r="O69" s="2270"/>
      <c r="P69" s="2270"/>
      <c r="Q69" s="2270"/>
      <c r="R69" s="2271"/>
    </row>
    <row r="70" spans="1:19" s="197" customFormat="1" x14ac:dyDescent="0.25">
      <c r="A70" s="93" t="s">
        <v>308</v>
      </c>
      <c r="B70" s="448">
        <v>42</v>
      </c>
      <c r="C70" s="456">
        <f>SUM(B70/B74)</f>
        <v>2.3823028927963699E-2</v>
      </c>
      <c r="D70" s="448">
        <v>5</v>
      </c>
      <c r="E70" s="456">
        <f>SUM(D70/D74)</f>
        <v>0.2</v>
      </c>
      <c r="F70" s="448">
        <v>0</v>
      </c>
      <c r="G70" s="456">
        <f>SUM(F70/F74)</f>
        <v>0</v>
      </c>
      <c r="H70" s="448">
        <v>1</v>
      </c>
      <c r="I70" s="456">
        <f>SUM(H70/H74)</f>
        <v>1.8315018315018315E-3</v>
      </c>
      <c r="J70" s="448">
        <v>0</v>
      </c>
      <c r="K70" s="456">
        <f>SUM(J70/J74)</f>
        <v>0</v>
      </c>
      <c r="L70" s="448">
        <v>3</v>
      </c>
      <c r="M70" s="456">
        <f>SUM(L70/L74)</f>
        <v>0.05</v>
      </c>
      <c r="N70" s="448">
        <v>0</v>
      </c>
      <c r="O70" s="456">
        <f>SUM(N70/N74)</f>
        <v>0</v>
      </c>
      <c r="P70" s="448">
        <v>0</v>
      </c>
      <c r="Q70" s="456">
        <f>SUM(P70/P74)</f>
        <v>0</v>
      </c>
      <c r="R70" s="1702">
        <f>SUM(B70,D70,F70,H70,J70,L70,N70,P70)</f>
        <v>51</v>
      </c>
    </row>
    <row r="71" spans="1:19" s="197" customFormat="1" x14ac:dyDescent="0.25">
      <c r="A71" s="94" t="s">
        <v>309</v>
      </c>
      <c r="B71" s="448">
        <v>936</v>
      </c>
      <c r="C71" s="460">
        <f>SUM(B71/B74)</f>
        <v>0.53091321610890529</v>
      </c>
      <c r="D71" s="448">
        <v>19</v>
      </c>
      <c r="E71" s="460">
        <f>SUM(D71/D74)</f>
        <v>0.76</v>
      </c>
      <c r="F71" s="448">
        <v>28</v>
      </c>
      <c r="G71" s="460">
        <f>SUM(F71/F74)</f>
        <v>2.6515151515151516E-2</v>
      </c>
      <c r="H71" s="448">
        <v>126</v>
      </c>
      <c r="I71" s="460">
        <f>SUM(H71/H74)</f>
        <v>0.23076923076923078</v>
      </c>
      <c r="J71" s="448">
        <v>43</v>
      </c>
      <c r="K71" s="460">
        <f>SUM(J71/J74)</f>
        <v>0.1184573002754821</v>
      </c>
      <c r="L71" s="448">
        <v>50</v>
      </c>
      <c r="M71" s="460">
        <f>SUM(L71/L74)</f>
        <v>0.83333333333333337</v>
      </c>
      <c r="N71" s="448">
        <v>2</v>
      </c>
      <c r="O71" s="460">
        <f>SUM(N71/N74)</f>
        <v>0.4</v>
      </c>
      <c r="P71" s="448">
        <v>2</v>
      </c>
      <c r="Q71" s="460">
        <f>SUM(P71/P74)</f>
        <v>0.22222222222222221</v>
      </c>
      <c r="R71" s="1703">
        <f>SUM(B71,D71,F71,H71,J71,L71,N71,P71)</f>
        <v>1206</v>
      </c>
    </row>
    <row r="72" spans="1:19" s="197" customFormat="1" x14ac:dyDescent="0.25">
      <c r="A72" s="94" t="s">
        <v>310</v>
      </c>
      <c r="B72" s="448">
        <v>486</v>
      </c>
      <c r="C72" s="460">
        <f>SUM(B72/B74)</f>
        <v>0.27566647759500851</v>
      </c>
      <c r="D72" s="448">
        <v>0</v>
      </c>
      <c r="E72" s="460">
        <f>SUM(D72/D74)</f>
        <v>0</v>
      </c>
      <c r="F72" s="448">
        <v>302</v>
      </c>
      <c r="G72" s="460">
        <f>SUM(F72/F74)</f>
        <v>0.28598484848484851</v>
      </c>
      <c r="H72" s="448">
        <v>244</v>
      </c>
      <c r="I72" s="460">
        <f>SUM(H72/H74)</f>
        <v>0.44688644688644691</v>
      </c>
      <c r="J72" s="448">
        <v>54</v>
      </c>
      <c r="K72" s="460">
        <f>SUM(J72/J74)</f>
        <v>0.1487603305785124</v>
      </c>
      <c r="L72" s="448">
        <v>7</v>
      </c>
      <c r="M72" s="460">
        <f>SUM(L72/L74)</f>
        <v>0.11666666666666667</v>
      </c>
      <c r="N72" s="448">
        <v>1</v>
      </c>
      <c r="O72" s="460">
        <f>SUM(N72/N74)</f>
        <v>0.2</v>
      </c>
      <c r="P72" s="448">
        <v>2</v>
      </c>
      <c r="Q72" s="460">
        <f>SUM(P72/P74)</f>
        <v>0.22222222222222221</v>
      </c>
      <c r="R72" s="1703">
        <f>SUM(B72,D72,F72,H72,J72,L72,N72,P72)</f>
        <v>1096</v>
      </c>
    </row>
    <row r="73" spans="1:19" s="197" customFormat="1" ht="15.75" thickBot="1" x14ac:dyDescent="0.3">
      <c r="A73" s="111" t="s">
        <v>420</v>
      </c>
      <c r="B73" s="452">
        <v>299</v>
      </c>
      <c r="C73" s="463">
        <f>SUM(B73/B74)</f>
        <v>0.16959727736812252</v>
      </c>
      <c r="D73" s="452">
        <v>1</v>
      </c>
      <c r="E73" s="463">
        <f>SUM(D73/D74)</f>
        <v>0.04</v>
      </c>
      <c r="F73" s="452">
        <v>726</v>
      </c>
      <c r="G73" s="463">
        <f>SUM(F73/F74)</f>
        <v>0.6875</v>
      </c>
      <c r="H73" s="452">
        <v>175</v>
      </c>
      <c r="I73" s="463">
        <f>SUM(H73/H74)</f>
        <v>0.32051282051282054</v>
      </c>
      <c r="J73" s="452">
        <v>266</v>
      </c>
      <c r="K73" s="463">
        <f>SUM(J73/J74)</f>
        <v>0.73278236914600547</v>
      </c>
      <c r="L73" s="452">
        <v>0</v>
      </c>
      <c r="M73" s="463">
        <f>SUM(L73/L74)</f>
        <v>0</v>
      </c>
      <c r="N73" s="452">
        <v>2</v>
      </c>
      <c r="O73" s="463">
        <f>SUM(N73/N74)</f>
        <v>0.4</v>
      </c>
      <c r="P73" s="452">
        <v>5</v>
      </c>
      <c r="Q73" s="463">
        <f>SUM(P73/P74)</f>
        <v>0.55555555555555558</v>
      </c>
      <c r="R73" s="1704">
        <f>SUM(B73,D73,F73,H73,J73,L73,N73,P73)</f>
        <v>1474</v>
      </c>
    </row>
    <row r="74" spans="1:19" s="197" customFormat="1" ht="16.5" thickTop="1" thickBot="1" x14ac:dyDescent="0.3">
      <c r="A74" s="125" t="s">
        <v>409</v>
      </c>
      <c r="B74" s="119">
        <f>SUM(B70:B73)</f>
        <v>1763</v>
      </c>
      <c r="C74" s="259">
        <f>SUM(B74/B74)</f>
        <v>1</v>
      </c>
      <c r="D74" s="119">
        <f t="shared" ref="D74:R74" si="12">SUM(D70:D73)</f>
        <v>25</v>
      </c>
      <c r="E74" s="259">
        <f t="shared" si="12"/>
        <v>1</v>
      </c>
      <c r="F74" s="119">
        <f t="shared" si="12"/>
        <v>1056</v>
      </c>
      <c r="G74" s="259">
        <f t="shared" si="12"/>
        <v>1</v>
      </c>
      <c r="H74" s="119">
        <f t="shared" si="12"/>
        <v>546</v>
      </c>
      <c r="I74" s="259">
        <f t="shared" si="12"/>
        <v>1</v>
      </c>
      <c r="J74" s="119">
        <f t="shared" si="12"/>
        <v>363</v>
      </c>
      <c r="K74" s="259">
        <f t="shared" si="12"/>
        <v>1</v>
      </c>
      <c r="L74" s="119">
        <f t="shared" si="12"/>
        <v>60</v>
      </c>
      <c r="M74" s="259">
        <f t="shared" si="12"/>
        <v>1</v>
      </c>
      <c r="N74" s="119">
        <f t="shared" si="12"/>
        <v>5</v>
      </c>
      <c r="O74" s="259">
        <f t="shared" si="12"/>
        <v>1</v>
      </c>
      <c r="P74" s="119">
        <f t="shared" si="12"/>
        <v>9</v>
      </c>
      <c r="Q74" s="259">
        <f t="shared" si="12"/>
        <v>1</v>
      </c>
      <c r="R74" s="1701">
        <f t="shared" si="12"/>
        <v>3827</v>
      </c>
    </row>
    <row r="75" spans="1:19" s="197" customFormat="1" ht="15.75" thickBot="1" x14ac:dyDescent="0.3">
      <c r="A75" s="2269" t="s">
        <v>421</v>
      </c>
      <c r="B75" s="2270"/>
      <c r="C75" s="2270"/>
      <c r="D75" s="2270"/>
      <c r="E75" s="2270"/>
      <c r="F75" s="2270"/>
      <c r="G75" s="2270"/>
      <c r="H75" s="2270"/>
      <c r="I75" s="2270"/>
      <c r="J75" s="2270"/>
      <c r="K75" s="2270"/>
      <c r="L75" s="2270"/>
      <c r="M75" s="2270"/>
      <c r="N75" s="2270"/>
      <c r="O75" s="2270"/>
      <c r="P75" s="2270"/>
      <c r="Q75" s="2270"/>
      <c r="R75" s="2271"/>
    </row>
    <row r="76" spans="1:19" s="197" customFormat="1" x14ac:dyDescent="0.25">
      <c r="A76" s="110"/>
      <c r="B76" s="251" t="s">
        <v>422</v>
      </c>
      <c r="C76" s="1993" t="s">
        <v>313</v>
      </c>
      <c r="D76" s="251" t="s">
        <v>422</v>
      </c>
      <c r="E76" s="252" t="s">
        <v>313</v>
      </c>
      <c r="F76" s="1993" t="s">
        <v>422</v>
      </c>
      <c r="G76" s="1993" t="s">
        <v>313</v>
      </c>
      <c r="H76" s="251" t="s">
        <v>422</v>
      </c>
      <c r="I76" s="252" t="s">
        <v>313</v>
      </c>
      <c r="J76" s="1994" t="s">
        <v>422</v>
      </c>
      <c r="K76" s="252" t="s">
        <v>313</v>
      </c>
      <c r="L76" s="251" t="s">
        <v>422</v>
      </c>
      <c r="M76" s="252" t="s">
        <v>313</v>
      </c>
      <c r="N76" s="1995" t="s">
        <v>422</v>
      </c>
      <c r="O76" s="1993" t="s">
        <v>313</v>
      </c>
      <c r="P76" s="251" t="s">
        <v>422</v>
      </c>
      <c r="Q76" s="252" t="s">
        <v>313</v>
      </c>
      <c r="R76" s="1705" t="s">
        <v>422</v>
      </c>
    </row>
    <row r="77" spans="1:19" s="197" customFormat="1" x14ac:dyDescent="0.25">
      <c r="A77" s="94" t="s">
        <v>423</v>
      </c>
      <c r="B77" s="467">
        <v>7.9790130459444129</v>
      </c>
      <c r="C77" s="468">
        <v>7</v>
      </c>
      <c r="D77" s="467">
        <v>9.84</v>
      </c>
      <c r="E77" s="469">
        <v>11</v>
      </c>
      <c r="F77" s="470">
        <v>6.6846590909090908</v>
      </c>
      <c r="G77" s="468">
        <v>5</v>
      </c>
      <c r="H77" s="467">
        <v>10.1007326007326</v>
      </c>
      <c r="I77" s="471">
        <v>11</v>
      </c>
      <c r="J77" s="467">
        <v>19.369146005509641</v>
      </c>
      <c r="K77" s="471">
        <v>19</v>
      </c>
      <c r="L77" s="467">
        <v>7.833333333333333</v>
      </c>
      <c r="M77" s="471">
        <v>7</v>
      </c>
      <c r="N77" s="1996">
        <v>17.600000000000001</v>
      </c>
      <c r="O77" s="468">
        <v>18</v>
      </c>
      <c r="P77" s="467">
        <v>15.555555555555555</v>
      </c>
      <c r="Q77" s="471">
        <v>17</v>
      </c>
      <c r="R77" s="1708">
        <v>9</v>
      </c>
      <c r="S77" s="1925"/>
    </row>
    <row r="78" spans="1:19" s="197" customFormat="1" x14ac:dyDescent="0.25">
      <c r="A78" s="97" t="s">
        <v>424</v>
      </c>
      <c r="B78" s="467">
        <v>2.1514463981849121</v>
      </c>
      <c r="C78" s="468">
        <v>2</v>
      </c>
      <c r="D78" s="467">
        <v>1.36</v>
      </c>
      <c r="E78" s="469">
        <v>1</v>
      </c>
      <c r="F78" s="470">
        <v>2.46875</v>
      </c>
      <c r="G78" s="468">
        <v>2</v>
      </c>
      <c r="H78" s="467">
        <v>2.0714285714285716</v>
      </c>
      <c r="I78" s="471">
        <v>1</v>
      </c>
      <c r="J78" s="467">
        <v>7.3911845730027546</v>
      </c>
      <c r="K78" s="471">
        <v>5</v>
      </c>
      <c r="L78" s="467">
        <v>1.5333333333333334</v>
      </c>
      <c r="M78" s="471">
        <v>1</v>
      </c>
      <c r="N78" s="1996">
        <v>6.8</v>
      </c>
      <c r="O78" s="468">
        <v>2</v>
      </c>
      <c r="P78" s="467">
        <v>11.555555555555555</v>
      </c>
      <c r="Q78" s="471">
        <v>5</v>
      </c>
      <c r="R78" s="1992">
        <v>2</v>
      </c>
    </row>
    <row r="79" spans="1:19" s="197" customFormat="1" ht="15.75" thickBot="1" x14ac:dyDescent="0.3">
      <c r="A79" s="96" t="s">
        <v>425</v>
      </c>
      <c r="B79" s="474">
        <v>13.737946681792399</v>
      </c>
      <c r="C79" s="475">
        <v>11</v>
      </c>
      <c r="D79" s="474">
        <v>3.88</v>
      </c>
      <c r="E79" s="476">
        <v>3</v>
      </c>
      <c r="F79" s="477">
        <v>31.859848484848484</v>
      </c>
      <c r="G79" s="475">
        <v>28</v>
      </c>
      <c r="H79" s="474">
        <v>20.791208791208792</v>
      </c>
      <c r="I79" s="478">
        <v>19</v>
      </c>
      <c r="J79" s="474">
        <v>45.752066115702476</v>
      </c>
      <c r="K79" s="478">
        <v>41</v>
      </c>
      <c r="L79" s="474">
        <v>5.916666666666667</v>
      </c>
      <c r="M79" s="478">
        <v>5</v>
      </c>
      <c r="N79" s="1997">
        <v>29.8</v>
      </c>
      <c r="O79" s="475">
        <v>19</v>
      </c>
      <c r="P79" s="474">
        <v>45.666666666666664</v>
      </c>
      <c r="Q79" s="478">
        <v>33</v>
      </c>
      <c r="R79" s="1709">
        <v>19</v>
      </c>
    </row>
    <row r="80" spans="1:19" s="1325" customFormat="1" ht="15.75" hidden="1" customHeight="1" thickBot="1" x14ac:dyDescent="0.3">
      <c r="A80" s="2272" t="s">
        <v>117</v>
      </c>
      <c r="B80" s="2273"/>
      <c r="C80" s="2273"/>
      <c r="D80" s="2273"/>
      <c r="E80" s="2273"/>
      <c r="F80" s="2273"/>
      <c r="G80" s="2273"/>
      <c r="H80" s="2273"/>
      <c r="I80" s="2273"/>
      <c r="J80" s="2273"/>
      <c r="K80" s="2273"/>
      <c r="L80" s="2273"/>
      <c r="M80" s="2273"/>
      <c r="N80" s="2273"/>
      <c r="O80" s="2273"/>
      <c r="P80" s="2273"/>
      <c r="Q80" s="2273"/>
      <c r="R80" s="2274"/>
    </row>
    <row r="81" spans="1:18" s="1325" customFormat="1" ht="40.5" hidden="1" customHeight="1" thickBot="1" x14ac:dyDescent="0.3">
      <c r="A81" s="107"/>
      <c r="B81" s="2275" t="s">
        <v>400</v>
      </c>
      <c r="C81" s="2276"/>
      <c r="D81" s="2275" t="s">
        <v>401</v>
      </c>
      <c r="E81" s="2276"/>
      <c r="F81" s="2275" t="s">
        <v>300</v>
      </c>
      <c r="G81" s="2276"/>
      <c r="H81" s="2275" t="s">
        <v>303</v>
      </c>
      <c r="I81" s="2276"/>
      <c r="J81" s="2275" t="s">
        <v>402</v>
      </c>
      <c r="K81" s="2276"/>
      <c r="L81" s="2275" t="s">
        <v>403</v>
      </c>
      <c r="M81" s="2276"/>
      <c r="N81" s="2275" t="s">
        <v>404</v>
      </c>
      <c r="O81" s="2276"/>
      <c r="P81" s="2275" t="s">
        <v>405</v>
      </c>
      <c r="Q81" s="2276"/>
      <c r="R81" s="1697" t="s">
        <v>406</v>
      </c>
    </row>
    <row r="82" spans="1:18" s="1325" customFormat="1" ht="15.75" hidden="1" thickBot="1" x14ac:dyDescent="0.3">
      <c r="A82" s="2126" t="s">
        <v>407</v>
      </c>
      <c r="B82" s="2127"/>
      <c r="C82" s="2127"/>
      <c r="D82" s="2268"/>
      <c r="E82" s="2268"/>
      <c r="F82" s="2127"/>
      <c r="G82" s="2127"/>
      <c r="H82" s="2268"/>
      <c r="I82" s="2268"/>
      <c r="J82" s="2127"/>
      <c r="K82" s="2127"/>
      <c r="L82" s="2268"/>
      <c r="M82" s="2268"/>
      <c r="N82" s="2127"/>
      <c r="O82" s="2127"/>
      <c r="P82" s="2268"/>
      <c r="Q82" s="2268"/>
      <c r="R82" s="2134"/>
    </row>
    <row r="83" spans="1:18" s="1325" customFormat="1" hidden="1" x14ac:dyDescent="0.25">
      <c r="A83" s="102" t="s">
        <v>282</v>
      </c>
      <c r="B83" s="429">
        <v>122</v>
      </c>
      <c r="C83" s="430">
        <f>B83/B91</f>
        <v>6.3707571801566582E-2</v>
      </c>
      <c r="D83" s="429">
        <v>5</v>
      </c>
      <c r="E83" s="430">
        <f>D83/D91</f>
        <v>0.19230769230769232</v>
      </c>
      <c r="F83" s="429">
        <v>14</v>
      </c>
      <c r="G83" s="430">
        <f>F83/F91</f>
        <v>1.0378057820607857E-2</v>
      </c>
      <c r="H83" s="429">
        <v>8</v>
      </c>
      <c r="I83" s="430">
        <f>H83/H91</f>
        <v>1.8957345971563982E-2</v>
      </c>
      <c r="J83" s="429">
        <v>0</v>
      </c>
      <c r="K83" s="430">
        <f>J83/J91</f>
        <v>0</v>
      </c>
      <c r="L83" s="429">
        <v>15</v>
      </c>
      <c r="M83" s="430">
        <f>L83/L91</f>
        <v>0.20833333333333334</v>
      </c>
      <c r="N83" s="429">
        <v>0</v>
      </c>
      <c r="O83" s="430">
        <f>N83/N91</f>
        <v>0</v>
      </c>
      <c r="P83" s="429">
        <v>3</v>
      </c>
      <c r="Q83" s="430">
        <f>P83/P91</f>
        <v>0.2</v>
      </c>
      <c r="R83" s="1698">
        <f>SUM(B83,D83,F83,H83,J83,L83,N83,P83)</f>
        <v>167</v>
      </c>
    </row>
    <row r="84" spans="1:18" s="1325" customFormat="1" hidden="1" x14ac:dyDescent="0.25">
      <c r="A84" s="100" t="s">
        <v>283</v>
      </c>
      <c r="B84" s="434">
        <v>305</v>
      </c>
      <c r="C84" s="435">
        <f>B84/B91</f>
        <v>0.15926892950391644</v>
      </c>
      <c r="D84" s="434">
        <v>2</v>
      </c>
      <c r="E84" s="435">
        <f>D84/D91</f>
        <v>7.6923076923076927E-2</v>
      </c>
      <c r="F84" s="434">
        <v>439</v>
      </c>
      <c r="G84" s="435">
        <f>F84/F91</f>
        <v>0.32542624166048922</v>
      </c>
      <c r="H84" s="434">
        <v>42</v>
      </c>
      <c r="I84" s="435">
        <f>H84/H91</f>
        <v>9.9526066350710901E-2</v>
      </c>
      <c r="J84" s="434">
        <v>0</v>
      </c>
      <c r="K84" s="435">
        <f>J84/J91</f>
        <v>0</v>
      </c>
      <c r="L84" s="434">
        <v>14</v>
      </c>
      <c r="M84" s="435">
        <f>L84/L91</f>
        <v>0.19444444444444445</v>
      </c>
      <c r="N84" s="434">
        <v>1</v>
      </c>
      <c r="O84" s="435">
        <f>N84/N91</f>
        <v>8.3333333333333329E-2</v>
      </c>
      <c r="P84" s="434">
        <v>3</v>
      </c>
      <c r="Q84" s="435">
        <f>P84/P91</f>
        <v>0.2</v>
      </c>
      <c r="R84" s="1699">
        <f>SUM(B84,D84,F84,H84,J84,L84,N84,P84)</f>
        <v>806</v>
      </c>
    </row>
    <row r="85" spans="1:18" s="1325" customFormat="1" hidden="1" x14ac:dyDescent="0.25">
      <c r="A85" s="100" t="s">
        <v>284</v>
      </c>
      <c r="B85" s="434">
        <v>395</v>
      </c>
      <c r="C85" s="435">
        <f>B85/B91</f>
        <v>0.20626631853785901</v>
      </c>
      <c r="D85" s="434">
        <v>5</v>
      </c>
      <c r="E85" s="435">
        <f>D85/D91</f>
        <v>0.19230769230769232</v>
      </c>
      <c r="F85" s="434">
        <v>314</v>
      </c>
      <c r="G85" s="435">
        <f>F85/F91</f>
        <v>0.23276501111934766</v>
      </c>
      <c r="H85" s="434">
        <v>52</v>
      </c>
      <c r="I85" s="435">
        <f>H85/H91</f>
        <v>0.12322274881516587</v>
      </c>
      <c r="J85" s="434">
        <v>0</v>
      </c>
      <c r="K85" s="435">
        <f>J85/J91</f>
        <v>0</v>
      </c>
      <c r="L85" s="434">
        <v>16</v>
      </c>
      <c r="M85" s="435">
        <f>L85/L91</f>
        <v>0.22222222222222221</v>
      </c>
      <c r="N85" s="434">
        <v>0</v>
      </c>
      <c r="O85" s="435">
        <f>N85/N91</f>
        <v>0</v>
      </c>
      <c r="P85" s="434">
        <v>1</v>
      </c>
      <c r="Q85" s="435">
        <f>P85/P91</f>
        <v>6.6666666666666666E-2</v>
      </c>
      <c r="R85" s="1699">
        <f t="shared" ref="R85:R90" si="13">SUM(B85,D85,F85,H85,J85,L85,N85,P85)</f>
        <v>783</v>
      </c>
    </row>
    <row r="86" spans="1:18" s="1325" customFormat="1" hidden="1" x14ac:dyDescent="0.25">
      <c r="A86" s="100" t="s">
        <v>285</v>
      </c>
      <c r="B86" s="434">
        <v>424</v>
      </c>
      <c r="C86" s="435">
        <f>B86/B91</f>
        <v>0.22140992167101828</v>
      </c>
      <c r="D86" s="434">
        <v>7</v>
      </c>
      <c r="E86" s="435">
        <f>D86/D91</f>
        <v>0.26923076923076922</v>
      </c>
      <c r="F86" s="434">
        <v>292</v>
      </c>
      <c r="G86" s="435">
        <f>F86/F91</f>
        <v>0.21645663454410674</v>
      </c>
      <c r="H86" s="434">
        <v>85</v>
      </c>
      <c r="I86" s="435">
        <f>H86/H91</f>
        <v>0.2014218009478673</v>
      </c>
      <c r="J86" s="434">
        <v>0</v>
      </c>
      <c r="K86" s="435">
        <f>J86/J91</f>
        <v>0</v>
      </c>
      <c r="L86" s="434">
        <v>14</v>
      </c>
      <c r="M86" s="435">
        <f>L86/L91</f>
        <v>0.19444444444444445</v>
      </c>
      <c r="N86" s="434">
        <v>0</v>
      </c>
      <c r="O86" s="435">
        <f>N86/N91</f>
        <v>0</v>
      </c>
      <c r="P86" s="434">
        <v>1</v>
      </c>
      <c r="Q86" s="435">
        <f>P86/P91</f>
        <v>6.6666666666666666E-2</v>
      </c>
      <c r="R86" s="1699">
        <f t="shared" si="13"/>
        <v>823</v>
      </c>
    </row>
    <row r="87" spans="1:18" s="1325" customFormat="1" hidden="1" x14ac:dyDescent="0.25">
      <c r="A87" s="100" t="s">
        <v>286</v>
      </c>
      <c r="B87" s="434">
        <v>263</v>
      </c>
      <c r="C87" s="435">
        <f>B87/B91</f>
        <v>0.13733681462140993</v>
      </c>
      <c r="D87" s="434">
        <v>2</v>
      </c>
      <c r="E87" s="435">
        <f>D87/D91</f>
        <v>7.6923076923076927E-2</v>
      </c>
      <c r="F87" s="434">
        <v>131</v>
      </c>
      <c r="G87" s="435">
        <f>F87/F91</f>
        <v>9.7108969607116388E-2</v>
      </c>
      <c r="H87" s="434">
        <v>67</v>
      </c>
      <c r="I87" s="435">
        <f>H87/H91</f>
        <v>0.15876777251184834</v>
      </c>
      <c r="J87" s="434">
        <v>0</v>
      </c>
      <c r="K87" s="435">
        <f>J87/J91</f>
        <v>0</v>
      </c>
      <c r="L87" s="434">
        <v>2</v>
      </c>
      <c r="M87" s="435">
        <f>L87/L91</f>
        <v>2.7777777777777776E-2</v>
      </c>
      <c r="N87" s="434">
        <v>0</v>
      </c>
      <c r="O87" s="435">
        <f>N87/N91</f>
        <v>0</v>
      </c>
      <c r="P87" s="434">
        <v>0</v>
      </c>
      <c r="Q87" s="435">
        <f>P87/P91</f>
        <v>0</v>
      </c>
      <c r="R87" s="1699">
        <f t="shared" si="13"/>
        <v>465</v>
      </c>
    </row>
    <row r="88" spans="1:18" s="1325" customFormat="1" hidden="1" x14ac:dyDescent="0.25">
      <c r="A88" s="100" t="s">
        <v>287</v>
      </c>
      <c r="B88" s="434">
        <v>242</v>
      </c>
      <c r="C88" s="435">
        <f>B88/B91</f>
        <v>0.12637075718015667</v>
      </c>
      <c r="D88" s="434">
        <v>3</v>
      </c>
      <c r="E88" s="435">
        <f>D88/D91</f>
        <v>0.11538461538461539</v>
      </c>
      <c r="F88" s="434">
        <v>104</v>
      </c>
      <c r="G88" s="435">
        <f>F88/F91</f>
        <v>7.7094143810229804E-2</v>
      </c>
      <c r="H88" s="434">
        <v>101</v>
      </c>
      <c r="I88" s="435">
        <f>H88/H91</f>
        <v>0.23933649289099526</v>
      </c>
      <c r="J88" s="434">
        <v>0</v>
      </c>
      <c r="K88" s="435">
        <f>J88/J91</f>
        <v>0</v>
      </c>
      <c r="L88" s="434">
        <v>3</v>
      </c>
      <c r="M88" s="435">
        <f>L88/L91</f>
        <v>4.1666666666666664E-2</v>
      </c>
      <c r="N88" s="434">
        <v>1</v>
      </c>
      <c r="O88" s="435">
        <f>N88/N91</f>
        <v>8.3333333333333329E-2</v>
      </c>
      <c r="P88" s="434">
        <v>3</v>
      </c>
      <c r="Q88" s="435">
        <f>P88/P91</f>
        <v>0.2</v>
      </c>
      <c r="R88" s="1699">
        <f t="shared" si="13"/>
        <v>457</v>
      </c>
    </row>
    <row r="89" spans="1:18" s="1325" customFormat="1" hidden="1" x14ac:dyDescent="0.25">
      <c r="A89" s="100" t="s">
        <v>288</v>
      </c>
      <c r="B89" s="434">
        <v>164</v>
      </c>
      <c r="C89" s="435">
        <f>B89/B91</f>
        <v>8.563968668407311E-2</v>
      </c>
      <c r="D89" s="434">
        <v>2</v>
      </c>
      <c r="E89" s="435">
        <f>D89/D91</f>
        <v>7.6923076923076927E-2</v>
      </c>
      <c r="F89" s="434">
        <v>54</v>
      </c>
      <c r="G89" s="435">
        <f>F89/F91</f>
        <v>4.0029651593773162E-2</v>
      </c>
      <c r="H89" s="434">
        <v>67</v>
      </c>
      <c r="I89" s="435">
        <f>H89/H91</f>
        <v>0.15876777251184834</v>
      </c>
      <c r="J89" s="434">
        <v>101</v>
      </c>
      <c r="K89" s="435">
        <f>J89/J91</f>
        <v>0.26370757180156656</v>
      </c>
      <c r="L89" s="434">
        <v>8</v>
      </c>
      <c r="M89" s="435">
        <f>L89/L91</f>
        <v>0.1111111111111111</v>
      </c>
      <c r="N89" s="434">
        <v>10</v>
      </c>
      <c r="O89" s="435">
        <f>N89/N91</f>
        <v>0.83333333333333337</v>
      </c>
      <c r="P89" s="434">
        <v>3</v>
      </c>
      <c r="Q89" s="435">
        <f>P89/P91</f>
        <v>0.2</v>
      </c>
      <c r="R89" s="1699">
        <f t="shared" si="13"/>
        <v>409</v>
      </c>
    </row>
    <row r="90" spans="1:18" s="1325" customFormat="1" ht="15.75" hidden="1" thickBot="1" x14ac:dyDescent="0.3">
      <c r="A90" s="702" t="s">
        <v>408</v>
      </c>
      <c r="B90" s="439">
        <v>0</v>
      </c>
      <c r="C90" s="440">
        <f>B90/B91</f>
        <v>0</v>
      </c>
      <c r="D90" s="439">
        <v>0</v>
      </c>
      <c r="E90" s="440">
        <f>D90/D91</f>
        <v>0</v>
      </c>
      <c r="F90" s="439">
        <v>1</v>
      </c>
      <c r="G90" s="440">
        <f>F90/F91</f>
        <v>7.4128984432913266E-4</v>
      </c>
      <c r="H90" s="439">
        <v>0</v>
      </c>
      <c r="I90" s="440">
        <f>H90/H91</f>
        <v>0</v>
      </c>
      <c r="J90" s="439">
        <v>282</v>
      </c>
      <c r="K90" s="440">
        <f>J90/J91</f>
        <v>0.73629242819843344</v>
      </c>
      <c r="L90" s="439">
        <v>0</v>
      </c>
      <c r="M90" s="440">
        <f>L90/L91</f>
        <v>0</v>
      </c>
      <c r="N90" s="439">
        <v>0</v>
      </c>
      <c r="O90" s="440">
        <f>N90/N91</f>
        <v>0</v>
      </c>
      <c r="P90" s="439">
        <v>1</v>
      </c>
      <c r="Q90" s="440">
        <f>P90/P91</f>
        <v>6.6666666666666666E-2</v>
      </c>
      <c r="R90" s="1700">
        <f t="shared" si="13"/>
        <v>284</v>
      </c>
    </row>
    <row r="91" spans="1:18" s="1325" customFormat="1" ht="16.5" hidden="1" thickTop="1" thickBot="1" x14ac:dyDescent="0.3">
      <c r="A91" s="125" t="s">
        <v>409</v>
      </c>
      <c r="B91" s="119">
        <f t="shared" ref="B91:Q91" si="14">SUM(B83:B90)</f>
        <v>1915</v>
      </c>
      <c r="C91" s="259">
        <f t="shared" si="14"/>
        <v>0.99999999999999989</v>
      </c>
      <c r="D91" s="119">
        <f t="shared" si="14"/>
        <v>26</v>
      </c>
      <c r="E91" s="259">
        <f t="shared" si="14"/>
        <v>1</v>
      </c>
      <c r="F91" s="119">
        <f t="shared" si="14"/>
        <v>1349</v>
      </c>
      <c r="G91" s="259">
        <f t="shared" si="14"/>
        <v>1</v>
      </c>
      <c r="H91" s="119">
        <f t="shared" si="14"/>
        <v>422</v>
      </c>
      <c r="I91" s="259">
        <f t="shared" si="14"/>
        <v>1</v>
      </c>
      <c r="J91" s="119">
        <f t="shared" si="14"/>
        <v>383</v>
      </c>
      <c r="K91" s="259">
        <f t="shared" si="14"/>
        <v>1</v>
      </c>
      <c r="L91" s="119">
        <f t="shared" si="14"/>
        <v>72</v>
      </c>
      <c r="M91" s="259">
        <f t="shared" si="14"/>
        <v>1</v>
      </c>
      <c r="N91" s="119">
        <f t="shared" si="14"/>
        <v>12</v>
      </c>
      <c r="O91" s="259">
        <f t="shared" si="14"/>
        <v>1</v>
      </c>
      <c r="P91" s="119">
        <f t="shared" si="14"/>
        <v>15</v>
      </c>
      <c r="Q91" s="259">
        <f t="shared" si="14"/>
        <v>1</v>
      </c>
      <c r="R91" s="1701">
        <f>SUM(B91,D91,F91,H91,J91,L91,N91,P91)</f>
        <v>4194</v>
      </c>
    </row>
    <row r="92" spans="1:18" s="30" customFormat="1" ht="15.75" hidden="1" thickBot="1" x14ac:dyDescent="0.3">
      <c r="A92" s="2269" t="s">
        <v>410</v>
      </c>
      <c r="B92" s="2270"/>
      <c r="C92" s="2270"/>
      <c r="D92" s="2270"/>
      <c r="E92" s="2270"/>
      <c r="F92" s="2270"/>
      <c r="G92" s="2270"/>
      <c r="H92" s="2270"/>
      <c r="I92" s="2270"/>
      <c r="J92" s="2270"/>
      <c r="K92" s="2270"/>
      <c r="L92" s="2270"/>
      <c r="M92" s="2270"/>
      <c r="N92" s="2270"/>
      <c r="O92" s="2270"/>
      <c r="P92" s="2270"/>
      <c r="Q92" s="2270"/>
      <c r="R92" s="2271"/>
    </row>
    <row r="93" spans="1:18" s="1325" customFormat="1" hidden="1" x14ac:dyDescent="0.25">
      <c r="A93" s="102" t="s">
        <v>292</v>
      </c>
      <c r="B93" s="444">
        <v>288</v>
      </c>
      <c r="C93" s="445">
        <f>SUM(B93/B99)</f>
        <v>0.1503916449086162</v>
      </c>
      <c r="D93" s="444">
        <v>0</v>
      </c>
      <c r="E93" s="445">
        <f>SUM(D93/D99)</f>
        <v>0</v>
      </c>
      <c r="F93" s="444">
        <v>174</v>
      </c>
      <c r="G93" s="445">
        <f>SUM(F93/F99)</f>
        <v>0.12898443291326908</v>
      </c>
      <c r="H93" s="444">
        <v>28</v>
      </c>
      <c r="I93" s="445">
        <f>SUM(H93/H99)</f>
        <v>6.6350710900473939E-2</v>
      </c>
      <c r="J93" s="444">
        <v>79</v>
      </c>
      <c r="K93" s="445">
        <f>SUM(J93/J99)</f>
        <v>0.20626631853785901</v>
      </c>
      <c r="L93" s="444">
        <v>7</v>
      </c>
      <c r="M93" s="445">
        <f>SUM(L93/L99)</f>
        <v>9.7222222222222224E-2</v>
      </c>
      <c r="N93" s="444">
        <v>3</v>
      </c>
      <c r="O93" s="445">
        <f>SUM(N93/N99)</f>
        <v>0.25</v>
      </c>
      <c r="P93" s="444">
        <v>4</v>
      </c>
      <c r="Q93" s="445">
        <f>SUM(P93/P99)</f>
        <v>0.26666666666666666</v>
      </c>
      <c r="R93" s="1698">
        <f t="shared" ref="R93:R98" si="15">SUM(B93,D93,F93,H93,J93,L93,N93,P93)</f>
        <v>583</v>
      </c>
    </row>
    <row r="94" spans="1:18" s="1325" customFormat="1" hidden="1" x14ac:dyDescent="0.25">
      <c r="A94" s="100" t="s">
        <v>293</v>
      </c>
      <c r="B94" s="448">
        <v>133</v>
      </c>
      <c r="C94" s="449">
        <f>SUM(B94/B99)</f>
        <v>6.9451697127937334E-2</v>
      </c>
      <c r="D94" s="448">
        <v>3</v>
      </c>
      <c r="E94" s="449">
        <f>SUM(D94/D99)</f>
        <v>0.11538461538461539</v>
      </c>
      <c r="F94" s="448">
        <v>86</v>
      </c>
      <c r="G94" s="449">
        <f>SUM(F94/F99)</f>
        <v>6.3750926612305414E-2</v>
      </c>
      <c r="H94" s="448">
        <v>67</v>
      </c>
      <c r="I94" s="449">
        <f>SUM(H94/H99)</f>
        <v>0.15876777251184834</v>
      </c>
      <c r="J94" s="448">
        <v>28</v>
      </c>
      <c r="K94" s="449">
        <f>SUM(J94/J99)</f>
        <v>7.3107049608355096E-2</v>
      </c>
      <c r="L94" s="448">
        <v>28</v>
      </c>
      <c r="M94" s="449">
        <f>SUM(L94/L99)</f>
        <v>0.3888888888888889</v>
      </c>
      <c r="N94" s="448">
        <v>0</v>
      </c>
      <c r="O94" s="449">
        <f>SUM(N94/N99)</f>
        <v>0</v>
      </c>
      <c r="P94" s="448">
        <v>1</v>
      </c>
      <c r="Q94" s="449">
        <f>SUM(P94/P99)</f>
        <v>6.6666666666666666E-2</v>
      </c>
      <c r="R94" s="1699">
        <f t="shared" si="15"/>
        <v>346</v>
      </c>
    </row>
    <row r="95" spans="1:18" s="1325" customFormat="1" hidden="1" x14ac:dyDescent="0.25">
      <c r="A95" s="100" t="s">
        <v>294</v>
      </c>
      <c r="B95" s="448">
        <v>16</v>
      </c>
      <c r="C95" s="449">
        <f>SUM(B95/B99)</f>
        <v>8.3550913838120102E-3</v>
      </c>
      <c r="D95" s="448">
        <v>0</v>
      </c>
      <c r="E95" s="449">
        <f>SUM(D95/D99)</f>
        <v>0</v>
      </c>
      <c r="F95" s="448">
        <v>10</v>
      </c>
      <c r="G95" s="449">
        <f>SUM(F95/F99)</f>
        <v>7.4128984432913266E-3</v>
      </c>
      <c r="H95" s="448">
        <v>8</v>
      </c>
      <c r="I95" s="449">
        <f>SUM(H95/H99)</f>
        <v>1.8957345971563982E-2</v>
      </c>
      <c r="J95" s="448">
        <v>1</v>
      </c>
      <c r="K95" s="449">
        <f>SUM(J95/J99)</f>
        <v>2.6109660574412533E-3</v>
      </c>
      <c r="L95" s="448">
        <v>0</v>
      </c>
      <c r="M95" s="449">
        <f>SUM(L95/L99)</f>
        <v>0</v>
      </c>
      <c r="N95" s="448">
        <v>0</v>
      </c>
      <c r="O95" s="449">
        <f>SUM(N95/N99)</f>
        <v>0</v>
      </c>
      <c r="P95" s="448">
        <v>0</v>
      </c>
      <c r="Q95" s="449">
        <f>SUM(P95/P99)</f>
        <v>0</v>
      </c>
      <c r="R95" s="1699">
        <f t="shared" si="15"/>
        <v>35</v>
      </c>
    </row>
    <row r="96" spans="1:18" s="1325" customFormat="1" hidden="1" x14ac:dyDescent="0.25">
      <c r="A96" s="100" t="s">
        <v>295</v>
      </c>
      <c r="B96" s="448">
        <v>494</v>
      </c>
      <c r="C96" s="449">
        <f>SUM(B96/B99)</f>
        <v>0.25796344647519581</v>
      </c>
      <c r="D96" s="448">
        <v>7</v>
      </c>
      <c r="E96" s="449">
        <f>SUM(D96/D99)</f>
        <v>0.26923076923076922</v>
      </c>
      <c r="F96" s="448">
        <v>435</v>
      </c>
      <c r="G96" s="449">
        <f>SUM(F96/F99)</f>
        <v>0.32246108228317272</v>
      </c>
      <c r="H96" s="448">
        <v>108</v>
      </c>
      <c r="I96" s="449">
        <f>SUM(H96/H99)</f>
        <v>0.25592417061611372</v>
      </c>
      <c r="J96" s="448">
        <v>135</v>
      </c>
      <c r="K96" s="449">
        <f>SUM(J96/J99)</f>
        <v>0.35248041775456918</v>
      </c>
      <c r="L96" s="448">
        <v>6</v>
      </c>
      <c r="M96" s="449">
        <f>SUM(L96/L99)</f>
        <v>8.3333333333333329E-2</v>
      </c>
      <c r="N96" s="448">
        <v>1</v>
      </c>
      <c r="O96" s="449">
        <f>SUM(N96/N99)</f>
        <v>8.3333333333333329E-2</v>
      </c>
      <c r="P96" s="448">
        <v>4</v>
      </c>
      <c r="Q96" s="449">
        <f>SUM(P96/P99)</f>
        <v>0.26666666666666666</v>
      </c>
      <c r="R96" s="1699">
        <f t="shared" si="15"/>
        <v>1190</v>
      </c>
    </row>
    <row r="97" spans="1:18" s="1325" customFormat="1" hidden="1" x14ac:dyDescent="0.25">
      <c r="A97" s="100" t="s">
        <v>411</v>
      </c>
      <c r="B97" s="448">
        <v>518</v>
      </c>
      <c r="C97" s="449">
        <f>SUM(B97/B99)</f>
        <v>0.27049608355091381</v>
      </c>
      <c r="D97" s="448">
        <v>5</v>
      </c>
      <c r="E97" s="449">
        <f>SUM(D97/D99)</f>
        <v>0.19230769230769232</v>
      </c>
      <c r="F97" s="448">
        <v>402</v>
      </c>
      <c r="G97" s="449">
        <f>SUM(F97/F99)</f>
        <v>0.29799851742031136</v>
      </c>
      <c r="H97" s="448">
        <v>138</v>
      </c>
      <c r="I97" s="449">
        <f>SUM(H97/H99)</f>
        <v>0.32701421800947866</v>
      </c>
      <c r="J97" s="448">
        <v>126</v>
      </c>
      <c r="K97" s="449">
        <f>SUM(J97/J99)</f>
        <v>0.32898172323759789</v>
      </c>
      <c r="L97" s="448">
        <v>5</v>
      </c>
      <c r="M97" s="449">
        <f>SUM(L97/L99)</f>
        <v>6.9444444444444448E-2</v>
      </c>
      <c r="N97" s="448">
        <v>3</v>
      </c>
      <c r="O97" s="449">
        <f>SUM(N97/N99)</f>
        <v>0.25</v>
      </c>
      <c r="P97" s="448">
        <v>2</v>
      </c>
      <c r="Q97" s="449">
        <f>SUM(P97/P99)</f>
        <v>0.13333333333333333</v>
      </c>
      <c r="R97" s="1699">
        <f t="shared" si="15"/>
        <v>1199</v>
      </c>
    </row>
    <row r="98" spans="1:18" s="1325" customFormat="1" ht="15.75" hidden="1" thickBot="1" x14ac:dyDescent="0.3">
      <c r="A98" s="101" t="s">
        <v>297</v>
      </c>
      <c r="B98" s="452">
        <v>466</v>
      </c>
      <c r="C98" s="453">
        <f>SUM(B98/B99)</f>
        <v>0.24334203655352479</v>
      </c>
      <c r="D98" s="452">
        <v>11</v>
      </c>
      <c r="E98" s="453">
        <f>SUM(D98/D99)</f>
        <v>0.42307692307692307</v>
      </c>
      <c r="F98" s="452">
        <v>242</v>
      </c>
      <c r="G98" s="453">
        <f>SUM(F98/F99)</f>
        <v>0.17939214232765011</v>
      </c>
      <c r="H98" s="452">
        <v>73</v>
      </c>
      <c r="I98" s="453">
        <f>SUM(H98/H99)</f>
        <v>0.17298578199052134</v>
      </c>
      <c r="J98" s="452">
        <v>14</v>
      </c>
      <c r="K98" s="453">
        <f>SUM(J98/J99)</f>
        <v>3.6553524804177548E-2</v>
      </c>
      <c r="L98" s="452">
        <v>26</v>
      </c>
      <c r="M98" s="453">
        <f>SUM(L98/L99)</f>
        <v>0.3611111111111111</v>
      </c>
      <c r="N98" s="452">
        <v>5</v>
      </c>
      <c r="O98" s="453">
        <f>SUM(N98/N99)</f>
        <v>0.41666666666666669</v>
      </c>
      <c r="P98" s="452">
        <v>4</v>
      </c>
      <c r="Q98" s="453">
        <f>SUM(P98/P99)</f>
        <v>0.26666666666666666</v>
      </c>
      <c r="R98" s="1700">
        <f t="shared" si="15"/>
        <v>841</v>
      </c>
    </row>
    <row r="99" spans="1:18" s="1325" customFormat="1" ht="16.5" hidden="1" thickTop="1" thickBot="1" x14ac:dyDescent="0.3">
      <c r="A99" s="125" t="s">
        <v>409</v>
      </c>
      <c r="B99" s="119">
        <f t="shared" ref="B99:Q99" si="16">SUM(B93:B98)</f>
        <v>1915</v>
      </c>
      <c r="C99" s="259">
        <f t="shared" si="16"/>
        <v>1</v>
      </c>
      <c r="D99" s="119">
        <f t="shared" si="16"/>
        <v>26</v>
      </c>
      <c r="E99" s="259">
        <f t="shared" si="16"/>
        <v>1</v>
      </c>
      <c r="F99" s="119">
        <f t="shared" si="16"/>
        <v>1349</v>
      </c>
      <c r="G99" s="259">
        <f t="shared" si="16"/>
        <v>1</v>
      </c>
      <c r="H99" s="119">
        <f t="shared" si="16"/>
        <v>422</v>
      </c>
      <c r="I99" s="259">
        <f t="shared" si="16"/>
        <v>1</v>
      </c>
      <c r="J99" s="119">
        <f t="shared" si="16"/>
        <v>383</v>
      </c>
      <c r="K99" s="259">
        <f t="shared" si="16"/>
        <v>0.99999999999999989</v>
      </c>
      <c r="L99" s="119">
        <f t="shared" si="16"/>
        <v>72</v>
      </c>
      <c r="M99" s="259">
        <f t="shared" si="16"/>
        <v>1</v>
      </c>
      <c r="N99" s="119">
        <f t="shared" si="16"/>
        <v>12</v>
      </c>
      <c r="O99" s="259">
        <f t="shared" si="16"/>
        <v>1</v>
      </c>
      <c r="P99" s="119">
        <f t="shared" si="16"/>
        <v>15</v>
      </c>
      <c r="Q99" s="259">
        <f t="shared" si="16"/>
        <v>1</v>
      </c>
      <c r="R99" s="1701">
        <f>SUM(B99,D99,F99,H99,J99,L99,N99,P99)</f>
        <v>4194</v>
      </c>
    </row>
    <row r="100" spans="1:18" s="1325" customFormat="1" ht="15.75" hidden="1" customHeight="1" thickBot="1" x14ac:dyDescent="0.3">
      <c r="A100" s="2269" t="s">
        <v>412</v>
      </c>
      <c r="B100" s="2270"/>
      <c r="C100" s="2270"/>
      <c r="D100" s="2270"/>
      <c r="E100" s="2270"/>
      <c r="F100" s="2270"/>
      <c r="G100" s="2270"/>
      <c r="H100" s="2270"/>
      <c r="I100" s="2270"/>
      <c r="J100" s="2270"/>
      <c r="K100" s="2270"/>
      <c r="L100" s="2270"/>
      <c r="M100" s="2270"/>
      <c r="N100" s="2270"/>
      <c r="O100" s="2270"/>
      <c r="P100" s="2270"/>
      <c r="Q100" s="2270"/>
      <c r="R100" s="2271"/>
    </row>
    <row r="101" spans="1:18" s="1325" customFormat="1" hidden="1" x14ac:dyDescent="0.25">
      <c r="A101" s="93" t="s">
        <v>413</v>
      </c>
      <c r="B101" s="444">
        <v>960</v>
      </c>
      <c r="C101" s="445">
        <f>SUM(B101/B107)</f>
        <v>0.50130548302872058</v>
      </c>
      <c r="D101" s="444">
        <v>14</v>
      </c>
      <c r="E101" s="445">
        <f>SUM(D101/D107)</f>
        <v>0.53846153846153844</v>
      </c>
      <c r="F101" s="444">
        <v>573</v>
      </c>
      <c r="G101" s="445">
        <f>SUM(F101/F107)</f>
        <v>0.42475908080059305</v>
      </c>
      <c r="H101" s="444">
        <v>228</v>
      </c>
      <c r="I101" s="445">
        <f>SUM(H101/H107)</f>
        <v>0.54028436018957349</v>
      </c>
      <c r="J101" s="444">
        <v>31</v>
      </c>
      <c r="K101" s="445">
        <f>SUM(J101/J107)</f>
        <v>8.0939947780678853E-2</v>
      </c>
      <c r="L101" s="444">
        <v>37</v>
      </c>
      <c r="M101" s="445">
        <f>SUM(L101/L107)</f>
        <v>0.51388888888888884</v>
      </c>
      <c r="N101" s="444">
        <v>7</v>
      </c>
      <c r="O101" s="445">
        <f>SUM(N101/N107)</f>
        <v>0.58333333333333337</v>
      </c>
      <c r="P101" s="444">
        <v>3</v>
      </c>
      <c r="Q101" s="445">
        <f>SUM(P101/P107)</f>
        <v>0.2</v>
      </c>
      <c r="R101" s="1698">
        <f t="shared" ref="R101:R106" si="17">SUM(B101,D101,F101,H101,J101,L101,N101,P101)</f>
        <v>1853</v>
      </c>
    </row>
    <row r="102" spans="1:18" s="1325" customFormat="1" hidden="1" x14ac:dyDescent="0.25">
      <c r="A102" s="94" t="s">
        <v>414</v>
      </c>
      <c r="B102" s="448">
        <v>456</v>
      </c>
      <c r="C102" s="449">
        <f>SUM(B102/B107)</f>
        <v>0.23812010443864229</v>
      </c>
      <c r="D102" s="448">
        <v>4</v>
      </c>
      <c r="E102" s="449">
        <f>SUM(D102/D107)</f>
        <v>0.15384615384615385</v>
      </c>
      <c r="F102" s="448">
        <v>310</v>
      </c>
      <c r="G102" s="449">
        <f>SUM(F102/F107)</f>
        <v>0.22979985174203113</v>
      </c>
      <c r="H102" s="448">
        <v>84</v>
      </c>
      <c r="I102" s="449">
        <f>SUM(H102/H107)</f>
        <v>0.1990521327014218</v>
      </c>
      <c r="J102" s="448">
        <v>36</v>
      </c>
      <c r="K102" s="449">
        <f>SUM(J102/J107)</f>
        <v>9.3994778067885115E-2</v>
      </c>
      <c r="L102" s="448">
        <v>15</v>
      </c>
      <c r="M102" s="449">
        <f>SUM(L102/L107)</f>
        <v>0.20833333333333334</v>
      </c>
      <c r="N102" s="448">
        <v>1</v>
      </c>
      <c r="O102" s="449">
        <f>SUM(N102/N107)</f>
        <v>8.3333333333333329E-2</v>
      </c>
      <c r="P102" s="448">
        <v>5</v>
      </c>
      <c r="Q102" s="449">
        <f>SUM(P102/P107)</f>
        <v>0.33333333333333331</v>
      </c>
      <c r="R102" s="1699">
        <f t="shared" si="17"/>
        <v>911</v>
      </c>
    </row>
    <row r="103" spans="1:18" s="1325" customFormat="1" hidden="1" x14ac:dyDescent="0.25">
      <c r="A103" s="94" t="s">
        <v>415</v>
      </c>
      <c r="B103" s="448">
        <v>250</v>
      </c>
      <c r="C103" s="449">
        <f>SUM(B103/B107)</f>
        <v>0.13054830287206268</v>
      </c>
      <c r="D103" s="448">
        <v>7</v>
      </c>
      <c r="E103" s="449">
        <f>SUM(D103/D107)</f>
        <v>0.26923076923076922</v>
      </c>
      <c r="F103" s="448">
        <v>217</v>
      </c>
      <c r="G103" s="449">
        <f>SUM(F103/F107)</f>
        <v>0.16085989621942179</v>
      </c>
      <c r="H103" s="448">
        <v>58</v>
      </c>
      <c r="I103" s="449">
        <f>SUM(H103/H107)</f>
        <v>0.13744075829383887</v>
      </c>
      <c r="J103" s="448">
        <v>47</v>
      </c>
      <c r="K103" s="449">
        <f>SUM(J103/J107)</f>
        <v>0.12271540469973891</v>
      </c>
      <c r="L103" s="448">
        <v>6</v>
      </c>
      <c r="M103" s="449">
        <f>SUM(L103/L107)</f>
        <v>8.3333333333333329E-2</v>
      </c>
      <c r="N103" s="448">
        <v>0</v>
      </c>
      <c r="O103" s="449">
        <f>SUM(N103/N107)</f>
        <v>0</v>
      </c>
      <c r="P103" s="448">
        <v>4</v>
      </c>
      <c r="Q103" s="449">
        <f>SUM(P103/P107)</f>
        <v>0.26666666666666666</v>
      </c>
      <c r="R103" s="1699">
        <f t="shared" si="17"/>
        <v>589</v>
      </c>
    </row>
    <row r="104" spans="1:18" s="1325" customFormat="1" hidden="1" x14ac:dyDescent="0.25">
      <c r="A104" s="94" t="s">
        <v>416</v>
      </c>
      <c r="B104" s="448">
        <v>112</v>
      </c>
      <c r="C104" s="449">
        <f>SUM(B104/B107)</f>
        <v>5.848563968668407E-2</v>
      </c>
      <c r="D104" s="448">
        <v>1</v>
      </c>
      <c r="E104" s="449">
        <f>SUM(D104/D107)</f>
        <v>3.8461538461538464E-2</v>
      </c>
      <c r="F104" s="448">
        <v>99</v>
      </c>
      <c r="G104" s="449">
        <f>SUM(F104/F107)</f>
        <v>7.3387694588584143E-2</v>
      </c>
      <c r="H104" s="448">
        <v>28</v>
      </c>
      <c r="I104" s="449">
        <f>SUM(H104/H107)</f>
        <v>6.6350710900473939E-2</v>
      </c>
      <c r="J104" s="448">
        <v>44</v>
      </c>
      <c r="K104" s="449">
        <f>SUM(J104/J107)</f>
        <v>0.11488250652741515</v>
      </c>
      <c r="L104" s="448">
        <v>7</v>
      </c>
      <c r="M104" s="449">
        <f>SUM(L104/L107)</f>
        <v>9.7222222222222224E-2</v>
      </c>
      <c r="N104" s="448">
        <v>1</v>
      </c>
      <c r="O104" s="449">
        <f>SUM(N104/N107)</f>
        <v>8.3333333333333329E-2</v>
      </c>
      <c r="P104" s="448">
        <v>0</v>
      </c>
      <c r="Q104" s="449">
        <f>SUM(P104/P107)</f>
        <v>0</v>
      </c>
      <c r="R104" s="1699">
        <f t="shared" si="17"/>
        <v>292</v>
      </c>
    </row>
    <row r="105" spans="1:18" s="1325" customFormat="1" hidden="1" x14ac:dyDescent="0.25">
      <c r="A105" s="94" t="s">
        <v>417</v>
      </c>
      <c r="B105" s="448">
        <v>61</v>
      </c>
      <c r="C105" s="449">
        <f>SUM(B105/B107)</f>
        <v>3.1853785900783291E-2</v>
      </c>
      <c r="D105" s="448">
        <v>0</v>
      </c>
      <c r="E105" s="449">
        <f>SUM(D105/D107)</f>
        <v>0</v>
      </c>
      <c r="F105" s="448">
        <v>53</v>
      </c>
      <c r="G105" s="449">
        <f>SUM(F105/F107)</f>
        <v>3.9288361749444035E-2</v>
      </c>
      <c r="H105" s="448">
        <v>12</v>
      </c>
      <c r="I105" s="449">
        <f>SUM(H105/H107)</f>
        <v>2.843601895734597E-2</v>
      </c>
      <c r="J105" s="448">
        <v>33</v>
      </c>
      <c r="K105" s="449">
        <f>SUM(J105/J107)</f>
        <v>8.6161879895561358E-2</v>
      </c>
      <c r="L105" s="448">
        <v>5</v>
      </c>
      <c r="M105" s="449">
        <f>SUM(L105/L107)</f>
        <v>6.9444444444444448E-2</v>
      </c>
      <c r="N105" s="448">
        <v>0</v>
      </c>
      <c r="O105" s="449">
        <f>SUM(N105/N107)</f>
        <v>0</v>
      </c>
      <c r="P105" s="448">
        <v>0</v>
      </c>
      <c r="Q105" s="449">
        <f>SUM(P105/P107)</f>
        <v>0</v>
      </c>
      <c r="R105" s="1699">
        <f t="shared" si="17"/>
        <v>164</v>
      </c>
    </row>
    <row r="106" spans="1:18" s="1325" customFormat="1" ht="15.75" hidden="1" thickBot="1" x14ac:dyDescent="0.3">
      <c r="A106" s="111" t="s">
        <v>418</v>
      </c>
      <c r="B106" s="452">
        <v>76</v>
      </c>
      <c r="C106" s="453">
        <f>SUM(B106/B107)</f>
        <v>3.9686684073107048E-2</v>
      </c>
      <c r="D106" s="452">
        <v>0</v>
      </c>
      <c r="E106" s="453">
        <f>SUM(D106/D107)</f>
        <v>0</v>
      </c>
      <c r="F106" s="452">
        <v>97</v>
      </c>
      <c r="G106" s="453">
        <f>SUM(F106/F107)</f>
        <v>7.1905114899925876E-2</v>
      </c>
      <c r="H106" s="452">
        <v>12</v>
      </c>
      <c r="I106" s="453">
        <f>SUM(H106/H107)</f>
        <v>2.843601895734597E-2</v>
      </c>
      <c r="J106" s="452">
        <v>192</v>
      </c>
      <c r="K106" s="453">
        <f>SUM(J106/J107)</f>
        <v>0.50130548302872058</v>
      </c>
      <c r="L106" s="452">
        <v>2</v>
      </c>
      <c r="M106" s="453">
        <f>SUM(L106/L107)</f>
        <v>2.7777777777777776E-2</v>
      </c>
      <c r="N106" s="452">
        <v>3</v>
      </c>
      <c r="O106" s="453">
        <f>SUM(N106/N107)</f>
        <v>0.25</v>
      </c>
      <c r="P106" s="452">
        <v>3</v>
      </c>
      <c r="Q106" s="453">
        <f>SUM(P106/P107)</f>
        <v>0.2</v>
      </c>
      <c r="R106" s="1700">
        <f t="shared" si="17"/>
        <v>385</v>
      </c>
    </row>
    <row r="107" spans="1:18" s="1325" customFormat="1" ht="16.5" hidden="1" thickTop="1" thickBot="1" x14ac:dyDescent="0.3">
      <c r="A107" s="125" t="s">
        <v>409</v>
      </c>
      <c r="B107" s="119">
        <f t="shared" ref="B107:R107" si="18">SUM(B101:B106)</f>
        <v>1915</v>
      </c>
      <c r="C107" s="259">
        <f t="shared" si="18"/>
        <v>0.99999999999999989</v>
      </c>
      <c r="D107" s="119">
        <f t="shared" si="18"/>
        <v>26</v>
      </c>
      <c r="E107" s="259">
        <f t="shared" si="18"/>
        <v>0.99999999999999989</v>
      </c>
      <c r="F107" s="119">
        <f t="shared" si="18"/>
        <v>1349</v>
      </c>
      <c r="G107" s="259">
        <f t="shared" si="18"/>
        <v>1</v>
      </c>
      <c r="H107" s="119">
        <f t="shared" si="18"/>
        <v>422</v>
      </c>
      <c r="I107" s="259">
        <f t="shared" si="18"/>
        <v>1</v>
      </c>
      <c r="J107" s="119">
        <f t="shared" si="18"/>
        <v>383</v>
      </c>
      <c r="K107" s="259">
        <f t="shared" si="18"/>
        <v>1</v>
      </c>
      <c r="L107" s="119">
        <f t="shared" si="18"/>
        <v>72</v>
      </c>
      <c r="M107" s="259">
        <f t="shared" si="18"/>
        <v>1</v>
      </c>
      <c r="N107" s="119">
        <f t="shared" si="18"/>
        <v>12</v>
      </c>
      <c r="O107" s="259">
        <f t="shared" si="18"/>
        <v>1</v>
      </c>
      <c r="P107" s="119">
        <f t="shared" si="18"/>
        <v>15</v>
      </c>
      <c r="Q107" s="259">
        <f t="shared" si="18"/>
        <v>1</v>
      </c>
      <c r="R107" s="1701">
        <f t="shared" si="18"/>
        <v>4194</v>
      </c>
    </row>
    <row r="108" spans="1:18" s="1325" customFormat="1" ht="15.75" hidden="1" customHeight="1" thickBot="1" x14ac:dyDescent="0.3">
      <c r="A108" s="2269" t="s">
        <v>419</v>
      </c>
      <c r="B108" s="2270"/>
      <c r="C108" s="2270"/>
      <c r="D108" s="2270"/>
      <c r="E108" s="2270"/>
      <c r="F108" s="2270"/>
      <c r="G108" s="2270"/>
      <c r="H108" s="2270"/>
      <c r="I108" s="2270"/>
      <c r="J108" s="2270"/>
      <c r="K108" s="2270"/>
      <c r="L108" s="2270"/>
      <c r="M108" s="2270"/>
      <c r="N108" s="2270"/>
      <c r="O108" s="2270"/>
      <c r="P108" s="2270"/>
      <c r="Q108" s="2270"/>
      <c r="R108" s="2271"/>
    </row>
    <row r="109" spans="1:18" s="1325" customFormat="1" hidden="1" x14ac:dyDescent="0.25">
      <c r="A109" s="93" t="s">
        <v>308</v>
      </c>
      <c r="B109" s="448">
        <v>59</v>
      </c>
      <c r="C109" s="456">
        <f>SUM(B109/B113)</f>
        <v>3.0809399477806788E-2</v>
      </c>
      <c r="D109" s="448">
        <v>0</v>
      </c>
      <c r="E109" s="456">
        <f>SUM(D109/D113)</f>
        <v>0</v>
      </c>
      <c r="F109" s="448">
        <v>1</v>
      </c>
      <c r="G109" s="456">
        <f>SUM(F109/F113)</f>
        <v>7.4128984432913266E-4</v>
      </c>
      <c r="H109" s="448">
        <v>1</v>
      </c>
      <c r="I109" s="456">
        <f>SUM(H109/H113)</f>
        <v>2.3696682464454978E-3</v>
      </c>
      <c r="J109" s="448">
        <v>0</v>
      </c>
      <c r="K109" s="456">
        <f>SUM(J109/J113)</f>
        <v>0</v>
      </c>
      <c r="L109" s="448">
        <v>2</v>
      </c>
      <c r="M109" s="456">
        <f>SUM(L109/L113)</f>
        <v>2.7777777777777776E-2</v>
      </c>
      <c r="N109" s="448">
        <v>2</v>
      </c>
      <c r="O109" s="456">
        <f>SUM(N109/N113)</f>
        <v>0.16666666666666666</v>
      </c>
      <c r="P109" s="448">
        <v>1</v>
      </c>
      <c r="Q109" s="456">
        <f>SUM(P109/P113)</f>
        <v>6.6666666666666666E-2</v>
      </c>
      <c r="R109" s="1702">
        <f>SUM(B109,D109,F109,H109,J109,L109,N109,P109)</f>
        <v>66</v>
      </c>
    </row>
    <row r="110" spans="1:18" s="1325" customFormat="1" hidden="1" x14ac:dyDescent="0.25">
      <c r="A110" s="94" t="s">
        <v>309</v>
      </c>
      <c r="B110" s="448">
        <v>935</v>
      </c>
      <c r="C110" s="460">
        <f>SUM(B110/B113)</f>
        <v>0.48825065274151436</v>
      </c>
      <c r="D110" s="448">
        <v>22</v>
      </c>
      <c r="E110" s="460">
        <f>SUM(D110/D113)</f>
        <v>0.84615384615384615</v>
      </c>
      <c r="F110" s="448">
        <v>25</v>
      </c>
      <c r="G110" s="460">
        <f>SUM(F110/F113)</f>
        <v>1.8532246108228317E-2</v>
      </c>
      <c r="H110" s="448">
        <v>97</v>
      </c>
      <c r="I110" s="460">
        <f>SUM(H110/H113)</f>
        <v>0.22985781990521326</v>
      </c>
      <c r="J110" s="448">
        <v>36</v>
      </c>
      <c r="K110" s="460">
        <f>SUM(J110/J113)</f>
        <v>9.3994778067885115E-2</v>
      </c>
      <c r="L110" s="448">
        <v>54</v>
      </c>
      <c r="M110" s="460">
        <f>SUM(L110/L113)</f>
        <v>0.75</v>
      </c>
      <c r="N110" s="448">
        <v>6</v>
      </c>
      <c r="O110" s="460">
        <f>SUM(N110/N113)</f>
        <v>0.5</v>
      </c>
      <c r="P110" s="448">
        <v>6</v>
      </c>
      <c r="Q110" s="460">
        <f>SUM(P110/P113)</f>
        <v>0.4</v>
      </c>
      <c r="R110" s="1703">
        <f>SUM(B110,D110,F110,H110,J110,L110,N110,P110)</f>
        <v>1181</v>
      </c>
    </row>
    <row r="111" spans="1:18" s="1325" customFormat="1" hidden="1" x14ac:dyDescent="0.25">
      <c r="A111" s="94" t="s">
        <v>310</v>
      </c>
      <c r="B111" s="448">
        <v>617</v>
      </c>
      <c r="C111" s="460">
        <f>SUM(B111/B113)</f>
        <v>0.32219321148825064</v>
      </c>
      <c r="D111" s="448">
        <v>2</v>
      </c>
      <c r="E111" s="460">
        <f>SUM(D111/D113)</f>
        <v>7.6923076923076927E-2</v>
      </c>
      <c r="F111" s="448">
        <v>384</v>
      </c>
      <c r="G111" s="460">
        <f>SUM(F111/F113)</f>
        <v>0.28465530022238694</v>
      </c>
      <c r="H111" s="448">
        <v>175</v>
      </c>
      <c r="I111" s="460">
        <f>SUM(H111/H113)</f>
        <v>0.41469194312796209</v>
      </c>
      <c r="J111" s="448">
        <v>32</v>
      </c>
      <c r="K111" s="460">
        <f>SUM(J111/J113)</f>
        <v>8.3550913838120106E-2</v>
      </c>
      <c r="L111" s="448">
        <v>5</v>
      </c>
      <c r="M111" s="460">
        <f>SUM(L111/L113)</f>
        <v>6.9444444444444448E-2</v>
      </c>
      <c r="N111" s="448">
        <v>1</v>
      </c>
      <c r="O111" s="460">
        <f>SUM(N111/N113)</f>
        <v>8.3333333333333329E-2</v>
      </c>
      <c r="P111" s="448">
        <v>3</v>
      </c>
      <c r="Q111" s="460">
        <f>SUM(P111/P113)</f>
        <v>0.2</v>
      </c>
      <c r="R111" s="1703">
        <f>SUM(B111,D111,F111,H111,J111,L111,N111,P111)</f>
        <v>1219</v>
      </c>
    </row>
    <row r="112" spans="1:18" s="1325" customFormat="1" ht="15.75" hidden="1" thickBot="1" x14ac:dyDescent="0.3">
      <c r="A112" s="111" t="s">
        <v>420</v>
      </c>
      <c r="B112" s="452">
        <v>304</v>
      </c>
      <c r="C112" s="463">
        <f>SUM(B112/B113)</f>
        <v>0.15874673629242819</v>
      </c>
      <c r="D112" s="452">
        <v>2</v>
      </c>
      <c r="E112" s="463">
        <f>SUM(D112/D113)</f>
        <v>7.6923076923076927E-2</v>
      </c>
      <c r="F112" s="452">
        <v>939</v>
      </c>
      <c r="G112" s="463">
        <f>SUM(F112/F113)</f>
        <v>0.69607116382505563</v>
      </c>
      <c r="H112" s="452">
        <v>149</v>
      </c>
      <c r="I112" s="463">
        <f>SUM(H112/H113)</f>
        <v>0.35308056872037913</v>
      </c>
      <c r="J112" s="452">
        <v>315</v>
      </c>
      <c r="K112" s="463">
        <f>SUM(J112/J113)</f>
        <v>0.82245430809399478</v>
      </c>
      <c r="L112" s="452">
        <v>11</v>
      </c>
      <c r="M112" s="463">
        <f>SUM(L112/L113)</f>
        <v>0.15277777777777779</v>
      </c>
      <c r="N112" s="452">
        <v>3</v>
      </c>
      <c r="O112" s="463">
        <f>SUM(N112/N113)</f>
        <v>0.25</v>
      </c>
      <c r="P112" s="452">
        <v>5</v>
      </c>
      <c r="Q112" s="463">
        <f>SUM(P112/P113)</f>
        <v>0.33333333333333331</v>
      </c>
      <c r="R112" s="1704">
        <f>SUM(B112,D112,F112,H112,J112,L112,N112,P112)</f>
        <v>1728</v>
      </c>
    </row>
    <row r="113" spans="1:18" s="1325" customFormat="1" ht="16.5" hidden="1" thickTop="1" thickBot="1" x14ac:dyDescent="0.3">
      <c r="A113" s="125" t="s">
        <v>409</v>
      </c>
      <c r="B113" s="119">
        <f>SUM(B109:B112)</f>
        <v>1915</v>
      </c>
      <c r="C113" s="259">
        <f>SUM(B113/B113)</f>
        <v>1</v>
      </c>
      <c r="D113" s="119">
        <f t="shared" ref="D113:R113" si="19">SUM(D109:D112)</f>
        <v>26</v>
      </c>
      <c r="E113" s="259">
        <f t="shared" si="19"/>
        <v>1</v>
      </c>
      <c r="F113" s="119">
        <f t="shared" si="19"/>
        <v>1349</v>
      </c>
      <c r="G113" s="259">
        <f t="shared" si="19"/>
        <v>1</v>
      </c>
      <c r="H113" s="119">
        <f t="shared" si="19"/>
        <v>422</v>
      </c>
      <c r="I113" s="259">
        <f t="shared" si="19"/>
        <v>1</v>
      </c>
      <c r="J113" s="119">
        <f t="shared" si="19"/>
        <v>383</v>
      </c>
      <c r="K113" s="259">
        <f t="shared" si="19"/>
        <v>1</v>
      </c>
      <c r="L113" s="119">
        <f t="shared" si="19"/>
        <v>72</v>
      </c>
      <c r="M113" s="259">
        <f t="shared" si="19"/>
        <v>1</v>
      </c>
      <c r="N113" s="119">
        <f t="shared" si="19"/>
        <v>12</v>
      </c>
      <c r="O113" s="259">
        <f t="shared" si="19"/>
        <v>1</v>
      </c>
      <c r="P113" s="119">
        <f t="shared" si="19"/>
        <v>15</v>
      </c>
      <c r="Q113" s="259">
        <f t="shared" si="19"/>
        <v>1</v>
      </c>
      <c r="R113" s="1701">
        <f t="shared" si="19"/>
        <v>4194</v>
      </c>
    </row>
    <row r="114" spans="1:18" s="1325" customFormat="1" ht="15.75" hidden="1" thickBot="1" x14ac:dyDescent="0.3">
      <c r="A114" s="2269" t="s">
        <v>421</v>
      </c>
      <c r="B114" s="2270"/>
      <c r="C114" s="2270"/>
      <c r="D114" s="2270"/>
      <c r="E114" s="2270"/>
      <c r="F114" s="2270"/>
      <c r="G114" s="2270"/>
      <c r="H114" s="2270"/>
      <c r="I114" s="2270"/>
      <c r="J114" s="2270"/>
      <c r="K114" s="2270"/>
      <c r="L114" s="2270"/>
      <c r="M114" s="2270"/>
      <c r="N114" s="2270"/>
      <c r="O114" s="2270"/>
      <c r="P114" s="2270"/>
      <c r="Q114" s="2270"/>
      <c r="R114" s="2271"/>
    </row>
    <row r="115" spans="1:18" s="1325" customFormat="1" hidden="1" x14ac:dyDescent="0.25">
      <c r="A115" s="110"/>
      <c r="B115" s="249" t="s">
        <v>422</v>
      </c>
      <c r="C115" s="250" t="s">
        <v>313</v>
      </c>
      <c r="D115" s="251" t="s">
        <v>422</v>
      </c>
      <c r="E115" s="252" t="s">
        <v>313</v>
      </c>
      <c r="F115" s="250" t="s">
        <v>422</v>
      </c>
      <c r="G115" s="250" t="s">
        <v>313</v>
      </c>
      <c r="H115" s="251" t="s">
        <v>422</v>
      </c>
      <c r="I115" s="252" t="s">
        <v>313</v>
      </c>
      <c r="J115" s="323" t="s">
        <v>422</v>
      </c>
      <c r="K115" s="251" t="s">
        <v>313</v>
      </c>
      <c r="L115" s="252" t="s">
        <v>422</v>
      </c>
      <c r="M115" s="250" t="s">
        <v>313</v>
      </c>
      <c r="N115" s="250" t="s">
        <v>422</v>
      </c>
      <c r="O115" s="250" t="s">
        <v>313</v>
      </c>
      <c r="P115" s="251" t="s">
        <v>422</v>
      </c>
      <c r="Q115" s="252" t="s">
        <v>313</v>
      </c>
      <c r="R115" s="1705" t="s">
        <v>422</v>
      </c>
    </row>
    <row r="116" spans="1:18" s="1325" customFormat="1" hidden="1" x14ac:dyDescent="0.25">
      <c r="A116" s="94" t="s">
        <v>423</v>
      </c>
      <c r="B116" s="467">
        <v>7.6631853785900788</v>
      </c>
      <c r="C116" s="468">
        <v>7</v>
      </c>
      <c r="D116" s="467">
        <v>6.8461538461538458</v>
      </c>
      <c r="E116" s="469">
        <v>6</v>
      </c>
      <c r="F116" s="470">
        <v>6.0207561156412162</v>
      </c>
      <c r="G116" s="468">
        <v>5</v>
      </c>
      <c r="H116" s="467">
        <v>10.101895734597157</v>
      </c>
      <c r="I116" s="471">
        <v>11</v>
      </c>
      <c r="J116" s="470">
        <v>19.336814621409921</v>
      </c>
      <c r="K116" s="472">
        <v>19</v>
      </c>
      <c r="L116" s="473">
        <v>5.6527777777777777</v>
      </c>
      <c r="M116" s="468">
        <v>4</v>
      </c>
      <c r="N116" s="470">
        <v>15.333333333333334</v>
      </c>
      <c r="O116" s="468">
        <v>16.5</v>
      </c>
      <c r="P116" s="467">
        <v>9.1333333333333329</v>
      </c>
      <c r="Q116" s="471">
        <v>9</v>
      </c>
      <c r="R116" s="1708">
        <v>8.4</v>
      </c>
    </row>
    <row r="117" spans="1:18" s="1325" customFormat="1" hidden="1" x14ac:dyDescent="0.25">
      <c r="A117" s="97" t="s">
        <v>424</v>
      </c>
      <c r="B117" s="467">
        <v>2.0861618798955615</v>
      </c>
      <c r="C117" s="468">
        <v>1</v>
      </c>
      <c r="D117" s="467">
        <v>1.8076923076923077</v>
      </c>
      <c r="E117" s="469">
        <v>1</v>
      </c>
      <c r="F117" s="470">
        <v>2.4358784284655299</v>
      </c>
      <c r="G117" s="468">
        <v>2</v>
      </c>
      <c r="H117" s="467">
        <v>1.971563981042654</v>
      </c>
      <c r="I117" s="471">
        <v>1</v>
      </c>
      <c r="J117" s="470">
        <v>7.8877284595300265</v>
      </c>
      <c r="K117" s="472">
        <v>6</v>
      </c>
      <c r="L117" s="473">
        <v>2.3611111111111112</v>
      </c>
      <c r="M117" s="468">
        <v>1</v>
      </c>
      <c r="N117" s="470">
        <v>3.1666666666666665</v>
      </c>
      <c r="O117" s="468">
        <v>1</v>
      </c>
      <c r="P117" s="467">
        <v>4.4666666666666668</v>
      </c>
      <c r="Q117" s="471">
        <v>2</v>
      </c>
      <c r="R117" s="1708">
        <v>2.7</v>
      </c>
    </row>
    <row r="118" spans="1:18" s="1325" customFormat="1" ht="15.6" hidden="1" customHeight="1" thickBot="1" x14ac:dyDescent="0.3">
      <c r="A118" s="96" t="s">
        <v>425</v>
      </c>
      <c r="B118" s="474">
        <v>13.639686684073107</v>
      </c>
      <c r="C118" s="475">
        <v>12</v>
      </c>
      <c r="D118" s="474">
        <v>6.884615384615385</v>
      </c>
      <c r="E118" s="476">
        <v>4</v>
      </c>
      <c r="F118" s="477">
        <v>30.859896219421795</v>
      </c>
      <c r="G118" s="475">
        <v>29</v>
      </c>
      <c r="H118" s="474">
        <v>20.312796208530798</v>
      </c>
      <c r="I118" s="478">
        <v>19</v>
      </c>
      <c r="J118" s="477">
        <v>50.219321148825067</v>
      </c>
      <c r="K118" s="479">
        <v>46</v>
      </c>
      <c r="L118" s="480">
        <v>9.9166666666666661</v>
      </c>
      <c r="M118" s="475">
        <v>5</v>
      </c>
      <c r="N118" s="477">
        <v>10.333333333333334</v>
      </c>
      <c r="O118" s="475">
        <v>4</v>
      </c>
      <c r="P118" s="474">
        <v>19.666666666666668</v>
      </c>
      <c r="Q118" s="478">
        <v>15</v>
      </c>
      <c r="R118" s="1709">
        <v>23.1</v>
      </c>
    </row>
    <row r="119" spans="1:18" s="1325" customFormat="1" ht="15.75" hidden="1" customHeight="1" thickBot="1" x14ac:dyDescent="0.3">
      <c r="A119" s="2272" t="s">
        <v>426</v>
      </c>
      <c r="B119" s="2273"/>
      <c r="C119" s="2273"/>
      <c r="D119" s="2273"/>
      <c r="E119" s="2273"/>
      <c r="F119" s="2273"/>
      <c r="G119" s="2273"/>
      <c r="H119" s="2273"/>
      <c r="I119" s="2273"/>
      <c r="J119" s="2273"/>
      <c r="K119" s="2273"/>
      <c r="L119" s="2273"/>
      <c r="M119" s="2273"/>
      <c r="N119" s="2273"/>
      <c r="O119" s="2273"/>
      <c r="P119" s="2273"/>
      <c r="Q119" s="2273"/>
      <c r="R119" s="2274"/>
    </row>
    <row r="120" spans="1:18" s="1325" customFormat="1" ht="40.5" hidden="1" customHeight="1" thickBot="1" x14ac:dyDescent="0.3">
      <c r="A120" s="107"/>
      <c r="B120" s="2275" t="s">
        <v>400</v>
      </c>
      <c r="C120" s="2276"/>
      <c r="D120" s="2275" t="s">
        <v>401</v>
      </c>
      <c r="E120" s="2276"/>
      <c r="F120" s="2275" t="s">
        <v>300</v>
      </c>
      <c r="G120" s="2276"/>
      <c r="H120" s="2275" t="s">
        <v>303</v>
      </c>
      <c r="I120" s="2276"/>
      <c r="J120" s="2275" t="s">
        <v>402</v>
      </c>
      <c r="K120" s="2276"/>
      <c r="L120" s="2275" t="s">
        <v>403</v>
      </c>
      <c r="M120" s="2276"/>
      <c r="N120" s="2275" t="s">
        <v>404</v>
      </c>
      <c r="O120" s="2276"/>
      <c r="P120" s="2275" t="s">
        <v>405</v>
      </c>
      <c r="Q120" s="2276"/>
      <c r="R120" s="1697" t="s">
        <v>406</v>
      </c>
    </row>
    <row r="121" spans="1:18" s="1325" customFormat="1" ht="15.75" hidden="1" thickBot="1" x14ac:dyDescent="0.3">
      <c r="A121" s="2126" t="s">
        <v>407</v>
      </c>
      <c r="B121" s="2127"/>
      <c r="C121" s="2127"/>
      <c r="D121" s="2268"/>
      <c r="E121" s="2268"/>
      <c r="F121" s="2127"/>
      <c r="G121" s="2127"/>
      <c r="H121" s="2268"/>
      <c r="I121" s="2268"/>
      <c r="J121" s="2127"/>
      <c r="K121" s="2127"/>
      <c r="L121" s="2268"/>
      <c r="M121" s="2268"/>
      <c r="N121" s="2127"/>
      <c r="O121" s="2127"/>
      <c r="P121" s="2268"/>
      <c r="Q121" s="2268"/>
      <c r="R121" s="2134"/>
    </row>
    <row r="122" spans="1:18" s="1325" customFormat="1" hidden="1" x14ac:dyDescent="0.25">
      <c r="A122" s="102" t="s">
        <v>282</v>
      </c>
      <c r="B122" s="429">
        <v>154</v>
      </c>
      <c r="C122" s="430">
        <f>B122/B130</f>
        <v>7.2368421052631582E-2</v>
      </c>
      <c r="D122" s="429">
        <v>3</v>
      </c>
      <c r="E122" s="430">
        <f>D122/D130</f>
        <v>6.8181818181818177E-2</v>
      </c>
      <c r="F122" s="429">
        <v>23</v>
      </c>
      <c r="G122" s="430">
        <f>F122/F130</f>
        <v>1.7898832684824902E-2</v>
      </c>
      <c r="H122" s="429">
        <v>3</v>
      </c>
      <c r="I122" s="430">
        <f>H122/H130</f>
        <v>8.3333333333333332E-3</v>
      </c>
      <c r="J122" s="429">
        <v>0</v>
      </c>
      <c r="K122" s="430">
        <f>J122/J130</f>
        <v>0</v>
      </c>
      <c r="L122" s="429">
        <v>5</v>
      </c>
      <c r="M122" s="430">
        <f>L122/L130</f>
        <v>8.0645161290322578E-2</v>
      </c>
      <c r="N122" s="429">
        <v>0</v>
      </c>
      <c r="O122" s="430">
        <f>N122/N130</f>
        <v>0</v>
      </c>
      <c r="P122" s="429">
        <v>3</v>
      </c>
      <c r="Q122" s="430">
        <f>P122/P130</f>
        <v>0.3</v>
      </c>
      <c r="R122" s="1698">
        <f>SUM(B122,D122,F122,H122,J122,L122,N122,P122)</f>
        <v>191</v>
      </c>
    </row>
    <row r="123" spans="1:18" s="1325" customFormat="1" hidden="1" x14ac:dyDescent="0.25">
      <c r="A123" s="100" t="s">
        <v>283</v>
      </c>
      <c r="B123" s="434">
        <v>354</v>
      </c>
      <c r="C123" s="435">
        <f>B123/B130</f>
        <v>0.16635338345864661</v>
      </c>
      <c r="D123" s="434">
        <v>4</v>
      </c>
      <c r="E123" s="435">
        <f>D123/D130</f>
        <v>9.0909090909090912E-2</v>
      </c>
      <c r="F123" s="434">
        <v>387</v>
      </c>
      <c r="G123" s="435">
        <f>F123/F130</f>
        <v>0.30116731517509726</v>
      </c>
      <c r="H123" s="434">
        <v>28</v>
      </c>
      <c r="I123" s="435">
        <f>H123/H130</f>
        <v>7.7777777777777779E-2</v>
      </c>
      <c r="J123" s="434">
        <v>0</v>
      </c>
      <c r="K123" s="435">
        <f>J123/J130</f>
        <v>0</v>
      </c>
      <c r="L123" s="434">
        <v>5</v>
      </c>
      <c r="M123" s="435">
        <f>L123/L130</f>
        <v>8.0645161290322578E-2</v>
      </c>
      <c r="N123" s="434">
        <v>0</v>
      </c>
      <c r="O123" s="435">
        <f>N123/N130</f>
        <v>0</v>
      </c>
      <c r="P123" s="434">
        <v>2</v>
      </c>
      <c r="Q123" s="435">
        <f>P123/P130</f>
        <v>0.2</v>
      </c>
      <c r="R123" s="1699">
        <f>SUM(B123,D123,F123,H123,J123,L123,N123,P123)</f>
        <v>780</v>
      </c>
    </row>
    <row r="124" spans="1:18" s="1325" customFormat="1" hidden="1" x14ac:dyDescent="0.25">
      <c r="A124" s="100" t="s">
        <v>284</v>
      </c>
      <c r="B124" s="434">
        <v>448</v>
      </c>
      <c r="C124" s="435">
        <f>B124/B130</f>
        <v>0.21052631578947367</v>
      </c>
      <c r="D124" s="434">
        <v>4</v>
      </c>
      <c r="E124" s="435">
        <f>D124/D130</f>
        <v>9.0909090909090912E-2</v>
      </c>
      <c r="F124" s="434">
        <v>298</v>
      </c>
      <c r="G124" s="435">
        <f>F124/F130</f>
        <v>0.23190661478599223</v>
      </c>
      <c r="H124" s="434">
        <v>55</v>
      </c>
      <c r="I124" s="435">
        <f>H124/H130</f>
        <v>0.15277777777777779</v>
      </c>
      <c r="J124" s="434">
        <v>0</v>
      </c>
      <c r="K124" s="435">
        <f>J124/J130</f>
        <v>0</v>
      </c>
      <c r="L124" s="434">
        <v>12</v>
      </c>
      <c r="M124" s="435">
        <f>L124/L130</f>
        <v>0.19354838709677419</v>
      </c>
      <c r="N124" s="434">
        <v>0</v>
      </c>
      <c r="O124" s="435">
        <f>N124/N130</f>
        <v>0</v>
      </c>
      <c r="P124" s="434">
        <v>2</v>
      </c>
      <c r="Q124" s="435">
        <f>P124/P130</f>
        <v>0.2</v>
      </c>
      <c r="R124" s="1699">
        <f t="shared" ref="R124:R129" si="20">SUM(B124,D124,F124,H124,J124,L124,N124,P124)</f>
        <v>819</v>
      </c>
    </row>
    <row r="125" spans="1:18" s="1325" customFormat="1" hidden="1" x14ac:dyDescent="0.25">
      <c r="A125" s="100" t="s">
        <v>285</v>
      </c>
      <c r="B125" s="434">
        <v>456</v>
      </c>
      <c r="C125" s="435">
        <f>B125/B130</f>
        <v>0.21428571428571427</v>
      </c>
      <c r="D125" s="434">
        <v>7</v>
      </c>
      <c r="E125" s="435">
        <f>D125/D130</f>
        <v>0.15909090909090909</v>
      </c>
      <c r="F125" s="434">
        <v>235</v>
      </c>
      <c r="G125" s="435">
        <f>F125/F130</f>
        <v>0.1828793774319066</v>
      </c>
      <c r="H125" s="434">
        <v>65</v>
      </c>
      <c r="I125" s="435">
        <f>H125/H130</f>
        <v>0.18055555555555555</v>
      </c>
      <c r="J125" s="434">
        <v>0</v>
      </c>
      <c r="K125" s="435">
        <f>J125/J130</f>
        <v>0</v>
      </c>
      <c r="L125" s="434">
        <v>13</v>
      </c>
      <c r="M125" s="435">
        <f>L125/L130</f>
        <v>0.20967741935483872</v>
      </c>
      <c r="N125" s="434">
        <v>0</v>
      </c>
      <c r="O125" s="435">
        <f>N125/N130</f>
        <v>0</v>
      </c>
      <c r="P125" s="434">
        <v>0</v>
      </c>
      <c r="Q125" s="435">
        <f>P125/P130</f>
        <v>0</v>
      </c>
      <c r="R125" s="1699">
        <f t="shared" si="20"/>
        <v>776</v>
      </c>
    </row>
    <row r="126" spans="1:18" s="1325" customFormat="1" hidden="1" x14ac:dyDescent="0.25">
      <c r="A126" s="100" t="s">
        <v>286</v>
      </c>
      <c r="B126" s="434">
        <v>281</v>
      </c>
      <c r="C126" s="435">
        <f>B126/B130</f>
        <v>0.13204887218045114</v>
      </c>
      <c r="D126" s="434">
        <v>11</v>
      </c>
      <c r="E126" s="435">
        <f>D126/D130</f>
        <v>0.25</v>
      </c>
      <c r="F126" s="434">
        <v>152</v>
      </c>
      <c r="G126" s="435">
        <f>F126/F130</f>
        <v>0.11828793774319066</v>
      </c>
      <c r="H126" s="434">
        <v>58</v>
      </c>
      <c r="I126" s="435">
        <f>H126/H130</f>
        <v>0.16111111111111112</v>
      </c>
      <c r="J126" s="434">
        <v>0</v>
      </c>
      <c r="K126" s="435">
        <f>J126/J130</f>
        <v>0</v>
      </c>
      <c r="L126" s="434">
        <v>7</v>
      </c>
      <c r="M126" s="435">
        <f>L126/L130</f>
        <v>0.11290322580645161</v>
      </c>
      <c r="N126" s="434">
        <v>0</v>
      </c>
      <c r="O126" s="435">
        <f>N126/N130</f>
        <v>0</v>
      </c>
      <c r="P126" s="434">
        <v>0</v>
      </c>
      <c r="Q126" s="435">
        <f>P126/P130</f>
        <v>0</v>
      </c>
      <c r="R126" s="1699">
        <f t="shared" si="20"/>
        <v>509</v>
      </c>
    </row>
    <row r="127" spans="1:18" s="1325" customFormat="1" hidden="1" x14ac:dyDescent="0.25">
      <c r="A127" s="100" t="s">
        <v>287</v>
      </c>
      <c r="B127" s="434">
        <v>268</v>
      </c>
      <c r="C127" s="435">
        <f>B127/B130</f>
        <v>0.12593984962406016</v>
      </c>
      <c r="D127" s="434">
        <v>11</v>
      </c>
      <c r="E127" s="435">
        <f>D127/D130</f>
        <v>0.25</v>
      </c>
      <c r="F127" s="434">
        <v>131</v>
      </c>
      <c r="G127" s="435">
        <f>F127/F130</f>
        <v>0.10194552529182879</v>
      </c>
      <c r="H127" s="434">
        <v>89</v>
      </c>
      <c r="I127" s="435">
        <f>H127/H130</f>
        <v>0.24722222222222223</v>
      </c>
      <c r="J127" s="434">
        <v>0</v>
      </c>
      <c r="K127" s="435">
        <f>J127/J130</f>
        <v>0</v>
      </c>
      <c r="L127" s="434">
        <v>5</v>
      </c>
      <c r="M127" s="435">
        <f>L127/L130</f>
        <v>8.0645161290322578E-2</v>
      </c>
      <c r="N127" s="434">
        <v>5</v>
      </c>
      <c r="O127" s="435">
        <f>N127/N130</f>
        <v>0.38461538461538464</v>
      </c>
      <c r="P127" s="434">
        <v>0</v>
      </c>
      <c r="Q127" s="435">
        <f>P127/P130</f>
        <v>0</v>
      </c>
      <c r="R127" s="1699">
        <f t="shared" si="20"/>
        <v>509</v>
      </c>
    </row>
    <row r="128" spans="1:18" s="1325" customFormat="1" hidden="1" x14ac:dyDescent="0.25">
      <c r="A128" s="100" t="s">
        <v>288</v>
      </c>
      <c r="B128" s="434">
        <v>167</v>
      </c>
      <c r="C128" s="435">
        <f>B128/B130</f>
        <v>7.8477443609022562E-2</v>
      </c>
      <c r="D128" s="434">
        <v>4</v>
      </c>
      <c r="E128" s="435">
        <f>D128/D130</f>
        <v>9.0909090909090912E-2</v>
      </c>
      <c r="F128" s="434">
        <v>58</v>
      </c>
      <c r="G128" s="435">
        <f>F128/F130</f>
        <v>4.5136186770428015E-2</v>
      </c>
      <c r="H128" s="434">
        <v>62</v>
      </c>
      <c r="I128" s="435">
        <f>H128/H130</f>
        <v>0.17222222222222222</v>
      </c>
      <c r="J128" s="434">
        <v>76</v>
      </c>
      <c r="K128" s="435">
        <f>J128/J130</f>
        <v>0.19689119170984457</v>
      </c>
      <c r="L128" s="434">
        <v>11</v>
      </c>
      <c r="M128" s="435">
        <f>L128/L130</f>
        <v>0.17741935483870969</v>
      </c>
      <c r="N128" s="434">
        <v>8</v>
      </c>
      <c r="O128" s="435">
        <f>N128/N130</f>
        <v>0.61538461538461542</v>
      </c>
      <c r="P128" s="434">
        <v>2</v>
      </c>
      <c r="Q128" s="435">
        <f>P128/P130</f>
        <v>0.2</v>
      </c>
      <c r="R128" s="1699">
        <f t="shared" si="20"/>
        <v>388</v>
      </c>
    </row>
    <row r="129" spans="1:18" s="1325" customFormat="1" ht="15.75" hidden="1" thickBot="1" x14ac:dyDescent="0.3">
      <c r="A129" s="702" t="s">
        <v>408</v>
      </c>
      <c r="B129" s="439">
        <v>0</v>
      </c>
      <c r="C129" s="440">
        <f>B129/B130</f>
        <v>0</v>
      </c>
      <c r="D129" s="439">
        <v>0</v>
      </c>
      <c r="E129" s="440">
        <f>D129/D130</f>
        <v>0</v>
      </c>
      <c r="F129" s="439">
        <v>1</v>
      </c>
      <c r="G129" s="440">
        <f>F129/F130</f>
        <v>7.7821011673151756E-4</v>
      </c>
      <c r="H129" s="439">
        <v>0</v>
      </c>
      <c r="I129" s="440">
        <f>H129/H130</f>
        <v>0</v>
      </c>
      <c r="J129" s="439">
        <v>310</v>
      </c>
      <c r="K129" s="440">
        <f>J129/J130</f>
        <v>0.80310880829015541</v>
      </c>
      <c r="L129" s="439">
        <v>4</v>
      </c>
      <c r="M129" s="440">
        <f>L129/L130</f>
        <v>6.4516129032258063E-2</v>
      </c>
      <c r="N129" s="439">
        <v>0</v>
      </c>
      <c r="O129" s="440">
        <f>N129/N130</f>
        <v>0</v>
      </c>
      <c r="P129" s="439">
        <v>1</v>
      </c>
      <c r="Q129" s="440">
        <f>P129/P130</f>
        <v>0.1</v>
      </c>
      <c r="R129" s="1700">
        <f t="shared" si="20"/>
        <v>316</v>
      </c>
    </row>
    <row r="130" spans="1:18" s="1325" customFormat="1" ht="16.5" hidden="1" thickTop="1" thickBot="1" x14ac:dyDescent="0.3">
      <c r="A130" s="125" t="s">
        <v>409</v>
      </c>
      <c r="B130" s="119">
        <f t="shared" ref="B130:Q130" si="21">SUM(B122:B129)</f>
        <v>2128</v>
      </c>
      <c r="C130" s="259">
        <f t="shared" si="21"/>
        <v>1</v>
      </c>
      <c r="D130" s="119">
        <f t="shared" si="21"/>
        <v>44</v>
      </c>
      <c r="E130" s="259">
        <f t="shared" si="21"/>
        <v>1</v>
      </c>
      <c r="F130" s="119">
        <f t="shared" si="21"/>
        <v>1285</v>
      </c>
      <c r="G130" s="259">
        <f t="shared" si="21"/>
        <v>1</v>
      </c>
      <c r="H130" s="119">
        <f t="shared" si="21"/>
        <v>360</v>
      </c>
      <c r="I130" s="259">
        <f t="shared" si="21"/>
        <v>1</v>
      </c>
      <c r="J130" s="119">
        <f t="shared" si="21"/>
        <v>386</v>
      </c>
      <c r="K130" s="259">
        <f t="shared" si="21"/>
        <v>1</v>
      </c>
      <c r="L130" s="119">
        <f t="shared" si="21"/>
        <v>62</v>
      </c>
      <c r="M130" s="259">
        <f t="shared" si="21"/>
        <v>1</v>
      </c>
      <c r="N130" s="119">
        <f t="shared" si="21"/>
        <v>13</v>
      </c>
      <c r="O130" s="259">
        <f t="shared" si="21"/>
        <v>1</v>
      </c>
      <c r="P130" s="119">
        <f t="shared" si="21"/>
        <v>10</v>
      </c>
      <c r="Q130" s="259">
        <f t="shared" si="21"/>
        <v>0.99999999999999989</v>
      </c>
      <c r="R130" s="1701">
        <f>SUM(B130,D130,F130,H130,J130,L130,N130,P130)</f>
        <v>4288</v>
      </c>
    </row>
    <row r="131" spans="1:18" s="30" customFormat="1" ht="15.75" hidden="1" thickBot="1" x14ac:dyDescent="0.3">
      <c r="A131" s="2269" t="s">
        <v>410</v>
      </c>
      <c r="B131" s="2270"/>
      <c r="C131" s="2270"/>
      <c r="D131" s="2270"/>
      <c r="E131" s="2270"/>
      <c r="F131" s="2270"/>
      <c r="G131" s="2270"/>
      <c r="H131" s="2270"/>
      <c r="I131" s="2270"/>
      <c r="J131" s="2270"/>
      <c r="K131" s="2270"/>
      <c r="L131" s="2270"/>
      <c r="M131" s="2270"/>
      <c r="N131" s="2270"/>
      <c r="O131" s="2270"/>
      <c r="P131" s="2270"/>
      <c r="Q131" s="2270"/>
      <c r="R131" s="2271"/>
    </row>
    <row r="132" spans="1:18" s="1325" customFormat="1" hidden="1" x14ac:dyDescent="0.25">
      <c r="A132" s="102" t="s">
        <v>292</v>
      </c>
      <c r="B132" s="444">
        <v>349</v>
      </c>
      <c r="C132" s="445">
        <f>SUM(B132/B138)</f>
        <v>0.16408086506817113</v>
      </c>
      <c r="D132" s="444">
        <v>8</v>
      </c>
      <c r="E132" s="445">
        <f>SUM(D132/D138)</f>
        <v>0.18181818181818182</v>
      </c>
      <c r="F132" s="444">
        <v>181</v>
      </c>
      <c r="G132" s="445">
        <f>SUM(F132/F138)</f>
        <v>0.14085603112840467</v>
      </c>
      <c r="H132" s="444">
        <v>54</v>
      </c>
      <c r="I132" s="445">
        <f>SUM(H132/H138)</f>
        <v>0.15</v>
      </c>
      <c r="J132" s="444">
        <v>95</v>
      </c>
      <c r="K132" s="445">
        <f>SUM(J132/J138)</f>
        <v>0.24611398963730569</v>
      </c>
      <c r="L132" s="444">
        <v>7</v>
      </c>
      <c r="M132" s="445">
        <f>SUM(L132/L138)</f>
        <v>0.11290322580645161</v>
      </c>
      <c r="N132" s="444">
        <v>4</v>
      </c>
      <c r="O132" s="445">
        <f>SUM(N132/N138)</f>
        <v>0.2857142857142857</v>
      </c>
      <c r="P132" s="444">
        <v>2</v>
      </c>
      <c r="Q132" s="445">
        <f>SUM(P132/P138)</f>
        <v>0.2</v>
      </c>
      <c r="R132" s="1698">
        <f t="shared" ref="R132:R137" si="22">SUM(B132,D132,F132,H132,J132,L132,N132,P132)</f>
        <v>700</v>
      </c>
    </row>
    <row r="133" spans="1:18" s="1325" customFormat="1" hidden="1" x14ac:dyDescent="0.25">
      <c r="A133" s="100" t="s">
        <v>293</v>
      </c>
      <c r="B133" s="448">
        <v>118</v>
      </c>
      <c r="C133" s="449">
        <f>SUM(B133/B138)</f>
        <v>5.5477197931358718E-2</v>
      </c>
      <c r="D133" s="448">
        <v>5</v>
      </c>
      <c r="E133" s="449">
        <f>SUM(D133/D138)</f>
        <v>0.11363636363636363</v>
      </c>
      <c r="F133" s="448">
        <v>102</v>
      </c>
      <c r="G133" s="449">
        <f>SUM(F133/F138)</f>
        <v>7.9377431906614782E-2</v>
      </c>
      <c r="H133" s="448">
        <v>33</v>
      </c>
      <c r="I133" s="449">
        <f>SUM(H133/H138)</f>
        <v>9.166666666666666E-2</v>
      </c>
      <c r="J133" s="448">
        <v>22</v>
      </c>
      <c r="K133" s="449">
        <f>SUM(J133/J138)</f>
        <v>5.6994818652849742E-2</v>
      </c>
      <c r="L133" s="448">
        <v>12</v>
      </c>
      <c r="M133" s="449">
        <f>SUM(L133/L138)</f>
        <v>0.19354838709677419</v>
      </c>
      <c r="N133" s="448">
        <v>1</v>
      </c>
      <c r="O133" s="449">
        <f>SUM(N133/N138)</f>
        <v>7.1428571428571425E-2</v>
      </c>
      <c r="P133" s="448">
        <v>1</v>
      </c>
      <c r="Q133" s="449">
        <f>SUM(P133/P138)</f>
        <v>0.1</v>
      </c>
      <c r="R133" s="1699">
        <f t="shared" si="22"/>
        <v>294</v>
      </c>
    </row>
    <row r="134" spans="1:18" s="1325" customFormat="1" hidden="1" x14ac:dyDescent="0.25">
      <c r="A134" s="100" t="s">
        <v>294</v>
      </c>
      <c r="B134" s="448">
        <v>23</v>
      </c>
      <c r="C134" s="449">
        <f>SUM(B134/B138)</f>
        <v>1.0813352139163141E-2</v>
      </c>
      <c r="D134" s="448">
        <v>0</v>
      </c>
      <c r="E134" s="449">
        <f>SUM(D134/D138)</f>
        <v>0</v>
      </c>
      <c r="F134" s="448">
        <v>10</v>
      </c>
      <c r="G134" s="449">
        <f>SUM(F134/F138)</f>
        <v>7.7821011673151752E-3</v>
      </c>
      <c r="H134" s="448">
        <v>2</v>
      </c>
      <c r="I134" s="449">
        <f>SUM(H134/H138)</f>
        <v>5.5555555555555558E-3</v>
      </c>
      <c r="J134" s="448">
        <v>5</v>
      </c>
      <c r="K134" s="449">
        <f>SUM(J134/J138)</f>
        <v>1.2953367875647668E-2</v>
      </c>
      <c r="L134" s="448">
        <v>0</v>
      </c>
      <c r="M134" s="449">
        <f>SUM(L134/L138)</f>
        <v>0</v>
      </c>
      <c r="N134" s="448">
        <v>0</v>
      </c>
      <c r="O134" s="449">
        <f>SUM(N134/N138)</f>
        <v>0</v>
      </c>
      <c r="P134" s="448">
        <v>0</v>
      </c>
      <c r="Q134" s="449">
        <f>SUM(P134/P138)</f>
        <v>0</v>
      </c>
      <c r="R134" s="1699">
        <f t="shared" si="22"/>
        <v>40</v>
      </c>
    </row>
    <row r="135" spans="1:18" s="1325" customFormat="1" hidden="1" x14ac:dyDescent="0.25">
      <c r="A135" s="100" t="s">
        <v>295</v>
      </c>
      <c r="B135" s="448">
        <v>570</v>
      </c>
      <c r="C135" s="449">
        <f>SUM(B135/B138)</f>
        <v>0.26798307475317351</v>
      </c>
      <c r="D135" s="448">
        <v>12</v>
      </c>
      <c r="E135" s="449">
        <f>SUM(D135/D138)</f>
        <v>0.27272727272727271</v>
      </c>
      <c r="F135" s="448">
        <v>398</v>
      </c>
      <c r="G135" s="449">
        <f>SUM(F135/F138)</f>
        <v>0.30972762645914398</v>
      </c>
      <c r="H135" s="448">
        <v>106</v>
      </c>
      <c r="I135" s="449">
        <f>SUM(H135/H138)</f>
        <v>0.29444444444444445</v>
      </c>
      <c r="J135" s="448">
        <v>125</v>
      </c>
      <c r="K135" s="449">
        <f>SUM(J135/J138)</f>
        <v>0.32383419689119169</v>
      </c>
      <c r="L135" s="448">
        <v>6</v>
      </c>
      <c r="M135" s="449">
        <f>SUM(L135/L138)</f>
        <v>9.6774193548387094E-2</v>
      </c>
      <c r="N135" s="448">
        <v>3</v>
      </c>
      <c r="O135" s="449">
        <f>SUM(N135/N138)</f>
        <v>0.21428571428571427</v>
      </c>
      <c r="P135" s="448">
        <v>3</v>
      </c>
      <c r="Q135" s="449">
        <f>SUM(P135/P138)</f>
        <v>0.3</v>
      </c>
      <c r="R135" s="1699">
        <f t="shared" si="22"/>
        <v>1223</v>
      </c>
    </row>
    <row r="136" spans="1:18" s="1325" customFormat="1" hidden="1" x14ac:dyDescent="0.25">
      <c r="A136" s="100" t="s">
        <v>411</v>
      </c>
      <c r="B136" s="448">
        <v>541</v>
      </c>
      <c r="C136" s="449">
        <f>SUM(B136/B138)</f>
        <v>0.2543488481429243</v>
      </c>
      <c r="D136" s="448">
        <v>8</v>
      </c>
      <c r="E136" s="449">
        <f>SUM(D136/D138)</f>
        <v>0.18181818181818182</v>
      </c>
      <c r="F136" s="448">
        <v>422</v>
      </c>
      <c r="G136" s="449">
        <f>SUM(F136/F138)</f>
        <v>0.32840466926070039</v>
      </c>
      <c r="H136" s="448">
        <v>114</v>
      </c>
      <c r="I136" s="449">
        <f>SUM(H136/H138)</f>
        <v>0.31666666666666665</v>
      </c>
      <c r="J136" s="448">
        <v>122</v>
      </c>
      <c r="K136" s="449">
        <f>SUM(J136/J138)</f>
        <v>0.31606217616580312</v>
      </c>
      <c r="L136" s="448">
        <v>8</v>
      </c>
      <c r="M136" s="449">
        <f>SUM(L136/L138)</f>
        <v>0.12903225806451613</v>
      </c>
      <c r="N136" s="448">
        <v>3</v>
      </c>
      <c r="O136" s="449">
        <f>SUM(N136/N138)</f>
        <v>0.21428571428571427</v>
      </c>
      <c r="P136" s="448">
        <v>0</v>
      </c>
      <c r="Q136" s="449">
        <f>SUM(P136/P138)</f>
        <v>0</v>
      </c>
      <c r="R136" s="1699">
        <f t="shared" si="22"/>
        <v>1218</v>
      </c>
    </row>
    <row r="137" spans="1:18" s="1325" customFormat="1" ht="15.75" hidden="1" thickBot="1" x14ac:dyDescent="0.3">
      <c r="A137" s="101" t="s">
        <v>297</v>
      </c>
      <c r="B137" s="452">
        <v>526</v>
      </c>
      <c r="C137" s="453">
        <f>SUM(B137/B138)</f>
        <v>0.24729666196520922</v>
      </c>
      <c r="D137" s="452">
        <v>11</v>
      </c>
      <c r="E137" s="453">
        <f>SUM(D137/D138)</f>
        <v>0.25</v>
      </c>
      <c r="F137" s="452">
        <v>172</v>
      </c>
      <c r="G137" s="453">
        <f>SUM(F137/F138)</f>
        <v>0.13385214007782101</v>
      </c>
      <c r="H137" s="452">
        <v>51</v>
      </c>
      <c r="I137" s="453">
        <f>SUM(H137/H138)</f>
        <v>0.14166666666666666</v>
      </c>
      <c r="J137" s="452">
        <v>17</v>
      </c>
      <c r="K137" s="453">
        <f>SUM(J137/J138)</f>
        <v>4.4041450777202069E-2</v>
      </c>
      <c r="L137" s="452">
        <v>29</v>
      </c>
      <c r="M137" s="453">
        <f>SUM(L137/L138)</f>
        <v>0.46774193548387094</v>
      </c>
      <c r="N137" s="452">
        <v>3</v>
      </c>
      <c r="O137" s="453">
        <f>SUM(N137/N138)</f>
        <v>0.21428571428571427</v>
      </c>
      <c r="P137" s="452">
        <v>4</v>
      </c>
      <c r="Q137" s="453">
        <f>SUM(P137/P138)</f>
        <v>0.4</v>
      </c>
      <c r="R137" s="1700">
        <f t="shared" si="22"/>
        <v>813</v>
      </c>
    </row>
    <row r="138" spans="1:18" s="1325" customFormat="1" ht="16.5" hidden="1" thickTop="1" thickBot="1" x14ac:dyDescent="0.3">
      <c r="A138" s="125" t="s">
        <v>409</v>
      </c>
      <c r="B138" s="119">
        <f t="shared" ref="B138:Q138" si="23">SUM(B132:B137)</f>
        <v>2127</v>
      </c>
      <c r="C138" s="259">
        <f t="shared" si="23"/>
        <v>1</v>
      </c>
      <c r="D138" s="119">
        <f t="shared" si="23"/>
        <v>44</v>
      </c>
      <c r="E138" s="259">
        <f t="shared" si="23"/>
        <v>1</v>
      </c>
      <c r="F138" s="119">
        <f t="shared" si="23"/>
        <v>1285</v>
      </c>
      <c r="G138" s="259">
        <f t="shared" si="23"/>
        <v>1</v>
      </c>
      <c r="H138" s="119">
        <f t="shared" si="23"/>
        <v>360</v>
      </c>
      <c r="I138" s="259">
        <f t="shared" si="23"/>
        <v>1</v>
      </c>
      <c r="J138" s="119">
        <f t="shared" si="23"/>
        <v>386</v>
      </c>
      <c r="K138" s="259">
        <f t="shared" si="23"/>
        <v>1</v>
      </c>
      <c r="L138" s="119">
        <f t="shared" si="23"/>
        <v>62</v>
      </c>
      <c r="M138" s="259">
        <f t="shared" si="23"/>
        <v>1</v>
      </c>
      <c r="N138" s="119">
        <f t="shared" si="23"/>
        <v>14</v>
      </c>
      <c r="O138" s="259">
        <f t="shared" si="23"/>
        <v>1</v>
      </c>
      <c r="P138" s="119">
        <f t="shared" si="23"/>
        <v>10</v>
      </c>
      <c r="Q138" s="259">
        <f t="shared" si="23"/>
        <v>1</v>
      </c>
      <c r="R138" s="1701">
        <f>SUM(B138,D138,F138,H138,J138,L138,N138,P138)</f>
        <v>4288</v>
      </c>
    </row>
    <row r="139" spans="1:18" s="1325" customFormat="1" ht="15.75" hidden="1" customHeight="1" thickBot="1" x14ac:dyDescent="0.3">
      <c r="A139" s="2269" t="s">
        <v>412</v>
      </c>
      <c r="B139" s="2270"/>
      <c r="C139" s="2270"/>
      <c r="D139" s="2270"/>
      <c r="E139" s="2270"/>
      <c r="F139" s="2270"/>
      <c r="G139" s="2270"/>
      <c r="H139" s="2270"/>
      <c r="I139" s="2270"/>
      <c r="J139" s="2270"/>
      <c r="K139" s="2270"/>
      <c r="L139" s="2270"/>
      <c r="M139" s="2270"/>
      <c r="N139" s="2270"/>
      <c r="O139" s="2270"/>
      <c r="P139" s="2270"/>
      <c r="Q139" s="2270"/>
      <c r="R139" s="2271"/>
    </row>
    <row r="140" spans="1:18" s="1325" customFormat="1" hidden="1" x14ac:dyDescent="0.25">
      <c r="A140" s="93" t="s">
        <v>413</v>
      </c>
      <c r="B140" s="444">
        <v>1100</v>
      </c>
      <c r="C140" s="445">
        <f>SUM(B140/B146)</f>
        <v>0.5171603196991067</v>
      </c>
      <c r="D140" s="444">
        <v>41</v>
      </c>
      <c r="E140" s="445">
        <f>SUM(D140/D146)</f>
        <v>0.93181818181818177</v>
      </c>
      <c r="F140" s="444">
        <v>513</v>
      </c>
      <c r="G140" s="445">
        <f>SUM(F140/F146)</f>
        <v>0.39922178988326851</v>
      </c>
      <c r="H140" s="444">
        <v>223</v>
      </c>
      <c r="I140" s="445">
        <f>SUM(H140/H146)</f>
        <v>0.61944444444444446</v>
      </c>
      <c r="J140" s="444">
        <v>51</v>
      </c>
      <c r="K140" s="445">
        <f>SUM(J140/J146)</f>
        <v>0.13212435233160622</v>
      </c>
      <c r="L140" s="444">
        <v>36</v>
      </c>
      <c r="M140" s="445">
        <f>SUM(L140/L146)</f>
        <v>0.58064516129032262</v>
      </c>
      <c r="N140" s="444">
        <v>8</v>
      </c>
      <c r="O140" s="445">
        <f>SUM(N140/N146)</f>
        <v>0.5714285714285714</v>
      </c>
      <c r="P140" s="444">
        <v>5</v>
      </c>
      <c r="Q140" s="445">
        <f>SUM(P140/P146)</f>
        <v>0.5</v>
      </c>
      <c r="R140" s="1698">
        <f t="shared" ref="R140:R145" si="24">SUM(B140,D140,F140,H140,J140,L140,N140,P140)</f>
        <v>1977</v>
      </c>
    </row>
    <row r="141" spans="1:18" s="1325" customFormat="1" hidden="1" x14ac:dyDescent="0.25">
      <c r="A141" s="94" t="s">
        <v>414</v>
      </c>
      <c r="B141" s="448">
        <v>537</v>
      </c>
      <c r="C141" s="449">
        <f>SUM(B141/B146)</f>
        <v>0.25246826516220028</v>
      </c>
      <c r="D141" s="448">
        <v>2</v>
      </c>
      <c r="E141" s="449">
        <f>SUM(D141/D146)</f>
        <v>4.5454545454545456E-2</v>
      </c>
      <c r="F141" s="448">
        <v>311</v>
      </c>
      <c r="G141" s="449">
        <f>SUM(F141/F146)</f>
        <v>0.24202334630350195</v>
      </c>
      <c r="H141" s="448">
        <v>77</v>
      </c>
      <c r="I141" s="449">
        <f>SUM(H141/H146)</f>
        <v>0.21388888888888888</v>
      </c>
      <c r="J141" s="448">
        <v>38</v>
      </c>
      <c r="K141" s="449">
        <f>SUM(J141/J146)</f>
        <v>9.8445595854922283E-2</v>
      </c>
      <c r="L141" s="448">
        <v>14</v>
      </c>
      <c r="M141" s="449">
        <f>SUM(L141/L146)</f>
        <v>0.22580645161290322</v>
      </c>
      <c r="N141" s="448">
        <v>2</v>
      </c>
      <c r="O141" s="449">
        <f>SUM(N141/N146)</f>
        <v>0.14285714285714285</v>
      </c>
      <c r="P141" s="448">
        <v>1</v>
      </c>
      <c r="Q141" s="449">
        <f>SUM(P141/P146)</f>
        <v>0.1</v>
      </c>
      <c r="R141" s="1699">
        <f t="shared" si="24"/>
        <v>982</v>
      </c>
    </row>
    <row r="142" spans="1:18" s="1325" customFormat="1" hidden="1" x14ac:dyDescent="0.25">
      <c r="A142" s="94" t="s">
        <v>415</v>
      </c>
      <c r="B142" s="448">
        <v>260</v>
      </c>
      <c r="C142" s="449">
        <f>SUM(B142/B146)</f>
        <v>0.12223789374706159</v>
      </c>
      <c r="D142" s="448">
        <v>1</v>
      </c>
      <c r="E142" s="449">
        <f>SUM(D142/D146)</f>
        <v>2.2727272727272728E-2</v>
      </c>
      <c r="F142" s="448">
        <v>201</v>
      </c>
      <c r="G142" s="449">
        <f>SUM(F142/F146)</f>
        <v>0.15642023346303502</v>
      </c>
      <c r="H142" s="448">
        <v>32</v>
      </c>
      <c r="I142" s="449">
        <f>SUM(H142/H146)</f>
        <v>8.8888888888888892E-2</v>
      </c>
      <c r="J142" s="448">
        <v>55</v>
      </c>
      <c r="K142" s="449">
        <f>SUM(J142/J146)</f>
        <v>0.14248704663212436</v>
      </c>
      <c r="L142" s="448">
        <v>6</v>
      </c>
      <c r="M142" s="449">
        <f>SUM(L142/L146)</f>
        <v>9.6774193548387094E-2</v>
      </c>
      <c r="N142" s="448">
        <v>1</v>
      </c>
      <c r="O142" s="449">
        <f>SUM(N142/N146)</f>
        <v>7.1428571428571425E-2</v>
      </c>
      <c r="P142" s="448">
        <v>2</v>
      </c>
      <c r="Q142" s="449">
        <f>SUM(P142/P146)</f>
        <v>0.2</v>
      </c>
      <c r="R142" s="1699">
        <f t="shared" si="24"/>
        <v>558</v>
      </c>
    </row>
    <row r="143" spans="1:18" s="1325" customFormat="1" hidden="1" x14ac:dyDescent="0.25">
      <c r="A143" s="94" t="s">
        <v>416</v>
      </c>
      <c r="B143" s="448">
        <v>116</v>
      </c>
      <c r="C143" s="449">
        <f>SUM(B143/B146)</f>
        <v>5.4536906440996707E-2</v>
      </c>
      <c r="D143" s="448">
        <v>0</v>
      </c>
      <c r="E143" s="449">
        <f>SUM(D143/D146)</f>
        <v>0</v>
      </c>
      <c r="F143" s="448">
        <v>126</v>
      </c>
      <c r="G143" s="449">
        <f>SUM(F143/F146)</f>
        <v>9.8054474708171205E-2</v>
      </c>
      <c r="H143" s="448">
        <v>16</v>
      </c>
      <c r="I143" s="449">
        <f>SUM(H143/H146)</f>
        <v>4.4444444444444446E-2</v>
      </c>
      <c r="J143" s="448">
        <v>37</v>
      </c>
      <c r="K143" s="449">
        <f>SUM(J143/J146)</f>
        <v>9.585492227979274E-2</v>
      </c>
      <c r="L143" s="448">
        <v>0</v>
      </c>
      <c r="M143" s="449">
        <f>SUM(L143/L146)</f>
        <v>0</v>
      </c>
      <c r="N143" s="448">
        <v>0</v>
      </c>
      <c r="O143" s="449">
        <f>SUM(N143/N146)</f>
        <v>0</v>
      </c>
      <c r="P143" s="448">
        <v>0</v>
      </c>
      <c r="Q143" s="449">
        <f>SUM(P143/P146)</f>
        <v>0</v>
      </c>
      <c r="R143" s="1699">
        <f t="shared" si="24"/>
        <v>295</v>
      </c>
    </row>
    <row r="144" spans="1:18" s="1325" customFormat="1" hidden="1" x14ac:dyDescent="0.25">
      <c r="A144" s="94" t="s">
        <v>417</v>
      </c>
      <c r="B144" s="448">
        <v>51</v>
      </c>
      <c r="C144" s="449">
        <f>SUM(B144/B146)</f>
        <v>2.3977433004231313E-2</v>
      </c>
      <c r="D144" s="448">
        <v>0</v>
      </c>
      <c r="E144" s="449">
        <f>SUM(D144/D146)</f>
        <v>0</v>
      </c>
      <c r="F144" s="448">
        <v>55</v>
      </c>
      <c r="G144" s="449">
        <f>SUM(F144/F146)</f>
        <v>4.2801556420233464E-2</v>
      </c>
      <c r="H144" s="448">
        <v>5</v>
      </c>
      <c r="I144" s="449">
        <f>SUM(H144/H146)</f>
        <v>1.3888888888888888E-2</v>
      </c>
      <c r="J144" s="448">
        <v>40</v>
      </c>
      <c r="K144" s="449">
        <f>SUM(J144/J146)</f>
        <v>0.10362694300518134</v>
      </c>
      <c r="L144" s="448">
        <v>1</v>
      </c>
      <c r="M144" s="449">
        <f>SUM(L144/L146)</f>
        <v>1.6129032258064516E-2</v>
      </c>
      <c r="N144" s="448">
        <v>1</v>
      </c>
      <c r="O144" s="449">
        <f>SUM(N144/N146)</f>
        <v>7.1428571428571425E-2</v>
      </c>
      <c r="P144" s="448">
        <v>0</v>
      </c>
      <c r="Q144" s="449">
        <f>SUM(P144/P146)</f>
        <v>0</v>
      </c>
      <c r="R144" s="1699">
        <f t="shared" si="24"/>
        <v>153</v>
      </c>
    </row>
    <row r="145" spans="1:18" s="1325" customFormat="1" ht="15.75" hidden="1" thickBot="1" x14ac:dyDescent="0.3">
      <c r="A145" s="111" t="s">
        <v>418</v>
      </c>
      <c r="B145" s="452">
        <v>63</v>
      </c>
      <c r="C145" s="453">
        <f>SUM(B145/B146)</f>
        <v>2.9619181946403384E-2</v>
      </c>
      <c r="D145" s="452">
        <v>0</v>
      </c>
      <c r="E145" s="453">
        <f>SUM(D145/D146)</f>
        <v>0</v>
      </c>
      <c r="F145" s="452">
        <v>79</v>
      </c>
      <c r="G145" s="453">
        <f>SUM(F145/F146)</f>
        <v>6.147859922178988E-2</v>
      </c>
      <c r="H145" s="452">
        <v>7</v>
      </c>
      <c r="I145" s="453">
        <f>SUM(H145/H146)</f>
        <v>1.9444444444444445E-2</v>
      </c>
      <c r="J145" s="452">
        <v>165</v>
      </c>
      <c r="K145" s="453">
        <f>SUM(J145/J146)</f>
        <v>0.42746113989637308</v>
      </c>
      <c r="L145" s="452">
        <v>5</v>
      </c>
      <c r="M145" s="453">
        <f>SUM(L145/L146)</f>
        <v>8.0645161290322578E-2</v>
      </c>
      <c r="N145" s="452">
        <v>2</v>
      </c>
      <c r="O145" s="453">
        <f>SUM(N145/N146)</f>
        <v>0.14285714285714285</v>
      </c>
      <c r="P145" s="452">
        <v>2</v>
      </c>
      <c r="Q145" s="453">
        <f>SUM(P145/P146)</f>
        <v>0.2</v>
      </c>
      <c r="R145" s="1700">
        <f t="shared" si="24"/>
        <v>323</v>
      </c>
    </row>
    <row r="146" spans="1:18" s="1325" customFormat="1" ht="16.5" hidden="1" thickTop="1" thickBot="1" x14ac:dyDescent="0.3">
      <c r="A146" s="125" t="s">
        <v>409</v>
      </c>
      <c r="B146" s="119">
        <f t="shared" ref="B146:R146" si="25">SUM(B140:B145)</f>
        <v>2127</v>
      </c>
      <c r="C146" s="259">
        <f t="shared" si="25"/>
        <v>0.99999999999999989</v>
      </c>
      <c r="D146" s="119">
        <f t="shared" si="25"/>
        <v>44</v>
      </c>
      <c r="E146" s="259">
        <f t="shared" si="25"/>
        <v>0.99999999999999989</v>
      </c>
      <c r="F146" s="119">
        <f t="shared" si="25"/>
        <v>1285</v>
      </c>
      <c r="G146" s="259">
        <f t="shared" si="25"/>
        <v>1</v>
      </c>
      <c r="H146" s="119">
        <f t="shared" si="25"/>
        <v>360</v>
      </c>
      <c r="I146" s="259">
        <f t="shared" si="25"/>
        <v>1</v>
      </c>
      <c r="J146" s="119">
        <f t="shared" si="25"/>
        <v>386</v>
      </c>
      <c r="K146" s="259">
        <f t="shared" si="25"/>
        <v>1</v>
      </c>
      <c r="L146" s="119">
        <f t="shared" si="25"/>
        <v>62</v>
      </c>
      <c r="M146" s="259">
        <f t="shared" si="25"/>
        <v>1</v>
      </c>
      <c r="N146" s="119">
        <f t="shared" si="25"/>
        <v>14</v>
      </c>
      <c r="O146" s="259">
        <f t="shared" si="25"/>
        <v>0.99999999999999978</v>
      </c>
      <c r="P146" s="119">
        <f t="shared" si="25"/>
        <v>10</v>
      </c>
      <c r="Q146" s="259">
        <f t="shared" si="25"/>
        <v>1</v>
      </c>
      <c r="R146" s="1701">
        <f t="shared" si="25"/>
        <v>4288</v>
      </c>
    </row>
    <row r="147" spans="1:18" s="1325" customFormat="1" ht="15.75" hidden="1" customHeight="1" thickBot="1" x14ac:dyDescent="0.3">
      <c r="A147" s="2269" t="s">
        <v>419</v>
      </c>
      <c r="B147" s="2270"/>
      <c r="C147" s="2270"/>
      <c r="D147" s="2270"/>
      <c r="E147" s="2270"/>
      <c r="F147" s="2270"/>
      <c r="G147" s="2270"/>
      <c r="H147" s="2270"/>
      <c r="I147" s="2270"/>
      <c r="J147" s="2270"/>
      <c r="K147" s="2270"/>
      <c r="L147" s="2270"/>
      <c r="M147" s="2270"/>
      <c r="N147" s="2270"/>
      <c r="O147" s="2270"/>
      <c r="P147" s="2270"/>
      <c r="Q147" s="2270"/>
      <c r="R147" s="2271"/>
    </row>
    <row r="148" spans="1:18" s="1325" customFormat="1" hidden="1" x14ac:dyDescent="0.25">
      <c r="A148" s="93" t="s">
        <v>308</v>
      </c>
      <c r="B148" s="448">
        <v>21</v>
      </c>
      <c r="C148" s="456">
        <f>SUM(B148/B152)</f>
        <v>9.8730606488011286E-3</v>
      </c>
      <c r="D148" s="448">
        <v>9</v>
      </c>
      <c r="E148" s="456">
        <f>SUM(D148/D152)</f>
        <v>0.20454545454545456</v>
      </c>
      <c r="F148" s="448">
        <v>0</v>
      </c>
      <c r="G148" s="456">
        <f>SUM(F148/F152)</f>
        <v>0</v>
      </c>
      <c r="H148" s="448">
        <v>1</v>
      </c>
      <c r="I148" s="456">
        <f>SUM(H148/H152)</f>
        <v>2.7777777777777779E-3</v>
      </c>
      <c r="J148" s="448">
        <v>0</v>
      </c>
      <c r="K148" s="456">
        <f>SUM(J148/J152)</f>
        <v>0</v>
      </c>
      <c r="L148" s="448">
        <v>0</v>
      </c>
      <c r="M148" s="456">
        <f>SUM(L148/L152)</f>
        <v>0</v>
      </c>
      <c r="N148" s="448">
        <v>2</v>
      </c>
      <c r="O148" s="456">
        <f>SUM(N148/N152)</f>
        <v>0.14285714285714285</v>
      </c>
      <c r="P148" s="448">
        <v>0</v>
      </c>
      <c r="Q148" s="456">
        <f>SUM(P148/P152)</f>
        <v>0</v>
      </c>
      <c r="R148" s="1702">
        <f>SUM(B148,D148,F148,H148,J148,L148,N148,P148)</f>
        <v>33</v>
      </c>
    </row>
    <row r="149" spans="1:18" s="1325" customFormat="1" hidden="1" x14ac:dyDescent="0.25">
      <c r="A149" s="94" t="s">
        <v>309</v>
      </c>
      <c r="B149" s="448">
        <v>1130</v>
      </c>
      <c r="C149" s="460">
        <f>SUM(B149/B152)</f>
        <v>0.53126469205453686</v>
      </c>
      <c r="D149" s="448">
        <v>35</v>
      </c>
      <c r="E149" s="460">
        <f>SUM(D149/D152)</f>
        <v>0.79545454545454541</v>
      </c>
      <c r="F149" s="448">
        <v>33</v>
      </c>
      <c r="G149" s="460">
        <f>SUM(F149/F152)</f>
        <v>2.5680933852140077E-2</v>
      </c>
      <c r="H149" s="448">
        <v>87</v>
      </c>
      <c r="I149" s="460">
        <f>SUM(H149/H152)</f>
        <v>0.24166666666666667</v>
      </c>
      <c r="J149" s="448">
        <v>53</v>
      </c>
      <c r="K149" s="460">
        <f>SUM(J149/J152)</f>
        <v>0.13730569948186527</v>
      </c>
      <c r="L149" s="448">
        <v>43</v>
      </c>
      <c r="M149" s="460">
        <f>SUM(L149/L152)</f>
        <v>0.69354838709677424</v>
      </c>
      <c r="N149" s="448">
        <v>8</v>
      </c>
      <c r="O149" s="460">
        <f>SUM(N149/N152)</f>
        <v>0.5714285714285714</v>
      </c>
      <c r="P149" s="448">
        <v>4</v>
      </c>
      <c r="Q149" s="460">
        <f>SUM(P149/P152)</f>
        <v>0.4</v>
      </c>
      <c r="R149" s="1703">
        <f>SUM(B149,D149,F149,H149,J149,L149,N149,P149)</f>
        <v>1393</v>
      </c>
    </row>
    <row r="150" spans="1:18" s="1325" customFormat="1" hidden="1" x14ac:dyDescent="0.25">
      <c r="A150" s="94" t="s">
        <v>310</v>
      </c>
      <c r="B150" s="448">
        <v>695</v>
      </c>
      <c r="C150" s="460">
        <f>SUM(B150/B152)</f>
        <v>0.32675129290079924</v>
      </c>
      <c r="D150" s="448">
        <v>0</v>
      </c>
      <c r="E150" s="460">
        <f>SUM(D150/D152)</f>
        <v>0</v>
      </c>
      <c r="F150" s="448">
        <v>394</v>
      </c>
      <c r="G150" s="460">
        <f>SUM(F150/F152)</f>
        <v>0.30661478599221792</v>
      </c>
      <c r="H150" s="448">
        <v>151</v>
      </c>
      <c r="I150" s="460">
        <f>SUM(H150/H152)</f>
        <v>0.41944444444444445</v>
      </c>
      <c r="J150" s="448">
        <v>50</v>
      </c>
      <c r="K150" s="460">
        <f>SUM(J150/J152)</f>
        <v>0.12953367875647667</v>
      </c>
      <c r="L150" s="448">
        <v>11</v>
      </c>
      <c r="M150" s="460">
        <f>SUM(L150/L152)</f>
        <v>0.17741935483870969</v>
      </c>
      <c r="N150" s="448">
        <v>2</v>
      </c>
      <c r="O150" s="460">
        <f>SUM(N150/N152)</f>
        <v>0.14285714285714285</v>
      </c>
      <c r="P150" s="448">
        <v>3</v>
      </c>
      <c r="Q150" s="460">
        <f>SUM(P150/P152)</f>
        <v>0.3</v>
      </c>
      <c r="R150" s="1703">
        <f>SUM(B150,D150,F150,H150,J150,L150,N150,P150)</f>
        <v>1306</v>
      </c>
    </row>
    <row r="151" spans="1:18" s="1325" customFormat="1" ht="15.75" hidden="1" thickBot="1" x14ac:dyDescent="0.3">
      <c r="A151" s="111" t="s">
        <v>311</v>
      </c>
      <c r="B151" s="452">
        <v>281</v>
      </c>
      <c r="C151" s="463">
        <f>SUM(B151/B152)</f>
        <v>0.13211095439586271</v>
      </c>
      <c r="D151" s="452">
        <v>0</v>
      </c>
      <c r="E151" s="463">
        <f>SUM(D151/D152)</f>
        <v>0</v>
      </c>
      <c r="F151" s="452">
        <v>858</v>
      </c>
      <c r="G151" s="463">
        <f>SUM(F151/F152)</f>
        <v>0.66770428015564198</v>
      </c>
      <c r="H151" s="452">
        <v>121</v>
      </c>
      <c r="I151" s="463">
        <f>SUM(H151/H152)</f>
        <v>0.33611111111111114</v>
      </c>
      <c r="J151" s="452">
        <v>283</v>
      </c>
      <c r="K151" s="463">
        <f>SUM(J151/J152)</f>
        <v>0.73316062176165808</v>
      </c>
      <c r="L151" s="452">
        <v>8</v>
      </c>
      <c r="M151" s="463">
        <f>SUM(L151/L152)</f>
        <v>0.12903225806451613</v>
      </c>
      <c r="N151" s="452">
        <v>2</v>
      </c>
      <c r="O151" s="463">
        <f>SUM(N151/N152)</f>
        <v>0.14285714285714285</v>
      </c>
      <c r="P151" s="452">
        <v>3</v>
      </c>
      <c r="Q151" s="463">
        <f>SUM(P151/P152)</f>
        <v>0.3</v>
      </c>
      <c r="R151" s="1704">
        <f>SUM(B151,D151,F151,H151,J151,L151,N151,P151)</f>
        <v>1556</v>
      </c>
    </row>
    <row r="152" spans="1:18" s="1325" customFormat="1" ht="16.5" hidden="1" thickTop="1" thickBot="1" x14ac:dyDescent="0.3">
      <c r="A152" s="125" t="s">
        <v>409</v>
      </c>
      <c r="B152" s="119">
        <f>SUM(B148:B151)</f>
        <v>2127</v>
      </c>
      <c r="C152" s="259">
        <f>SUM(B152/B152)</f>
        <v>1</v>
      </c>
      <c r="D152" s="119">
        <f>SUM(D148:D151)</f>
        <v>44</v>
      </c>
      <c r="E152" s="259">
        <f>SUM(E148:E151)</f>
        <v>1</v>
      </c>
      <c r="F152" s="119">
        <f>SUM(F148:F151)</f>
        <v>1285</v>
      </c>
      <c r="G152" s="259">
        <f>SUM(F152/F465)</f>
        <v>0.73681192660550454</v>
      </c>
      <c r="H152" s="119">
        <f>SUM(H148:H151)</f>
        <v>360</v>
      </c>
      <c r="I152" s="259">
        <f>SUM(H152/H465)</f>
        <v>0.88235294117647056</v>
      </c>
      <c r="J152" s="119">
        <f>SUM(J148:J151)</f>
        <v>386</v>
      </c>
      <c r="K152" s="259">
        <f>SUM(J152/J465)</f>
        <v>0.8041666666666667</v>
      </c>
      <c r="L152" s="119">
        <f>SUM(L148:L151)</f>
        <v>62</v>
      </c>
      <c r="M152" s="259">
        <f>SUM(L152/L465)</f>
        <v>0.87323943661971826</v>
      </c>
      <c r="N152" s="119">
        <f>SUM(N148:N151)</f>
        <v>14</v>
      </c>
      <c r="O152" s="259">
        <f>SUM(N152/N465)</f>
        <v>0.4</v>
      </c>
      <c r="P152" s="119">
        <f>SUM(P148:P151)</f>
        <v>10</v>
      </c>
      <c r="Q152" s="259">
        <f>SUM(P152/P465)</f>
        <v>1.25</v>
      </c>
      <c r="R152" s="1701">
        <f>SUM(R148:R151)</f>
        <v>4288</v>
      </c>
    </row>
    <row r="153" spans="1:18" s="1325" customFormat="1" ht="15.75" hidden="1" thickBot="1" x14ac:dyDescent="0.3">
      <c r="A153" s="2269" t="s">
        <v>421</v>
      </c>
      <c r="B153" s="2270"/>
      <c r="C153" s="2270"/>
      <c r="D153" s="2270"/>
      <c r="E153" s="2270"/>
      <c r="F153" s="2270"/>
      <c r="G153" s="2270"/>
      <c r="H153" s="2270"/>
      <c r="I153" s="2270"/>
      <c r="J153" s="2270"/>
      <c r="K153" s="2270"/>
      <c r="L153" s="2270"/>
      <c r="M153" s="2270"/>
      <c r="N153" s="2270"/>
      <c r="O153" s="2270"/>
      <c r="P153" s="2270"/>
      <c r="Q153" s="2270"/>
      <c r="R153" s="2271"/>
    </row>
    <row r="154" spans="1:18" s="1325" customFormat="1" hidden="1" x14ac:dyDescent="0.25">
      <c r="A154" s="110"/>
      <c r="B154" s="249" t="s">
        <v>422</v>
      </c>
      <c r="C154" s="250" t="s">
        <v>313</v>
      </c>
      <c r="D154" s="251" t="s">
        <v>422</v>
      </c>
      <c r="E154" s="252" t="s">
        <v>313</v>
      </c>
      <c r="F154" s="250" t="s">
        <v>422</v>
      </c>
      <c r="G154" s="250" t="s">
        <v>313</v>
      </c>
      <c r="H154" s="251" t="s">
        <v>422</v>
      </c>
      <c r="I154" s="252" t="s">
        <v>313</v>
      </c>
      <c r="J154" s="323" t="s">
        <v>422</v>
      </c>
      <c r="K154" s="251" t="s">
        <v>313</v>
      </c>
      <c r="L154" s="252" t="s">
        <v>422</v>
      </c>
      <c r="M154" s="250" t="s">
        <v>313</v>
      </c>
      <c r="N154" s="250" t="s">
        <v>422</v>
      </c>
      <c r="O154" s="250" t="s">
        <v>313</v>
      </c>
      <c r="P154" s="251" t="s">
        <v>422</v>
      </c>
      <c r="Q154" s="252" t="s">
        <v>313</v>
      </c>
      <c r="R154" s="1705" t="s">
        <v>422</v>
      </c>
    </row>
    <row r="155" spans="1:18" s="1325" customFormat="1" hidden="1" x14ac:dyDescent="0.25">
      <c r="A155" s="94" t="s">
        <v>423</v>
      </c>
      <c r="B155" s="467">
        <v>7.9525152797367182</v>
      </c>
      <c r="C155" s="468">
        <v>7</v>
      </c>
      <c r="D155" s="467">
        <v>10.204545454545455</v>
      </c>
      <c r="E155" s="469">
        <v>12</v>
      </c>
      <c r="F155" s="470">
        <v>6.9377431906614788</v>
      </c>
      <c r="G155" s="468">
        <v>6</v>
      </c>
      <c r="H155" s="467">
        <v>10.844444444444445</v>
      </c>
      <c r="I155" s="471">
        <v>12</v>
      </c>
      <c r="J155" s="470">
        <v>19.512953367875646</v>
      </c>
      <c r="K155" s="472">
        <v>19</v>
      </c>
      <c r="L155" s="473">
        <v>9.6612903225806459</v>
      </c>
      <c r="M155" s="468">
        <v>8.5</v>
      </c>
      <c r="N155" s="470">
        <v>16.142857142857142</v>
      </c>
      <c r="O155" s="468">
        <v>17</v>
      </c>
      <c r="P155" s="467">
        <v>7</v>
      </c>
      <c r="Q155" s="471">
        <v>3</v>
      </c>
      <c r="R155" s="1708">
        <v>9</v>
      </c>
    </row>
    <row r="156" spans="1:18" s="1325" customFormat="1" hidden="1" x14ac:dyDescent="0.25">
      <c r="A156" s="97" t="s">
        <v>424</v>
      </c>
      <c r="B156" s="467">
        <v>1.9652092148566056</v>
      </c>
      <c r="C156" s="468">
        <v>1</v>
      </c>
      <c r="D156" s="467">
        <v>1.0909090909090908</v>
      </c>
      <c r="E156" s="469">
        <v>1</v>
      </c>
      <c r="F156" s="470">
        <v>2.4801556420233464</v>
      </c>
      <c r="G156" s="468">
        <v>2</v>
      </c>
      <c r="H156" s="467">
        <v>1.7833333333333334</v>
      </c>
      <c r="I156" s="471">
        <v>1</v>
      </c>
      <c r="J156" s="470">
        <v>7.0777202072538863</v>
      </c>
      <c r="K156" s="472">
        <v>5</v>
      </c>
      <c r="L156" s="473">
        <v>3.0161290322580645</v>
      </c>
      <c r="M156" s="468">
        <v>1</v>
      </c>
      <c r="N156" s="470">
        <v>2.5714285714285716</v>
      </c>
      <c r="O156" s="468">
        <v>1</v>
      </c>
      <c r="P156" s="467">
        <v>5.8</v>
      </c>
      <c r="Q156" s="471">
        <v>1.5</v>
      </c>
      <c r="R156" s="1708">
        <v>2.6</v>
      </c>
    </row>
    <row r="157" spans="1:18" s="1325" customFormat="1" ht="15.75" hidden="1" thickBot="1" x14ac:dyDescent="0.3">
      <c r="A157" s="96" t="s">
        <v>425</v>
      </c>
      <c r="B157" s="474">
        <v>13.489421720733427</v>
      </c>
      <c r="C157" s="475">
        <v>12</v>
      </c>
      <c r="D157" s="474">
        <v>3.1818181818181817</v>
      </c>
      <c r="E157" s="476">
        <v>3</v>
      </c>
      <c r="F157" s="477">
        <v>30.634241245136188</v>
      </c>
      <c r="G157" s="475">
        <v>28</v>
      </c>
      <c r="H157" s="474">
        <v>20.225000000000001</v>
      </c>
      <c r="I157" s="478">
        <v>19</v>
      </c>
      <c r="J157" s="477">
        <v>46.435233160621763</v>
      </c>
      <c r="K157" s="479">
        <v>45</v>
      </c>
      <c r="L157" s="480">
        <v>12.983870967741936</v>
      </c>
      <c r="M157" s="475">
        <v>6</v>
      </c>
      <c r="N157" s="477">
        <v>10.428571428571429</v>
      </c>
      <c r="O157" s="475">
        <v>4</v>
      </c>
      <c r="P157" s="474">
        <v>22.3</v>
      </c>
      <c r="Q157" s="478">
        <v>18</v>
      </c>
      <c r="R157" s="1709">
        <v>22.1</v>
      </c>
    </row>
    <row r="158" spans="1:18" s="1325" customFormat="1" ht="15.75" hidden="1" customHeight="1" thickBot="1" x14ac:dyDescent="0.3">
      <c r="A158" s="2272" t="s">
        <v>427</v>
      </c>
      <c r="B158" s="2273"/>
      <c r="C158" s="2273"/>
      <c r="D158" s="2273"/>
      <c r="E158" s="2273"/>
      <c r="F158" s="2273"/>
      <c r="G158" s="2273"/>
      <c r="H158" s="2273"/>
      <c r="I158" s="2273"/>
      <c r="J158" s="2273"/>
      <c r="K158" s="2273"/>
      <c r="L158" s="2273"/>
      <c r="M158" s="2273"/>
      <c r="N158" s="2273"/>
      <c r="O158" s="2273"/>
      <c r="P158" s="2273"/>
      <c r="Q158" s="2273"/>
      <c r="R158" s="2274"/>
    </row>
    <row r="159" spans="1:18" s="1325" customFormat="1" ht="40.5" hidden="1" customHeight="1" thickBot="1" x14ac:dyDescent="0.3">
      <c r="A159" s="107"/>
      <c r="B159" s="2275" t="s">
        <v>400</v>
      </c>
      <c r="C159" s="2276"/>
      <c r="D159" s="2275" t="s">
        <v>401</v>
      </c>
      <c r="E159" s="2276"/>
      <c r="F159" s="2275" t="s">
        <v>300</v>
      </c>
      <c r="G159" s="2276"/>
      <c r="H159" s="2275" t="s">
        <v>303</v>
      </c>
      <c r="I159" s="2276"/>
      <c r="J159" s="2275" t="s">
        <v>402</v>
      </c>
      <c r="K159" s="2276"/>
      <c r="L159" s="2275" t="s">
        <v>403</v>
      </c>
      <c r="M159" s="2276"/>
      <c r="N159" s="2275" t="s">
        <v>404</v>
      </c>
      <c r="O159" s="2276"/>
      <c r="P159" s="2275" t="s">
        <v>405</v>
      </c>
      <c r="Q159" s="2276"/>
      <c r="R159" s="1697" t="s">
        <v>406</v>
      </c>
    </row>
    <row r="160" spans="1:18" s="1325" customFormat="1" ht="15.75" hidden="1" thickBot="1" x14ac:dyDescent="0.3">
      <c r="A160" s="2126" t="s">
        <v>407</v>
      </c>
      <c r="B160" s="2127"/>
      <c r="C160" s="2127"/>
      <c r="D160" s="2268"/>
      <c r="E160" s="2268"/>
      <c r="F160" s="2127"/>
      <c r="G160" s="2127"/>
      <c r="H160" s="2268"/>
      <c r="I160" s="2268"/>
      <c r="J160" s="2127"/>
      <c r="K160" s="2127"/>
      <c r="L160" s="2268"/>
      <c r="M160" s="2268"/>
      <c r="N160" s="2127"/>
      <c r="O160" s="2127"/>
      <c r="P160" s="2268"/>
      <c r="Q160" s="2268"/>
      <c r="R160" s="2134"/>
    </row>
    <row r="161" spans="1:18" s="1325" customFormat="1" hidden="1" x14ac:dyDescent="0.25">
      <c r="A161" s="102" t="s">
        <v>282</v>
      </c>
      <c r="B161" s="429">
        <v>180</v>
      </c>
      <c r="C161" s="430">
        <f>B161/B169</f>
        <v>8.1447963800904979E-2</v>
      </c>
      <c r="D161" s="429">
        <v>4</v>
      </c>
      <c r="E161" s="430">
        <f>D161/D169</f>
        <v>0.14814814814814814</v>
      </c>
      <c r="F161" s="429">
        <v>25</v>
      </c>
      <c r="G161" s="430">
        <f>F161/F169</f>
        <v>1.9470404984423675E-2</v>
      </c>
      <c r="H161" s="429">
        <v>6</v>
      </c>
      <c r="I161" s="430">
        <f>H161/H169</f>
        <v>1.7595307917888565E-2</v>
      </c>
      <c r="J161" s="429">
        <v>0</v>
      </c>
      <c r="K161" s="430">
        <f>J161/J169</f>
        <v>0</v>
      </c>
      <c r="L161" s="429">
        <v>9</v>
      </c>
      <c r="M161" s="430">
        <f>L161/L169</f>
        <v>0.23076923076923078</v>
      </c>
      <c r="N161" s="429">
        <v>0</v>
      </c>
      <c r="O161" s="430">
        <f>N161/N169</f>
        <v>0</v>
      </c>
      <c r="P161" s="429">
        <v>2</v>
      </c>
      <c r="Q161" s="430">
        <f>P161/P169</f>
        <v>0.125</v>
      </c>
      <c r="R161" s="1698">
        <f>SUM(B161,D161,F161,H161,J161,L161,N161,P161)</f>
        <v>226</v>
      </c>
    </row>
    <row r="162" spans="1:18" s="1325" customFormat="1" hidden="1" x14ac:dyDescent="0.25">
      <c r="A162" s="100" t="s">
        <v>283</v>
      </c>
      <c r="B162" s="434">
        <v>377</v>
      </c>
      <c r="C162" s="435">
        <f>B162/B169</f>
        <v>0.17058823529411765</v>
      </c>
      <c r="D162" s="434">
        <v>3</v>
      </c>
      <c r="E162" s="435">
        <f>D162/D169</f>
        <v>0.1111111111111111</v>
      </c>
      <c r="F162" s="434">
        <v>387</v>
      </c>
      <c r="G162" s="435">
        <f>F162/F169</f>
        <v>0.30140186915887851</v>
      </c>
      <c r="H162" s="434">
        <v>32</v>
      </c>
      <c r="I162" s="435">
        <f>H162/H169</f>
        <v>9.3841642228739003E-2</v>
      </c>
      <c r="J162" s="434">
        <v>0</v>
      </c>
      <c r="K162" s="435">
        <f>J162/J169</f>
        <v>0</v>
      </c>
      <c r="L162" s="434">
        <v>8</v>
      </c>
      <c r="M162" s="435">
        <f>L162/L169</f>
        <v>0.20512820512820512</v>
      </c>
      <c r="N162" s="434">
        <v>0</v>
      </c>
      <c r="O162" s="435">
        <f>N162/N169</f>
        <v>0</v>
      </c>
      <c r="P162" s="434">
        <v>2</v>
      </c>
      <c r="Q162" s="435">
        <f>P162/P169</f>
        <v>0.125</v>
      </c>
      <c r="R162" s="1699">
        <f>SUM(B162,D162,F162,H162,J162,L162,N162,P162)</f>
        <v>809</v>
      </c>
    </row>
    <row r="163" spans="1:18" s="1325" customFormat="1" hidden="1" x14ac:dyDescent="0.25">
      <c r="A163" s="100" t="s">
        <v>284</v>
      </c>
      <c r="B163" s="434">
        <v>480</v>
      </c>
      <c r="C163" s="435">
        <f>B163/B169</f>
        <v>0.21719457013574661</v>
      </c>
      <c r="D163" s="434">
        <v>7</v>
      </c>
      <c r="E163" s="435">
        <f>D163/D169</f>
        <v>0.25925925925925924</v>
      </c>
      <c r="F163" s="434">
        <v>293</v>
      </c>
      <c r="G163" s="435">
        <f>F163/F169</f>
        <v>0.22819314641744548</v>
      </c>
      <c r="H163" s="434">
        <v>39</v>
      </c>
      <c r="I163" s="435">
        <f>H163/H169</f>
        <v>0.11436950146627566</v>
      </c>
      <c r="J163" s="434">
        <v>0</v>
      </c>
      <c r="K163" s="435">
        <f>J163/J169</f>
        <v>0</v>
      </c>
      <c r="L163" s="434">
        <v>8</v>
      </c>
      <c r="M163" s="435">
        <f>L163/L169</f>
        <v>0.20512820512820512</v>
      </c>
      <c r="N163" s="434">
        <v>0</v>
      </c>
      <c r="O163" s="435">
        <f>N163/N169</f>
        <v>0</v>
      </c>
      <c r="P163" s="434">
        <v>1</v>
      </c>
      <c r="Q163" s="435">
        <f>P163/P169</f>
        <v>6.25E-2</v>
      </c>
      <c r="R163" s="1699">
        <f t="shared" ref="R163:R168" si="26">SUM(B163,D163,F163,H163,J163,L163,N163,P163)</f>
        <v>828</v>
      </c>
    </row>
    <row r="164" spans="1:18" s="1325" customFormat="1" hidden="1" x14ac:dyDescent="0.25">
      <c r="A164" s="100" t="s">
        <v>285</v>
      </c>
      <c r="B164" s="434">
        <v>448</v>
      </c>
      <c r="C164" s="435">
        <f>B164/B169</f>
        <v>0.20271493212669683</v>
      </c>
      <c r="D164" s="434">
        <v>4</v>
      </c>
      <c r="E164" s="435">
        <f>D164/D169</f>
        <v>0.14814814814814814</v>
      </c>
      <c r="F164" s="434">
        <v>270</v>
      </c>
      <c r="G164" s="435">
        <f>F164/F169</f>
        <v>0.2102803738317757</v>
      </c>
      <c r="H164" s="434">
        <v>62</v>
      </c>
      <c r="I164" s="435">
        <f>H164/H169</f>
        <v>0.18181818181818182</v>
      </c>
      <c r="J164" s="434">
        <v>0</v>
      </c>
      <c r="K164" s="435">
        <f>J164/J169</f>
        <v>0</v>
      </c>
      <c r="L164" s="434">
        <v>0</v>
      </c>
      <c r="M164" s="435">
        <f>L164/L169</f>
        <v>0</v>
      </c>
      <c r="N164" s="434">
        <v>0</v>
      </c>
      <c r="O164" s="435">
        <f>N164/N169</f>
        <v>0</v>
      </c>
      <c r="P164" s="434">
        <v>1</v>
      </c>
      <c r="Q164" s="435">
        <f>P164/P169</f>
        <v>6.25E-2</v>
      </c>
      <c r="R164" s="1699">
        <f t="shared" si="26"/>
        <v>785</v>
      </c>
    </row>
    <row r="165" spans="1:18" s="1325" customFormat="1" hidden="1" x14ac:dyDescent="0.25">
      <c r="A165" s="100" t="s">
        <v>286</v>
      </c>
      <c r="B165" s="434">
        <v>287</v>
      </c>
      <c r="C165" s="435">
        <f>B165/B169</f>
        <v>0.12986425339366517</v>
      </c>
      <c r="D165" s="434">
        <v>3</v>
      </c>
      <c r="E165" s="435">
        <f>D165/D169</f>
        <v>0.1111111111111111</v>
      </c>
      <c r="F165" s="434">
        <v>150</v>
      </c>
      <c r="G165" s="435">
        <f>F165/F169</f>
        <v>0.11682242990654206</v>
      </c>
      <c r="H165" s="434">
        <v>63</v>
      </c>
      <c r="I165" s="435">
        <f>H165/H169</f>
        <v>0.18475073313782991</v>
      </c>
      <c r="J165" s="434">
        <v>0</v>
      </c>
      <c r="K165" s="435">
        <f>J165/J169</f>
        <v>0</v>
      </c>
      <c r="L165" s="434">
        <v>6</v>
      </c>
      <c r="M165" s="435">
        <f>L165/L169</f>
        <v>0.15384615384615385</v>
      </c>
      <c r="N165" s="434">
        <v>1</v>
      </c>
      <c r="O165" s="435">
        <f>N165/N169</f>
        <v>7.6923076923076927E-2</v>
      </c>
      <c r="P165" s="434">
        <v>1</v>
      </c>
      <c r="Q165" s="435">
        <f>P165/P169</f>
        <v>6.25E-2</v>
      </c>
      <c r="R165" s="1699">
        <f t="shared" si="26"/>
        <v>511</v>
      </c>
    </row>
    <row r="166" spans="1:18" s="1325" customFormat="1" hidden="1" x14ac:dyDescent="0.25">
      <c r="A166" s="100" t="s">
        <v>287</v>
      </c>
      <c r="B166" s="434">
        <v>293</v>
      </c>
      <c r="C166" s="435">
        <f>B166/B169</f>
        <v>0.13257918552036199</v>
      </c>
      <c r="D166" s="434">
        <v>3</v>
      </c>
      <c r="E166" s="435">
        <f>D166/D169</f>
        <v>0.1111111111111111</v>
      </c>
      <c r="F166" s="434">
        <v>112</v>
      </c>
      <c r="G166" s="435">
        <f>F166/F169</f>
        <v>8.7227414330218064E-2</v>
      </c>
      <c r="H166" s="434">
        <v>83</v>
      </c>
      <c r="I166" s="435">
        <f>H166/H169</f>
        <v>0.24340175953079179</v>
      </c>
      <c r="J166" s="434">
        <v>0</v>
      </c>
      <c r="K166" s="435">
        <f>J166/J169</f>
        <v>0</v>
      </c>
      <c r="L166" s="434">
        <v>2</v>
      </c>
      <c r="M166" s="435">
        <f>L166/L169</f>
        <v>5.128205128205128E-2</v>
      </c>
      <c r="N166" s="434">
        <v>5</v>
      </c>
      <c r="O166" s="435">
        <f>N166/N169</f>
        <v>0.38461538461538464</v>
      </c>
      <c r="P166" s="434">
        <v>4</v>
      </c>
      <c r="Q166" s="435">
        <f>P166/P169</f>
        <v>0.25</v>
      </c>
      <c r="R166" s="1699">
        <f t="shared" si="26"/>
        <v>502</v>
      </c>
    </row>
    <row r="167" spans="1:18" s="1325" customFormat="1" hidden="1" x14ac:dyDescent="0.25">
      <c r="A167" s="100" t="s">
        <v>288</v>
      </c>
      <c r="B167" s="434">
        <v>144</v>
      </c>
      <c r="C167" s="435">
        <f>B167/B169</f>
        <v>6.5158371040723986E-2</v>
      </c>
      <c r="D167" s="434">
        <v>3</v>
      </c>
      <c r="E167" s="435">
        <f>D167/D169</f>
        <v>0.1111111111111111</v>
      </c>
      <c r="F167" s="434">
        <v>47</v>
      </c>
      <c r="G167" s="435">
        <f>F167/F169</f>
        <v>3.6604361370716508E-2</v>
      </c>
      <c r="H167" s="434">
        <v>56</v>
      </c>
      <c r="I167" s="435">
        <f>H167/H169</f>
        <v>0.16422287390029325</v>
      </c>
      <c r="J167" s="434">
        <v>4</v>
      </c>
      <c r="K167" s="435">
        <f>J167/J169</f>
        <v>1.0582010582010581E-2</v>
      </c>
      <c r="L167" s="434">
        <v>5</v>
      </c>
      <c r="M167" s="435">
        <f>L167/L169</f>
        <v>0.12820512820512819</v>
      </c>
      <c r="N167" s="434">
        <v>6</v>
      </c>
      <c r="O167" s="435">
        <f>N167/N169</f>
        <v>0.46153846153846156</v>
      </c>
      <c r="P167" s="434">
        <v>3</v>
      </c>
      <c r="Q167" s="435">
        <f>P167/P169</f>
        <v>0.1875</v>
      </c>
      <c r="R167" s="1699">
        <f t="shared" si="26"/>
        <v>268</v>
      </c>
    </row>
    <row r="168" spans="1:18" s="1325" customFormat="1" ht="15.75" hidden="1" thickBot="1" x14ac:dyDescent="0.3">
      <c r="A168" s="702" t="s">
        <v>408</v>
      </c>
      <c r="B168" s="439">
        <v>1</v>
      </c>
      <c r="C168" s="440">
        <f>B168/B169</f>
        <v>4.5248868778280545E-4</v>
      </c>
      <c r="D168" s="439">
        <v>0</v>
      </c>
      <c r="E168" s="440">
        <f>D168/D169</f>
        <v>0</v>
      </c>
      <c r="F168" s="439">
        <v>0</v>
      </c>
      <c r="G168" s="440">
        <f>F168/F169</f>
        <v>0</v>
      </c>
      <c r="H168" s="439">
        <v>0</v>
      </c>
      <c r="I168" s="440">
        <f>H168/H169</f>
        <v>0</v>
      </c>
      <c r="J168" s="439">
        <v>374</v>
      </c>
      <c r="K168" s="440">
        <f>J168/J169</f>
        <v>0.98941798941798942</v>
      </c>
      <c r="L168" s="439">
        <v>1</v>
      </c>
      <c r="M168" s="440">
        <f>L168/L169</f>
        <v>2.564102564102564E-2</v>
      </c>
      <c r="N168" s="439">
        <v>1</v>
      </c>
      <c r="O168" s="440">
        <f>N168/N169</f>
        <v>7.6923076923076927E-2</v>
      </c>
      <c r="P168" s="439">
        <v>2</v>
      </c>
      <c r="Q168" s="440">
        <f>P168/P169</f>
        <v>0.125</v>
      </c>
      <c r="R168" s="1700">
        <f t="shared" si="26"/>
        <v>379</v>
      </c>
    </row>
    <row r="169" spans="1:18" s="1325" customFormat="1" ht="16.5" hidden="1" thickTop="1" thickBot="1" x14ac:dyDescent="0.3">
      <c r="A169" s="125" t="s">
        <v>409</v>
      </c>
      <c r="B169" s="119">
        <f t="shared" ref="B169:Q169" si="27">SUM(B161:B168)</f>
        <v>2210</v>
      </c>
      <c r="C169" s="259">
        <f t="shared" si="27"/>
        <v>1</v>
      </c>
      <c r="D169" s="119">
        <f t="shared" si="27"/>
        <v>27</v>
      </c>
      <c r="E169" s="259">
        <f t="shared" si="27"/>
        <v>1</v>
      </c>
      <c r="F169" s="119">
        <f>SUM(F161:F168)</f>
        <v>1284</v>
      </c>
      <c r="G169" s="259">
        <f t="shared" si="27"/>
        <v>1</v>
      </c>
      <c r="H169" s="119">
        <f t="shared" si="27"/>
        <v>341</v>
      </c>
      <c r="I169" s="259">
        <f t="shared" si="27"/>
        <v>0.99999999999999989</v>
      </c>
      <c r="J169" s="119">
        <f t="shared" si="27"/>
        <v>378</v>
      </c>
      <c r="K169" s="259">
        <f t="shared" si="27"/>
        <v>1</v>
      </c>
      <c r="L169" s="119">
        <f t="shared" si="27"/>
        <v>39</v>
      </c>
      <c r="M169" s="259">
        <f t="shared" si="27"/>
        <v>1</v>
      </c>
      <c r="N169" s="119">
        <f t="shared" si="27"/>
        <v>13</v>
      </c>
      <c r="O169" s="259">
        <f t="shared" si="27"/>
        <v>1</v>
      </c>
      <c r="P169" s="119">
        <f t="shared" si="27"/>
        <v>16</v>
      </c>
      <c r="Q169" s="259">
        <f t="shared" si="27"/>
        <v>1</v>
      </c>
      <c r="R169" s="1701">
        <f>SUM(B169,D169,F169,H169,J169,L169,N169,P169)</f>
        <v>4308</v>
      </c>
    </row>
    <row r="170" spans="1:18" s="30" customFormat="1" ht="15.75" hidden="1" thickBot="1" x14ac:dyDescent="0.3">
      <c r="A170" s="2269" t="s">
        <v>410</v>
      </c>
      <c r="B170" s="2270"/>
      <c r="C170" s="2270"/>
      <c r="D170" s="2270"/>
      <c r="E170" s="2270"/>
      <c r="F170" s="2270"/>
      <c r="G170" s="2270"/>
      <c r="H170" s="2270"/>
      <c r="I170" s="2270"/>
      <c r="J170" s="2270"/>
      <c r="K170" s="2270"/>
      <c r="L170" s="2270"/>
      <c r="M170" s="2270"/>
      <c r="N170" s="2270"/>
      <c r="O170" s="2270"/>
      <c r="P170" s="2270"/>
      <c r="Q170" s="2270"/>
      <c r="R170" s="2271"/>
    </row>
    <row r="171" spans="1:18" s="1325" customFormat="1" hidden="1" x14ac:dyDescent="0.25">
      <c r="A171" s="102" t="s">
        <v>292</v>
      </c>
      <c r="B171" s="444">
        <v>325</v>
      </c>
      <c r="C171" s="445">
        <f>SUM(B171/B177)</f>
        <v>0.14705882352941177</v>
      </c>
      <c r="D171" s="444">
        <v>6</v>
      </c>
      <c r="E171" s="445">
        <f>SUM(D171/D177)</f>
        <v>0.22222222222222221</v>
      </c>
      <c r="F171" s="444">
        <v>200</v>
      </c>
      <c r="G171" s="445">
        <f>SUM(F171/F177)</f>
        <v>0.1557632398753894</v>
      </c>
      <c r="H171" s="444">
        <v>49</v>
      </c>
      <c r="I171" s="445">
        <f>SUM(H171/H177)</f>
        <v>0.14369501466275661</v>
      </c>
      <c r="J171" s="444">
        <v>63</v>
      </c>
      <c r="K171" s="445">
        <f>SUM(J171/J177)</f>
        <v>0.16666666666666666</v>
      </c>
      <c r="L171" s="444">
        <v>2</v>
      </c>
      <c r="M171" s="445">
        <f>SUM(L171/L177)</f>
        <v>5.128205128205128E-2</v>
      </c>
      <c r="N171" s="444">
        <v>2</v>
      </c>
      <c r="O171" s="445">
        <f>SUM(N171/N177)</f>
        <v>0.15384615384615385</v>
      </c>
      <c r="P171" s="444">
        <v>2</v>
      </c>
      <c r="Q171" s="445">
        <f>SUM(P171/P177)</f>
        <v>0.125</v>
      </c>
      <c r="R171" s="1698">
        <f t="shared" ref="R171:R176" si="28">SUM(B171,D171,F171,H171,J171,L171,N171,P171)</f>
        <v>649</v>
      </c>
    </row>
    <row r="172" spans="1:18" s="1325" customFormat="1" hidden="1" x14ac:dyDescent="0.25">
      <c r="A172" s="100" t="s">
        <v>293</v>
      </c>
      <c r="B172" s="448">
        <v>144</v>
      </c>
      <c r="C172" s="449">
        <f>SUM(B172/B177)</f>
        <v>6.5158371040723986E-2</v>
      </c>
      <c r="D172" s="448">
        <v>9</v>
      </c>
      <c r="E172" s="449">
        <f>SUM(D172/D177)</f>
        <v>0.33333333333333331</v>
      </c>
      <c r="F172" s="448">
        <v>71</v>
      </c>
      <c r="G172" s="449">
        <f>SUM(F172/F177)</f>
        <v>5.5295950155763239E-2</v>
      </c>
      <c r="H172" s="448">
        <v>63</v>
      </c>
      <c r="I172" s="449">
        <f>SUM(H172/H177)</f>
        <v>0.18475073313782991</v>
      </c>
      <c r="J172" s="448">
        <v>20</v>
      </c>
      <c r="K172" s="449">
        <f>SUM(J172/J177)</f>
        <v>5.2910052910052907E-2</v>
      </c>
      <c r="L172" s="448">
        <v>3</v>
      </c>
      <c r="M172" s="449">
        <f>SUM(L172/L177)</f>
        <v>7.6923076923076927E-2</v>
      </c>
      <c r="N172" s="448">
        <v>0</v>
      </c>
      <c r="O172" s="449">
        <f>SUM(N172/N177)</f>
        <v>0</v>
      </c>
      <c r="P172" s="448">
        <v>0</v>
      </c>
      <c r="Q172" s="449">
        <f>SUM(P172/P177)</f>
        <v>0</v>
      </c>
      <c r="R172" s="1699">
        <f t="shared" si="28"/>
        <v>310</v>
      </c>
    </row>
    <row r="173" spans="1:18" s="1325" customFormat="1" hidden="1" x14ac:dyDescent="0.25">
      <c r="A173" s="100" t="s">
        <v>294</v>
      </c>
      <c r="B173" s="448">
        <v>29</v>
      </c>
      <c r="C173" s="449">
        <f>SUM(B173/B177)</f>
        <v>1.3122171945701358E-2</v>
      </c>
      <c r="D173" s="448">
        <v>0</v>
      </c>
      <c r="E173" s="449">
        <f>SUM(D173/D177)</f>
        <v>0</v>
      </c>
      <c r="F173" s="448">
        <v>8</v>
      </c>
      <c r="G173" s="449">
        <f>SUM(F173/F177)</f>
        <v>6.2305295950155761E-3</v>
      </c>
      <c r="H173" s="448">
        <v>2</v>
      </c>
      <c r="I173" s="449">
        <f>SUM(H173/H177)</f>
        <v>5.8651026392961877E-3</v>
      </c>
      <c r="J173" s="448">
        <v>4</v>
      </c>
      <c r="K173" s="449">
        <f>SUM(J173/J177)</f>
        <v>1.0582010582010581E-2</v>
      </c>
      <c r="L173" s="448">
        <v>0</v>
      </c>
      <c r="M173" s="449">
        <f>SUM(L173/L177)</f>
        <v>0</v>
      </c>
      <c r="N173" s="448">
        <v>0</v>
      </c>
      <c r="O173" s="449">
        <f>SUM(N173/N177)</f>
        <v>0</v>
      </c>
      <c r="P173" s="448">
        <v>0</v>
      </c>
      <c r="Q173" s="449">
        <f>SUM(P173/P177)</f>
        <v>0</v>
      </c>
      <c r="R173" s="1699">
        <f t="shared" si="28"/>
        <v>43</v>
      </c>
    </row>
    <row r="174" spans="1:18" s="1325" customFormat="1" hidden="1" x14ac:dyDescent="0.25">
      <c r="A174" s="100" t="s">
        <v>295</v>
      </c>
      <c r="B174" s="448">
        <v>618</v>
      </c>
      <c r="C174" s="449">
        <f>SUM(B174/B177)</f>
        <v>0.27963800904977376</v>
      </c>
      <c r="D174" s="448">
        <v>3</v>
      </c>
      <c r="E174" s="449">
        <f>SUM(D174/D177)</f>
        <v>0.1111111111111111</v>
      </c>
      <c r="F174" s="448">
        <v>440</v>
      </c>
      <c r="G174" s="449">
        <f>SUM(F174/F177)</f>
        <v>0.34267912772585668</v>
      </c>
      <c r="H174" s="448">
        <v>89</v>
      </c>
      <c r="I174" s="449">
        <f>SUM(H174/H177)</f>
        <v>0.26099706744868034</v>
      </c>
      <c r="J174" s="448">
        <v>134</v>
      </c>
      <c r="K174" s="449">
        <f>SUM(J174/J177)</f>
        <v>0.35449735449735448</v>
      </c>
      <c r="L174" s="448">
        <v>7</v>
      </c>
      <c r="M174" s="449">
        <f>SUM(L174/L177)</f>
        <v>0.17948717948717949</v>
      </c>
      <c r="N174" s="448">
        <v>1</v>
      </c>
      <c r="O174" s="449">
        <f>SUM(N174/N177)</f>
        <v>7.6923076923076927E-2</v>
      </c>
      <c r="P174" s="448">
        <v>5</v>
      </c>
      <c r="Q174" s="449">
        <f>SUM(P174/P177)</f>
        <v>0.3125</v>
      </c>
      <c r="R174" s="1699">
        <f t="shared" si="28"/>
        <v>1297</v>
      </c>
    </row>
    <row r="175" spans="1:18" s="1325" customFormat="1" hidden="1" x14ac:dyDescent="0.25">
      <c r="A175" s="100" t="s">
        <v>296</v>
      </c>
      <c r="B175" s="448">
        <v>647</v>
      </c>
      <c r="C175" s="449">
        <f>SUM(B175/B177)</f>
        <v>0.29276018099547513</v>
      </c>
      <c r="D175" s="448">
        <v>4</v>
      </c>
      <c r="E175" s="449">
        <f>SUM(D175/D177)</f>
        <v>0.14814814814814814</v>
      </c>
      <c r="F175" s="448">
        <v>446</v>
      </c>
      <c r="G175" s="449">
        <f>SUM(F175/F177)</f>
        <v>0.34735202492211836</v>
      </c>
      <c r="H175" s="448">
        <v>100</v>
      </c>
      <c r="I175" s="449">
        <f>SUM(H175/H177)</f>
        <v>0.2932551319648094</v>
      </c>
      <c r="J175" s="448">
        <v>153</v>
      </c>
      <c r="K175" s="449">
        <f>SUM(J175/J177)</f>
        <v>0.40476190476190477</v>
      </c>
      <c r="L175" s="448">
        <v>5</v>
      </c>
      <c r="M175" s="449">
        <f>SUM(L175/L177)</f>
        <v>0.12820512820512819</v>
      </c>
      <c r="N175" s="448">
        <v>6</v>
      </c>
      <c r="O175" s="449">
        <f>SUM(N175/N177)</f>
        <v>0.46153846153846156</v>
      </c>
      <c r="P175" s="448">
        <v>9</v>
      </c>
      <c r="Q175" s="449">
        <f>SUM(P175/P177)</f>
        <v>0.5625</v>
      </c>
      <c r="R175" s="1699">
        <f t="shared" si="28"/>
        <v>1370</v>
      </c>
    </row>
    <row r="176" spans="1:18" s="1325" customFormat="1" ht="15.75" hidden="1" thickBot="1" x14ac:dyDescent="0.3">
      <c r="A176" s="101" t="s">
        <v>297</v>
      </c>
      <c r="B176" s="452">
        <v>447</v>
      </c>
      <c r="C176" s="453">
        <f>SUM(B176/B177)</f>
        <v>0.20226244343891403</v>
      </c>
      <c r="D176" s="452">
        <v>5</v>
      </c>
      <c r="E176" s="453">
        <f>SUM(D176/D177)</f>
        <v>0.18518518518518517</v>
      </c>
      <c r="F176" s="452">
        <v>119</v>
      </c>
      <c r="G176" s="453">
        <f>SUM(F176/F177)</f>
        <v>9.2679127725856694E-2</v>
      </c>
      <c r="H176" s="452">
        <v>38</v>
      </c>
      <c r="I176" s="453">
        <f>SUM(H176/H177)</f>
        <v>0.11143695014662756</v>
      </c>
      <c r="J176" s="452">
        <v>4</v>
      </c>
      <c r="K176" s="453">
        <f>SUM(J176/J177)</f>
        <v>1.0582010582010581E-2</v>
      </c>
      <c r="L176" s="452">
        <v>22</v>
      </c>
      <c r="M176" s="453">
        <f>SUM(L176/L177)</f>
        <v>0.5641025641025641</v>
      </c>
      <c r="N176" s="452">
        <v>4</v>
      </c>
      <c r="O176" s="453">
        <f>SUM(N176/N177)</f>
        <v>0.30769230769230771</v>
      </c>
      <c r="P176" s="452">
        <v>0</v>
      </c>
      <c r="Q176" s="453">
        <f>SUM(P176/P177)</f>
        <v>0</v>
      </c>
      <c r="R176" s="1700">
        <f t="shared" si="28"/>
        <v>639</v>
      </c>
    </row>
    <row r="177" spans="1:18" s="1325" customFormat="1" ht="16.5" hidden="1" thickTop="1" thickBot="1" x14ac:dyDescent="0.3">
      <c r="A177" s="125" t="s">
        <v>409</v>
      </c>
      <c r="B177" s="119">
        <f t="shared" ref="B177:Q177" si="29">SUM(B171:B176)</f>
        <v>2210</v>
      </c>
      <c r="C177" s="259">
        <f t="shared" si="29"/>
        <v>1</v>
      </c>
      <c r="D177" s="119">
        <f>SUM(D171:D176)</f>
        <v>27</v>
      </c>
      <c r="E177" s="259">
        <f t="shared" si="29"/>
        <v>1</v>
      </c>
      <c r="F177" s="119">
        <f t="shared" si="29"/>
        <v>1284</v>
      </c>
      <c r="G177" s="259">
        <f t="shared" si="29"/>
        <v>1</v>
      </c>
      <c r="H177" s="119">
        <f t="shared" si="29"/>
        <v>341</v>
      </c>
      <c r="I177" s="259">
        <f t="shared" si="29"/>
        <v>1</v>
      </c>
      <c r="J177" s="119">
        <f t="shared" si="29"/>
        <v>378</v>
      </c>
      <c r="K177" s="259">
        <f t="shared" si="29"/>
        <v>1</v>
      </c>
      <c r="L177" s="119">
        <f t="shared" si="29"/>
        <v>39</v>
      </c>
      <c r="M177" s="259">
        <f t="shared" si="29"/>
        <v>1</v>
      </c>
      <c r="N177" s="119">
        <f t="shared" si="29"/>
        <v>13</v>
      </c>
      <c r="O177" s="259">
        <f t="shared" si="29"/>
        <v>1</v>
      </c>
      <c r="P177" s="119">
        <f t="shared" si="29"/>
        <v>16</v>
      </c>
      <c r="Q177" s="259">
        <f t="shared" si="29"/>
        <v>1</v>
      </c>
      <c r="R177" s="1701">
        <f>SUM(B177,D177,F177,H177,J177,L177,N177,P177)</f>
        <v>4308</v>
      </c>
    </row>
    <row r="178" spans="1:18" s="1325" customFormat="1" ht="15.75" hidden="1" customHeight="1" thickBot="1" x14ac:dyDescent="0.3">
      <c r="A178" s="2269" t="s">
        <v>412</v>
      </c>
      <c r="B178" s="2270"/>
      <c r="C178" s="2270"/>
      <c r="D178" s="2270"/>
      <c r="E178" s="2270"/>
      <c r="F178" s="2270"/>
      <c r="G178" s="2270"/>
      <c r="H178" s="2270"/>
      <c r="I178" s="2270"/>
      <c r="J178" s="2270"/>
      <c r="K178" s="2270"/>
      <c r="L178" s="2270"/>
      <c r="M178" s="2270"/>
      <c r="N178" s="2270"/>
      <c r="O178" s="2270"/>
      <c r="P178" s="2270"/>
      <c r="Q178" s="2270"/>
      <c r="R178" s="2271"/>
    </row>
    <row r="179" spans="1:18" s="1325" customFormat="1" hidden="1" x14ac:dyDescent="0.25">
      <c r="A179" s="93" t="s">
        <v>413</v>
      </c>
      <c r="B179" s="444">
        <v>1104</v>
      </c>
      <c r="C179" s="445">
        <f>SUM(B179/B185)</f>
        <v>0.4995475113122172</v>
      </c>
      <c r="D179" s="444">
        <v>15</v>
      </c>
      <c r="E179" s="445">
        <f>SUM(D179/D185)</f>
        <v>0.55555555555555558</v>
      </c>
      <c r="F179" s="444">
        <v>528</v>
      </c>
      <c r="G179" s="445">
        <f>SUM(F179/F185)</f>
        <v>0.41121495327102803</v>
      </c>
      <c r="H179" s="444">
        <v>183</v>
      </c>
      <c r="I179" s="445">
        <f>SUM(H179/H185)</f>
        <v>0.53665689149560114</v>
      </c>
      <c r="J179" s="444">
        <v>37</v>
      </c>
      <c r="K179" s="445">
        <f>SUM(J179/J185)</f>
        <v>9.7883597883597878E-2</v>
      </c>
      <c r="L179" s="444">
        <v>26</v>
      </c>
      <c r="M179" s="445">
        <f>SUM(L179/L185)</f>
        <v>0.66666666666666663</v>
      </c>
      <c r="N179" s="444">
        <v>3</v>
      </c>
      <c r="O179" s="445">
        <f>SUM(N179/N185)</f>
        <v>0.23076923076923078</v>
      </c>
      <c r="P179" s="444">
        <v>5</v>
      </c>
      <c r="Q179" s="445">
        <f>SUM(P179/P185)</f>
        <v>0.3125</v>
      </c>
      <c r="R179" s="1698">
        <f t="shared" ref="R179:R184" si="30">SUM(B179,D179,F179,H179,J179,L179,N179,P179)</f>
        <v>1901</v>
      </c>
    </row>
    <row r="180" spans="1:18" s="1325" customFormat="1" hidden="1" x14ac:dyDescent="0.25">
      <c r="A180" s="94" t="s">
        <v>414</v>
      </c>
      <c r="B180" s="448">
        <v>584</v>
      </c>
      <c r="C180" s="449">
        <f>SUM(B180/B185)</f>
        <v>0.26425339366515838</v>
      </c>
      <c r="D180" s="448">
        <v>6</v>
      </c>
      <c r="E180" s="449">
        <f>SUM(D180/D185)</f>
        <v>0.22222222222222221</v>
      </c>
      <c r="F180" s="448">
        <v>298</v>
      </c>
      <c r="G180" s="449">
        <f>SUM(F180/F185)</f>
        <v>0.23208722741433022</v>
      </c>
      <c r="H180" s="448">
        <v>78</v>
      </c>
      <c r="I180" s="449">
        <f>SUM(H180/H185)</f>
        <v>0.22873900293255131</v>
      </c>
      <c r="J180" s="448">
        <v>40</v>
      </c>
      <c r="K180" s="449">
        <f>SUM(J180/J185)</f>
        <v>0.10582010582010581</v>
      </c>
      <c r="L180" s="448">
        <v>9</v>
      </c>
      <c r="M180" s="449">
        <f>SUM(L180/L185)</f>
        <v>0.23076923076923078</v>
      </c>
      <c r="N180" s="448">
        <v>2</v>
      </c>
      <c r="O180" s="449">
        <f>SUM(N180/N185)</f>
        <v>0.15384615384615385</v>
      </c>
      <c r="P180" s="448">
        <v>2</v>
      </c>
      <c r="Q180" s="449">
        <f>SUM(P180/P185)</f>
        <v>0.125</v>
      </c>
      <c r="R180" s="1699">
        <f t="shared" si="30"/>
        <v>1019</v>
      </c>
    </row>
    <row r="181" spans="1:18" s="1325" customFormat="1" hidden="1" x14ac:dyDescent="0.25">
      <c r="A181" s="94" t="s">
        <v>415</v>
      </c>
      <c r="B181" s="448">
        <v>261</v>
      </c>
      <c r="C181" s="449">
        <f>SUM(B181/B185)</f>
        <v>0.11809954751131221</v>
      </c>
      <c r="D181" s="448">
        <v>3</v>
      </c>
      <c r="E181" s="449">
        <f>SUM(D181/D185)</f>
        <v>0.1111111111111111</v>
      </c>
      <c r="F181" s="448">
        <v>206</v>
      </c>
      <c r="G181" s="449">
        <f>SUM(F181/F185)</f>
        <v>0.16043613707165108</v>
      </c>
      <c r="H181" s="448">
        <v>40</v>
      </c>
      <c r="I181" s="449">
        <f>SUM(H181/H185)</f>
        <v>0.11730205278592376</v>
      </c>
      <c r="J181" s="448">
        <v>37</v>
      </c>
      <c r="K181" s="449">
        <f>SUM(J181/J185)</f>
        <v>9.7883597883597878E-2</v>
      </c>
      <c r="L181" s="448">
        <v>3</v>
      </c>
      <c r="M181" s="449">
        <f>SUM(L181/L185)</f>
        <v>7.6923076923076927E-2</v>
      </c>
      <c r="N181" s="448">
        <v>2</v>
      </c>
      <c r="O181" s="449">
        <f>SUM(N181/N185)</f>
        <v>0.15384615384615385</v>
      </c>
      <c r="P181" s="448">
        <v>2</v>
      </c>
      <c r="Q181" s="449">
        <f>SUM(P181/P185)</f>
        <v>0.125</v>
      </c>
      <c r="R181" s="1699">
        <f t="shared" si="30"/>
        <v>554</v>
      </c>
    </row>
    <row r="182" spans="1:18" s="1325" customFormat="1" hidden="1" x14ac:dyDescent="0.25">
      <c r="A182" s="94" t="s">
        <v>416</v>
      </c>
      <c r="B182" s="448">
        <v>118</v>
      </c>
      <c r="C182" s="449">
        <f>SUM(B182/B185)</f>
        <v>5.3393665158371038E-2</v>
      </c>
      <c r="D182" s="448">
        <v>2</v>
      </c>
      <c r="E182" s="449">
        <f>SUM(D182/D185)</f>
        <v>7.407407407407407E-2</v>
      </c>
      <c r="F182" s="448">
        <v>107</v>
      </c>
      <c r="G182" s="449">
        <f>SUM(F182/F185)</f>
        <v>8.3333333333333329E-2</v>
      </c>
      <c r="H182" s="448">
        <v>17</v>
      </c>
      <c r="I182" s="449">
        <f>SUM(H182/H185)</f>
        <v>4.9853372434017593E-2</v>
      </c>
      <c r="J182" s="448">
        <v>39</v>
      </c>
      <c r="K182" s="449">
        <f>SUM(J182/J185)</f>
        <v>0.10317460317460317</v>
      </c>
      <c r="L182" s="448">
        <v>0</v>
      </c>
      <c r="M182" s="449">
        <f>SUM(L182/L185)</f>
        <v>0</v>
      </c>
      <c r="N182" s="448">
        <v>2</v>
      </c>
      <c r="O182" s="449">
        <f>SUM(N182/N185)</f>
        <v>0.15384615384615385</v>
      </c>
      <c r="P182" s="448">
        <v>0</v>
      </c>
      <c r="Q182" s="449">
        <f>SUM(P182/P185)</f>
        <v>0</v>
      </c>
      <c r="R182" s="1699">
        <f t="shared" si="30"/>
        <v>285</v>
      </c>
    </row>
    <row r="183" spans="1:18" s="1325" customFormat="1" hidden="1" x14ac:dyDescent="0.25">
      <c r="A183" s="94" t="s">
        <v>417</v>
      </c>
      <c r="B183" s="448">
        <v>64</v>
      </c>
      <c r="C183" s="449">
        <f>SUM(B183/B185)</f>
        <v>2.8959276018099549E-2</v>
      </c>
      <c r="D183" s="448">
        <v>0</v>
      </c>
      <c r="E183" s="449">
        <f>SUM(D183/D185)</f>
        <v>0</v>
      </c>
      <c r="F183" s="448">
        <v>67</v>
      </c>
      <c r="G183" s="449">
        <f>SUM(F183/F185)</f>
        <v>5.2180685358255451E-2</v>
      </c>
      <c r="H183" s="448">
        <v>12</v>
      </c>
      <c r="I183" s="449">
        <f>SUM(H183/H185)</f>
        <v>3.519061583577713E-2</v>
      </c>
      <c r="J183" s="448">
        <v>41</v>
      </c>
      <c r="K183" s="449">
        <f>SUM(J183/J185)</f>
        <v>0.10846560846560846</v>
      </c>
      <c r="L183" s="448">
        <v>0</v>
      </c>
      <c r="M183" s="449">
        <f>SUM(L183/L185)</f>
        <v>0</v>
      </c>
      <c r="N183" s="448">
        <v>0</v>
      </c>
      <c r="O183" s="449">
        <f>SUM(N183/N185)</f>
        <v>0</v>
      </c>
      <c r="P183" s="448">
        <v>0</v>
      </c>
      <c r="Q183" s="449">
        <f>SUM(P183/P185)</f>
        <v>0</v>
      </c>
      <c r="R183" s="1699">
        <f t="shared" si="30"/>
        <v>184</v>
      </c>
    </row>
    <row r="184" spans="1:18" s="1325" customFormat="1" ht="15.75" hidden="1" thickBot="1" x14ac:dyDescent="0.3">
      <c r="A184" s="111" t="s">
        <v>418</v>
      </c>
      <c r="B184" s="452">
        <v>79</v>
      </c>
      <c r="C184" s="453">
        <f>SUM(B184/B185)</f>
        <v>3.5746606334841627E-2</v>
      </c>
      <c r="D184" s="452">
        <v>1</v>
      </c>
      <c r="E184" s="453">
        <f>SUM(D184/D185)</f>
        <v>3.7037037037037035E-2</v>
      </c>
      <c r="F184" s="452">
        <v>78</v>
      </c>
      <c r="G184" s="453">
        <f>SUM(F184/F185)</f>
        <v>6.0747663551401869E-2</v>
      </c>
      <c r="H184" s="452">
        <v>11</v>
      </c>
      <c r="I184" s="453">
        <f>SUM(H184/H185)</f>
        <v>3.2258064516129031E-2</v>
      </c>
      <c r="J184" s="452">
        <v>184</v>
      </c>
      <c r="K184" s="453">
        <f>SUM(J184/J185)</f>
        <v>0.48677248677248675</v>
      </c>
      <c r="L184" s="452">
        <v>1</v>
      </c>
      <c r="M184" s="453">
        <f>SUM(L184/L185)</f>
        <v>2.564102564102564E-2</v>
      </c>
      <c r="N184" s="452">
        <v>4</v>
      </c>
      <c r="O184" s="453">
        <f>SUM(N184/N185)</f>
        <v>0.30769230769230771</v>
      </c>
      <c r="P184" s="452">
        <v>7</v>
      </c>
      <c r="Q184" s="453">
        <f>SUM(P184/P185)</f>
        <v>0.4375</v>
      </c>
      <c r="R184" s="1700">
        <f t="shared" si="30"/>
        <v>365</v>
      </c>
    </row>
    <row r="185" spans="1:18" s="1325" customFormat="1" ht="16.5" hidden="1" thickTop="1" thickBot="1" x14ac:dyDescent="0.3">
      <c r="A185" s="125" t="s">
        <v>409</v>
      </c>
      <c r="B185" s="119">
        <f t="shared" ref="B185:R185" si="31">SUM(B179:B184)</f>
        <v>2210</v>
      </c>
      <c r="C185" s="259">
        <f t="shared" si="31"/>
        <v>1</v>
      </c>
      <c r="D185" s="119">
        <f t="shared" si="31"/>
        <v>27</v>
      </c>
      <c r="E185" s="259">
        <f t="shared" si="31"/>
        <v>1</v>
      </c>
      <c r="F185" s="119">
        <f t="shared" si="31"/>
        <v>1284</v>
      </c>
      <c r="G185" s="259">
        <f t="shared" si="31"/>
        <v>1</v>
      </c>
      <c r="H185" s="119">
        <f t="shared" si="31"/>
        <v>341</v>
      </c>
      <c r="I185" s="259">
        <f t="shared" si="31"/>
        <v>0.99999999999999989</v>
      </c>
      <c r="J185" s="119">
        <f t="shared" si="31"/>
        <v>378</v>
      </c>
      <c r="K185" s="259">
        <f t="shared" si="31"/>
        <v>1</v>
      </c>
      <c r="L185" s="119">
        <f t="shared" si="31"/>
        <v>39</v>
      </c>
      <c r="M185" s="259">
        <f t="shared" si="31"/>
        <v>0.99999999999999989</v>
      </c>
      <c r="N185" s="119">
        <f t="shared" si="31"/>
        <v>13</v>
      </c>
      <c r="O185" s="259">
        <f t="shared" si="31"/>
        <v>1</v>
      </c>
      <c r="P185" s="119">
        <f t="shared" si="31"/>
        <v>16</v>
      </c>
      <c r="Q185" s="259">
        <f t="shared" si="31"/>
        <v>1</v>
      </c>
      <c r="R185" s="1701">
        <f t="shared" si="31"/>
        <v>4308</v>
      </c>
    </row>
    <row r="186" spans="1:18" s="1325" customFormat="1" ht="15.75" hidden="1" customHeight="1" thickBot="1" x14ac:dyDescent="0.3">
      <c r="A186" s="2269" t="s">
        <v>419</v>
      </c>
      <c r="B186" s="2270"/>
      <c r="C186" s="2270"/>
      <c r="D186" s="2270"/>
      <c r="E186" s="2270"/>
      <c r="F186" s="2270"/>
      <c r="G186" s="2270"/>
      <c r="H186" s="2270"/>
      <c r="I186" s="2270"/>
      <c r="J186" s="2270"/>
      <c r="K186" s="2270"/>
      <c r="L186" s="2270"/>
      <c r="M186" s="2270"/>
      <c r="N186" s="2270"/>
      <c r="O186" s="2270"/>
      <c r="P186" s="2270"/>
      <c r="Q186" s="2270"/>
      <c r="R186" s="2271"/>
    </row>
    <row r="187" spans="1:18" s="1325" customFormat="1" hidden="1" x14ac:dyDescent="0.25">
      <c r="A187" s="93" t="s">
        <v>308</v>
      </c>
      <c r="B187" s="448">
        <v>39</v>
      </c>
      <c r="C187" s="456">
        <f>SUM(B187/B191)</f>
        <v>1.7647058823529412E-2</v>
      </c>
      <c r="D187" s="448">
        <v>0</v>
      </c>
      <c r="E187" s="456">
        <f>SUM(D187/D191)</f>
        <v>0</v>
      </c>
      <c r="F187" s="448">
        <v>0</v>
      </c>
      <c r="G187" s="456">
        <f>SUM(F187/F191)</f>
        <v>0</v>
      </c>
      <c r="H187" s="448">
        <v>1</v>
      </c>
      <c r="I187" s="456">
        <f>SUM(H187/H191)</f>
        <v>2.9325513196480938E-3</v>
      </c>
      <c r="J187" s="448">
        <v>1</v>
      </c>
      <c r="K187" s="456">
        <f>SUM(J187/J191)</f>
        <v>2.6455026455026454E-3</v>
      </c>
      <c r="L187" s="448">
        <v>2</v>
      </c>
      <c r="M187" s="456">
        <f>SUM(L187/L191)</f>
        <v>5.128205128205128E-2</v>
      </c>
      <c r="N187" s="448">
        <v>2</v>
      </c>
      <c r="O187" s="456">
        <f>SUM(N187/N191)</f>
        <v>0.15384615384615385</v>
      </c>
      <c r="P187" s="448">
        <v>0</v>
      </c>
      <c r="Q187" s="456">
        <f>SUM(P187/P191)</f>
        <v>0</v>
      </c>
      <c r="R187" s="1702">
        <f>SUM(B187,D187,F187,H187,J187,L187,N187,P187)</f>
        <v>45</v>
      </c>
    </row>
    <row r="188" spans="1:18" s="1325" customFormat="1" hidden="1" x14ac:dyDescent="0.25">
      <c r="A188" s="94" t="s">
        <v>309</v>
      </c>
      <c r="B188" s="448">
        <v>1131</v>
      </c>
      <c r="C188" s="460">
        <f>SUM(B188/B191)</f>
        <v>0.5117647058823529</v>
      </c>
      <c r="D188" s="448">
        <v>20</v>
      </c>
      <c r="E188" s="460">
        <f>SUM(D188/D191)</f>
        <v>0.7407407407407407</v>
      </c>
      <c r="F188" s="448">
        <v>22</v>
      </c>
      <c r="G188" s="460">
        <f>SUM(F188/F191)</f>
        <v>1.7133956386292833E-2</v>
      </c>
      <c r="H188" s="448">
        <v>72</v>
      </c>
      <c r="I188" s="460">
        <f>SUM(H188/H191)</f>
        <v>0.21114369501466276</v>
      </c>
      <c r="J188" s="448">
        <v>36</v>
      </c>
      <c r="K188" s="460">
        <f>SUM(J188/J191)</f>
        <v>9.5238095238095233E-2</v>
      </c>
      <c r="L188" s="448">
        <v>34</v>
      </c>
      <c r="M188" s="460">
        <f>SUM(L188/L191)</f>
        <v>0.87179487179487181</v>
      </c>
      <c r="N188" s="448">
        <v>5</v>
      </c>
      <c r="O188" s="460">
        <f>SUM(N188/N191)</f>
        <v>0.38461538461538464</v>
      </c>
      <c r="P188" s="448">
        <v>6</v>
      </c>
      <c r="Q188" s="460">
        <f>SUM(P188/P191)</f>
        <v>0.375</v>
      </c>
      <c r="R188" s="1703">
        <f>SUM(B188,D188,F188,H188,J188,L188,N188,P188)</f>
        <v>1326</v>
      </c>
    </row>
    <row r="189" spans="1:18" s="1325" customFormat="1" hidden="1" x14ac:dyDescent="0.25">
      <c r="A189" s="94" t="s">
        <v>310</v>
      </c>
      <c r="B189" s="448">
        <v>771</v>
      </c>
      <c r="C189" s="460">
        <f>SUM(B189/B191)</f>
        <v>0.34886877828054297</v>
      </c>
      <c r="D189" s="448">
        <v>6</v>
      </c>
      <c r="E189" s="460">
        <f>SUM(D189/D191)</f>
        <v>0.22222222222222221</v>
      </c>
      <c r="F189" s="448">
        <v>432</v>
      </c>
      <c r="G189" s="460">
        <f>SUM(F189/F191)</f>
        <v>0.3364485981308411</v>
      </c>
      <c r="H189" s="448">
        <v>157</v>
      </c>
      <c r="I189" s="460">
        <f>SUM(H189/H191)</f>
        <v>0.46041055718475071</v>
      </c>
      <c r="J189" s="448">
        <v>62</v>
      </c>
      <c r="K189" s="460">
        <f>SUM(J189/J191)</f>
        <v>0.16402116402116401</v>
      </c>
      <c r="L189" s="448">
        <v>1</v>
      </c>
      <c r="M189" s="460">
        <f>SUM(L189/L191)</f>
        <v>2.564102564102564E-2</v>
      </c>
      <c r="N189" s="448">
        <v>5</v>
      </c>
      <c r="O189" s="460">
        <f>SUM(N189/N191)</f>
        <v>0.38461538461538464</v>
      </c>
      <c r="P189" s="448">
        <v>3</v>
      </c>
      <c r="Q189" s="460">
        <f>SUM(P189/P191)</f>
        <v>0.1875</v>
      </c>
      <c r="R189" s="1703">
        <f>SUM(B189,D189,F189,H189,J189,L189,N189,P189)</f>
        <v>1437</v>
      </c>
    </row>
    <row r="190" spans="1:18" s="1325" customFormat="1" ht="15.75" hidden="1" thickBot="1" x14ac:dyDescent="0.3">
      <c r="A190" s="111" t="s">
        <v>420</v>
      </c>
      <c r="B190" s="452">
        <v>269</v>
      </c>
      <c r="C190" s="463">
        <f>SUM(B190/B191)</f>
        <v>0.12171945701357466</v>
      </c>
      <c r="D190" s="452">
        <v>1</v>
      </c>
      <c r="E190" s="463">
        <f>SUM(D190/D191)</f>
        <v>3.7037037037037035E-2</v>
      </c>
      <c r="F190" s="452">
        <v>830</v>
      </c>
      <c r="G190" s="463">
        <f>SUM(F190/F191)</f>
        <v>0.64641744548286606</v>
      </c>
      <c r="H190" s="452">
        <v>111</v>
      </c>
      <c r="I190" s="463">
        <f>SUM(H190/H191)</f>
        <v>0.3255131964809384</v>
      </c>
      <c r="J190" s="452">
        <v>279</v>
      </c>
      <c r="K190" s="463">
        <f>SUM(J190/J191)</f>
        <v>0.73809523809523814</v>
      </c>
      <c r="L190" s="452">
        <v>2</v>
      </c>
      <c r="M190" s="463">
        <f>SUM(L190/L191)</f>
        <v>5.128205128205128E-2</v>
      </c>
      <c r="N190" s="452">
        <v>1</v>
      </c>
      <c r="O190" s="463">
        <f>SUM(N190/N191)</f>
        <v>7.6923076923076927E-2</v>
      </c>
      <c r="P190" s="452">
        <v>7</v>
      </c>
      <c r="Q190" s="463">
        <f>SUM(P190/P191)</f>
        <v>0.4375</v>
      </c>
      <c r="R190" s="1704">
        <f>SUM(B190,D190,F190,H190,J190,L190,N190,P190)</f>
        <v>1500</v>
      </c>
    </row>
    <row r="191" spans="1:18" s="1325" customFormat="1" ht="16.5" hidden="1" thickTop="1" thickBot="1" x14ac:dyDescent="0.3">
      <c r="A191" s="125" t="s">
        <v>409</v>
      </c>
      <c r="B191" s="119">
        <f t="shared" ref="B191:R191" si="32">SUM(B187:B190)</f>
        <v>2210</v>
      </c>
      <c r="C191" s="259">
        <f t="shared" si="32"/>
        <v>1</v>
      </c>
      <c r="D191" s="119">
        <f t="shared" si="32"/>
        <v>27</v>
      </c>
      <c r="E191" s="259">
        <f t="shared" si="32"/>
        <v>1</v>
      </c>
      <c r="F191" s="119">
        <f t="shared" si="32"/>
        <v>1284</v>
      </c>
      <c r="G191" s="259">
        <f t="shared" si="32"/>
        <v>1</v>
      </c>
      <c r="H191" s="119">
        <f t="shared" si="32"/>
        <v>341</v>
      </c>
      <c r="I191" s="259">
        <f t="shared" si="32"/>
        <v>1</v>
      </c>
      <c r="J191" s="119">
        <f t="shared" si="32"/>
        <v>378</v>
      </c>
      <c r="K191" s="259">
        <f t="shared" si="32"/>
        <v>1</v>
      </c>
      <c r="L191" s="119">
        <f t="shared" si="32"/>
        <v>39</v>
      </c>
      <c r="M191" s="259">
        <f t="shared" si="32"/>
        <v>1</v>
      </c>
      <c r="N191" s="119">
        <f t="shared" si="32"/>
        <v>13</v>
      </c>
      <c r="O191" s="259">
        <f t="shared" si="32"/>
        <v>1</v>
      </c>
      <c r="P191" s="119">
        <f t="shared" si="32"/>
        <v>16</v>
      </c>
      <c r="Q191" s="259">
        <f t="shared" si="32"/>
        <v>1</v>
      </c>
      <c r="R191" s="1701">
        <f t="shared" si="32"/>
        <v>4308</v>
      </c>
    </row>
    <row r="192" spans="1:18" s="1325" customFormat="1" ht="15.75" hidden="1" thickBot="1" x14ac:dyDescent="0.3">
      <c r="A192" s="2269" t="s">
        <v>421</v>
      </c>
      <c r="B192" s="2270"/>
      <c r="C192" s="2270"/>
      <c r="D192" s="2270"/>
      <c r="E192" s="2270"/>
      <c r="F192" s="2270"/>
      <c r="G192" s="2270"/>
      <c r="H192" s="2270"/>
      <c r="I192" s="2270"/>
      <c r="J192" s="2270"/>
      <c r="K192" s="2270"/>
      <c r="L192" s="2270"/>
      <c r="M192" s="2270"/>
      <c r="N192" s="2270"/>
      <c r="O192" s="2270"/>
      <c r="P192" s="2270"/>
      <c r="Q192" s="2270"/>
      <c r="R192" s="2271"/>
    </row>
    <row r="193" spans="1:18" s="1325" customFormat="1" hidden="1" x14ac:dyDescent="0.25">
      <c r="A193" s="110"/>
      <c r="B193" s="249" t="s">
        <v>422</v>
      </c>
      <c r="C193" s="250" t="s">
        <v>313</v>
      </c>
      <c r="D193" s="251" t="s">
        <v>422</v>
      </c>
      <c r="E193" s="252" t="s">
        <v>313</v>
      </c>
      <c r="F193" s="250" t="s">
        <v>422</v>
      </c>
      <c r="G193" s="250" t="s">
        <v>313</v>
      </c>
      <c r="H193" s="251" t="s">
        <v>422</v>
      </c>
      <c r="I193" s="252" t="s">
        <v>313</v>
      </c>
      <c r="J193" s="323" t="s">
        <v>422</v>
      </c>
      <c r="K193" s="251" t="s">
        <v>313</v>
      </c>
      <c r="L193" s="252" t="s">
        <v>422</v>
      </c>
      <c r="M193" s="250" t="s">
        <v>313</v>
      </c>
      <c r="N193" s="250" t="s">
        <v>422</v>
      </c>
      <c r="O193" s="250" t="s">
        <v>313</v>
      </c>
      <c r="P193" s="251" t="s">
        <v>422</v>
      </c>
      <c r="Q193" s="252" t="s">
        <v>313</v>
      </c>
      <c r="R193" s="1705" t="s">
        <v>422</v>
      </c>
    </row>
    <row r="194" spans="1:18" s="1325" customFormat="1" hidden="1" x14ac:dyDescent="0.25">
      <c r="A194" s="94" t="s">
        <v>423</v>
      </c>
      <c r="B194" s="467">
        <v>7.26</v>
      </c>
      <c r="C194" s="468">
        <v>6</v>
      </c>
      <c r="D194" s="467">
        <v>7.22</v>
      </c>
      <c r="E194" s="469">
        <v>5</v>
      </c>
      <c r="F194" s="470">
        <v>6.18</v>
      </c>
      <c r="G194" s="468">
        <v>5</v>
      </c>
      <c r="H194" s="467">
        <v>10.42</v>
      </c>
      <c r="I194" s="471">
        <v>11</v>
      </c>
      <c r="J194" s="470">
        <v>19.373999999999999</v>
      </c>
      <c r="K194" s="472">
        <v>19</v>
      </c>
      <c r="L194" s="473">
        <v>6.59</v>
      </c>
      <c r="M194" s="468">
        <v>4</v>
      </c>
      <c r="N194" s="470">
        <v>15.92</v>
      </c>
      <c r="O194" s="468">
        <v>16</v>
      </c>
      <c r="P194" s="467">
        <v>10.44</v>
      </c>
      <c r="Q194" s="471">
        <v>13</v>
      </c>
      <c r="R194" s="1708">
        <v>8.27</v>
      </c>
    </row>
    <row r="195" spans="1:18" s="1325" customFormat="1" hidden="1" x14ac:dyDescent="0.25">
      <c r="A195" s="97" t="s">
        <v>424</v>
      </c>
      <c r="B195" s="467">
        <v>2.02</v>
      </c>
      <c r="C195" s="468">
        <v>2</v>
      </c>
      <c r="D195" s="467">
        <v>1.85</v>
      </c>
      <c r="E195" s="469">
        <v>1</v>
      </c>
      <c r="F195" s="470">
        <v>2.44</v>
      </c>
      <c r="G195" s="468">
        <v>2</v>
      </c>
      <c r="H195" s="467">
        <v>1.99</v>
      </c>
      <c r="I195" s="471">
        <v>1</v>
      </c>
      <c r="J195" s="470">
        <v>7.08</v>
      </c>
      <c r="K195" s="472">
        <v>5</v>
      </c>
      <c r="L195" s="473">
        <v>1.56</v>
      </c>
      <c r="M195" s="468">
        <v>1</v>
      </c>
      <c r="N195" s="470">
        <v>4.92</v>
      </c>
      <c r="O195" s="468">
        <v>3</v>
      </c>
      <c r="P195" s="467">
        <v>6.81</v>
      </c>
      <c r="Q195" s="471">
        <v>3</v>
      </c>
      <c r="R195" s="1708">
        <v>2.6</v>
      </c>
    </row>
    <row r="196" spans="1:18" s="1325" customFormat="1" ht="15.75" hidden="1" thickBot="1" x14ac:dyDescent="0.3">
      <c r="A196" s="96" t="s">
        <v>425</v>
      </c>
      <c r="B196" s="474">
        <v>13.09</v>
      </c>
      <c r="C196" s="475">
        <v>12</v>
      </c>
      <c r="D196" s="474">
        <v>8.6300000000000008</v>
      </c>
      <c r="E196" s="476">
        <v>5</v>
      </c>
      <c r="F196" s="477">
        <v>30.07</v>
      </c>
      <c r="G196" s="475">
        <v>28</v>
      </c>
      <c r="H196" s="474">
        <v>20.25</v>
      </c>
      <c r="I196" s="478">
        <v>20</v>
      </c>
      <c r="J196" s="477">
        <v>47.61</v>
      </c>
      <c r="K196" s="479">
        <v>44</v>
      </c>
      <c r="L196" s="480">
        <v>6.31</v>
      </c>
      <c r="M196" s="475">
        <v>5</v>
      </c>
      <c r="N196" s="477">
        <v>11.31</v>
      </c>
      <c r="O196" s="475">
        <v>7</v>
      </c>
      <c r="P196" s="474">
        <v>31.25</v>
      </c>
      <c r="Q196" s="478">
        <v>17</v>
      </c>
      <c r="R196" s="1709">
        <v>21.64</v>
      </c>
    </row>
    <row r="197" spans="1:18" s="1325" customFormat="1" ht="15.75" hidden="1" customHeight="1" thickBot="1" x14ac:dyDescent="0.3">
      <c r="A197" s="2277" t="s">
        <v>428</v>
      </c>
      <c r="B197" s="2278"/>
      <c r="C197" s="2278"/>
      <c r="D197" s="2278"/>
      <c r="E197" s="2278"/>
      <c r="F197" s="2278"/>
      <c r="G197" s="2278"/>
      <c r="H197" s="2278"/>
      <c r="I197" s="2278"/>
      <c r="J197" s="2278"/>
      <c r="K197" s="2278"/>
      <c r="L197" s="2278"/>
      <c r="M197" s="2278"/>
      <c r="N197" s="2278"/>
      <c r="O197" s="2278"/>
      <c r="P197" s="2278"/>
      <c r="Q197" s="2278"/>
      <c r="R197" s="2278"/>
    </row>
    <row r="198" spans="1:18" s="1325" customFormat="1" ht="40.5" hidden="1" customHeight="1" thickBot="1" x14ac:dyDescent="0.3">
      <c r="A198" s="107"/>
      <c r="B198" s="2275" t="s">
        <v>400</v>
      </c>
      <c r="C198" s="2276"/>
      <c r="D198" s="2275" t="s">
        <v>401</v>
      </c>
      <c r="E198" s="2276"/>
      <c r="F198" s="2275" t="s">
        <v>300</v>
      </c>
      <c r="G198" s="2276"/>
      <c r="H198" s="2275" t="s">
        <v>303</v>
      </c>
      <c r="I198" s="2276"/>
      <c r="J198" s="2275" t="s">
        <v>402</v>
      </c>
      <c r="K198" s="2276"/>
      <c r="L198" s="2275" t="s">
        <v>403</v>
      </c>
      <c r="M198" s="2276"/>
      <c r="N198" s="2275" t="s">
        <v>404</v>
      </c>
      <c r="O198" s="2276"/>
      <c r="P198" s="2275" t="s">
        <v>405</v>
      </c>
      <c r="Q198" s="2276"/>
      <c r="R198" s="1854" t="s">
        <v>406</v>
      </c>
    </row>
    <row r="199" spans="1:18" s="1325" customFormat="1" ht="15.75" hidden="1" thickBot="1" x14ac:dyDescent="0.3">
      <c r="A199" s="2126" t="s">
        <v>407</v>
      </c>
      <c r="B199" s="2127"/>
      <c r="C199" s="2127"/>
      <c r="D199" s="2268"/>
      <c r="E199" s="2268"/>
      <c r="F199" s="2127"/>
      <c r="G199" s="2127"/>
      <c r="H199" s="2268"/>
      <c r="I199" s="2268"/>
      <c r="J199" s="2127"/>
      <c r="K199" s="2127"/>
      <c r="L199" s="2268"/>
      <c r="M199" s="2268"/>
      <c r="N199" s="2127"/>
      <c r="O199" s="2127"/>
      <c r="P199" s="2268"/>
      <c r="Q199" s="2268"/>
      <c r="R199" s="2268"/>
    </row>
    <row r="200" spans="1:18" s="1325" customFormat="1" hidden="1" x14ac:dyDescent="0.25">
      <c r="A200" s="102" t="s">
        <v>282</v>
      </c>
      <c r="B200" s="429">
        <v>99</v>
      </c>
      <c r="C200" s="430">
        <f>B200/B208</f>
        <v>4.9974760222110046E-2</v>
      </c>
      <c r="D200" s="429">
        <v>3</v>
      </c>
      <c r="E200" s="430">
        <f>D200/D208</f>
        <v>0.1111111111111111</v>
      </c>
      <c r="F200" s="429">
        <v>9</v>
      </c>
      <c r="G200" s="430">
        <f>F200/F208</f>
        <v>8.2266910420475316E-3</v>
      </c>
      <c r="H200" s="429">
        <v>0</v>
      </c>
      <c r="I200" s="430">
        <f>H200/H208</f>
        <v>0</v>
      </c>
      <c r="J200" s="429">
        <v>0</v>
      </c>
      <c r="K200" s="430">
        <f>J200/J208</f>
        <v>0</v>
      </c>
      <c r="L200" s="429">
        <v>7</v>
      </c>
      <c r="M200" s="430">
        <f>L200/L208</f>
        <v>0.14285714285714285</v>
      </c>
      <c r="N200" s="429">
        <v>0</v>
      </c>
      <c r="O200" s="430">
        <f>N200/N208</f>
        <v>0</v>
      </c>
      <c r="P200" s="429">
        <v>1</v>
      </c>
      <c r="Q200" s="430">
        <f>P200/P208</f>
        <v>0.14285714285714285</v>
      </c>
      <c r="R200" s="433">
        <f>SUM(B200,D200,F200,H200,J200,L200,N200,P200)</f>
        <v>119</v>
      </c>
    </row>
    <row r="201" spans="1:18" s="1325" customFormat="1" hidden="1" x14ac:dyDescent="0.25">
      <c r="A201" s="100" t="s">
        <v>283</v>
      </c>
      <c r="B201" s="434">
        <v>372</v>
      </c>
      <c r="C201" s="435">
        <f>B201/B208</f>
        <v>0.18778394750126198</v>
      </c>
      <c r="D201" s="434">
        <v>0</v>
      </c>
      <c r="E201" s="435">
        <f>D201/D208</f>
        <v>0</v>
      </c>
      <c r="F201" s="434">
        <v>367</v>
      </c>
      <c r="G201" s="435">
        <f>F201/F208</f>
        <v>0.33546617915904936</v>
      </c>
      <c r="H201" s="434">
        <v>20</v>
      </c>
      <c r="I201" s="435">
        <f>H201/H208</f>
        <v>6.8259385665529013E-2</v>
      </c>
      <c r="J201" s="434">
        <v>0</v>
      </c>
      <c r="K201" s="435">
        <f>J201/J208</f>
        <v>0</v>
      </c>
      <c r="L201" s="434">
        <v>6</v>
      </c>
      <c r="M201" s="435">
        <f>L201/L208</f>
        <v>0.12244897959183673</v>
      </c>
      <c r="N201" s="434">
        <v>0</v>
      </c>
      <c r="O201" s="435">
        <f>N201/N208</f>
        <v>0</v>
      </c>
      <c r="P201" s="434">
        <v>2</v>
      </c>
      <c r="Q201" s="435">
        <f>P201/P208</f>
        <v>0.2857142857142857</v>
      </c>
      <c r="R201" s="438">
        <f>SUM(B201,D201,F201,H201,J201,L201,N201,P201)</f>
        <v>767</v>
      </c>
    </row>
    <row r="202" spans="1:18" s="1325" customFormat="1" hidden="1" x14ac:dyDescent="0.25">
      <c r="A202" s="100" t="s">
        <v>284</v>
      </c>
      <c r="B202" s="434">
        <v>405</v>
      </c>
      <c r="C202" s="435">
        <f>B202/B208</f>
        <v>0.20444220090863199</v>
      </c>
      <c r="D202" s="434">
        <v>7</v>
      </c>
      <c r="E202" s="435">
        <f>D202/D208</f>
        <v>0.25925925925925924</v>
      </c>
      <c r="F202" s="434">
        <v>250</v>
      </c>
      <c r="G202" s="435">
        <f>F202/F208</f>
        <v>0.22851919561243145</v>
      </c>
      <c r="H202" s="434">
        <v>43</v>
      </c>
      <c r="I202" s="435">
        <f>H202/H208</f>
        <v>0.14675767918088736</v>
      </c>
      <c r="J202" s="434">
        <v>0</v>
      </c>
      <c r="K202" s="435">
        <f>J202/J208</f>
        <v>0</v>
      </c>
      <c r="L202" s="434">
        <v>11</v>
      </c>
      <c r="M202" s="435">
        <f>L202/L208</f>
        <v>0.22448979591836735</v>
      </c>
      <c r="N202" s="434">
        <v>0</v>
      </c>
      <c r="O202" s="435">
        <f>N202/N208</f>
        <v>0</v>
      </c>
      <c r="P202" s="434">
        <v>0</v>
      </c>
      <c r="Q202" s="435">
        <f>P202/P208</f>
        <v>0</v>
      </c>
      <c r="R202" s="438">
        <f t="shared" ref="R202:R207" si="33">SUM(B202,D202,F202,H202,J202,L202,N202,P202)</f>
        <v>716</v>
      </c>
    </row>
    <row r="203" spans="1:18" s="1325" customFormat="1" hidden="1" x14ac:dyDescent="0.25">
      <c r="A203" s="100" t="s">
        <v>285</v>
      </c>
      <c r="B203" s="434">
        <v>395</v>
      </c>
      <c r="C203" s="435">
        <f>B203/B208</f>
        <v>0.1993942453306411</v>
      </c>
      <c r="D203" s="434">
        <v>6</v>
      </c>
      <c r="E203" s="435">
        <f>D203/D208</f>
        <v>0.22222222222222221</v>
      </c>
      <c r="F203" s="434">
        <v>211</v>
      </c>
      <c r="G203" s="435">
        <f>F203/F208</f>
        <v>0.19287020109689215</v>
      </c>
      <c r="H203" s="434">
        <v>68</v>
      </c>
      <c r="I203" s="435">
        <f>H203/H208</f>
        <v>0.23208191126279865</v>
      </c>
      <c r="J203" s="434">
        <v>0</v>
      </c>
      <c r="K203" s="435">
        <f>J203/J208</f>
        <v>0</v>
      </c>
      <c r="L203" s="434">
        <v>13</v>
      </c>
      <c r="M203" s="435">
        <f>L203/L208</f>
        <v>0.26530612244897961</v>
      </c>
      <c r="N203" s="434">
        <v>0</v>
      </c>
      <c r="O203" s="435">
        <f>N203/N208</f>
        <v>0</v>
      </c>
      <c r="P203" s="434">
        <v>0</v>
      </c>
      <c r="Q203" s="435">
        <f>P203/P208</f>
        <v>0</v>
      </c>
      <c r="R203" s="438">
        <f t="shared" si="33"/>
        <v>693</v>
      </c>
    </row>
    <row r="204" spans="1:18" s="1325" customFormat="1" hidden="1" x14ac:dyDescent="0.25">
      <c r="A204" s="100" t="s">
        <v>286</v>
      </c>
      <c r="B204" s="434">
        <v>306</v>
      </c>
      <c r="C204" s="435">
        <f>B204/B208</f>
        <v>0.15446744068652196</v>
      </c>
      <c r="D204" s="434">
        <v>2</v>
      </c>
      <c r="E204" s="435">
        <f>D204/D208</f>
        <v>7.407407407407407E-2</v>
      </c>
      <c r="F204" s="434">
        <v>128</v>
      </c>
      <c r="G204" s="435">
        <f>F204/F208</f>
        <v>0.1170018281535649</v>
      </c>
      <c r="H204" s="434">
        <v>46</v>
      </c>
      <c r="I204" s="435">
        <f>H204/H208</f>
        <v>0.15699658703071673</v>
      </c>
      <c r="J204" s="434">
        <v>0</v>
      </c>
      <c r="K204" s="435">
        <f>J204/J208</f>
        <v>0</v>
      </c>
      <c r="L204" s="434">
        <v>5</v>
      </c>
      <c r="M204" s="435">
        <f>L204/L208</f>
        <v>0.10204081632653061</v>
      </c>
      <c r="N204" s="434">
        <v>0</v>
      </c>
      <c r="O204" s="435">
        <f>N204/N208</f>
        <v>0</v>
      </c>
      <c r="P204" s="434">
        <v>0</v>
      </c>
      <c r="Q204" s="435">
        <f>P204/P208</f>
        <v>0</v>
      </c>
      <c r="R204" s="438">
        <f t="shared" si="33"/>
        <v>487</v>
      </c>
    </row>
    <row r="205" spans="1:18" s="1325" customFormat="1" hidden="1" x14ac:dyDescent="0.25">
      <c r="A205" s="100" t="s">
        <v>287</v>
      </c>
      <c r="B205" s="434">
        <v>251</v>
      </c>
      <c r="C205" s="435">
        <f>B205/B208</f>
        <v>0.12670368500757193</v>
      </c>
      <c r="D205" s="434">
        <v>6</v>
      </c>
      <c r="E205" s="435">
        <f>D205/D208</f>
        <v>0.22222222222222221</v>
      </c>
      <c r="F205" s="434">
        <v>75</v>
      </c>
      <c r="G205" s="435">
        <f>F205/F208</f>
        <v>6.8555758683729429E-2</v>
      </c>
      <c r="H205" s="434">
        <v>68</v>
      </c>
      <c r="I205" s="435">
        <f>H205/H208</f>
        <v>0.23208191126279865</v>
      </c>
      <c r="J205" s="434">
        <v>0</v>
      </c>
      <c r="K205" s="435">
        <f>J205/J208</f>
        <v>0</v>
      </c>
      <c r="L205" s="434">
        <v>2</v>
      </c>
      <c r="M205" s="435">
        <f>L205/L208</f>
        <v>4.0816326530612242E-2</v>
      </c>
      <c r="N205" s="434">
        <v>1</v>
      </c>
      <c r="O205" s="435">
        <f>N205/N208</f>
        <v>0.14285714285714285</v>
      </c>
      <c r="P205" s="434">
        <v>0</v>
      </c>
      <c r="Q205" s="435">
        <f>P205/P208</f>
        <v>0</v>
      </c>
      <c r="R205" s="438">
        <f t="shared" si="33"/>
        <v>403</v>
      </c>
    </row>
    <row r="206" spans="1:18" s="1325" customFormat="1" hidden="1" x14ac:dyDescent="0.25">
      <c r="A206" s="100" t="s">
        <v>288</v>
      </c>
      <c r="B206" s="434">
        <v>144</v>
      </c>
      <c r="C206" s="435">
        <f>B206/B208</f>
        <v>7.2690560323069156E-2</v>
      </c>
      <c r="D206" s="434">
        <v>3</v>
      </c>
      <c r="E206" s="435">
        <f>D206/D208</f>
        <v>0.1111111111111111</v>
      </c>
      <c r="F206" s="434">
        <v>49</v>
      </c>
      <c r="G206" s="435">
        <f>F206/F208</f>
        <v>4.4789762340036565E-2</v>
      </c>
      <c r="H206" s="434">
        <v>44</v>
      </c>
      <c r="I206" s="435">
        <f>H206/H208</f>
        <v>0.15017064846416384</v>
      </c>
      <c r="J206" s="434">
        <v>3</v>
      </c>
      <c r="K206" s="435">
        <f>J206/J208</f>
        <v>1.6574585635359115E-2</v>
      </c>
      <c r="L206" s="434">
        <v>4</v>
      </c>
      <c r="M206" s="435">
        <f>L206/L208</f>
        <v>8.1632653061224483E-2</v>
      </c>
      <c r="N206" s="434">
        <v>6</v>
      </c>
      <c r="O206" s="435">
        <f>N206/N208</f>
        <v>0.8571428571428571</v>
      </c>
      <c r="P206" s="434">
        <v>1</v>
      </c>
      <c r="Q206" s="435">
        <f>P206/P208</f>
        <v>0.14285714285714285</v>
      </c>
      <c r="R206" s="438">
        <f t="shared" si="33"/>
        <v>254</v>
      </c>
    </row>
    <row r="207" spans="1:18" s="1325" customFormat="1" ht="15.75" hidden="1" thickBot="1" x14ac:dyDescent="0.3">
      <c r="A207" s="702" t="s">
        <v>408</v>
      </c>
      <c r="B207" s="439">
        <v>9</v>
      </c>
      <c r="C207" s="440">
        <f>B207/B208</f>
        <v>4.5431600201918223E-3</v>
      </c>
      <c r="D207" s="439">
        <v>0</v>
      </c>
      <c r="E207" s="440">
        <f>D207/D208</f>
        <v>0</v>
      </c>
      <c r="F207" s="439">
        <v>5</v>
      </c>
      <c r="G207" s="440">
        <f>F207/F208</f>
        <v>4.570383912248629E-3</v>
      </c>
      <c r="H207" s="439">
        <v>4</v>
      </c>
      <c r="I207" s="440">
        <f>H207/H208</f>
        <v>1.3651877133105802E-2</v>
      </c>
      <c r="J207" s="434">
        <v>178</v>
      </c>
      <c r="K207" s="440">
        <f>J207/J208</f>
        <v>0.98342541436464093</v>
      </c>
      <c r="L207" s="439">
        <v>1</v>
      </c>
      <c r="M207" s="440">
        <f>L207/L208</f>
        <v>2.0408163265306121E-2</v>
      </c>
      <c r="N207" s="439">
        <v>0</v>
      </c>
      <c r="O207" s="440">
        <f>N207/N208</f>
        <v>0</v>
      </c>
      <c r="P207" s="439">
        <v>3</v>
      </c>
      <c r="Q207" s="440">
        <f>P207/P208</f>
        <v>0.42857142857142855</v>
      </c>
      <c r="R207" s="443">
        <f t="shared" si="33"/>
        <v>200</v>
      </c>
    </row>
    <row r="208" spans="1:18" s="1325" customFormat="1" ht="16.5" hidden="1" thickTop="1" thickBot="1" x14ac:dyDescent="0.3">
      <c r="A208" s="125" t="s">
        <v>409</v>
      </c>
      <c r="B208" s="119">
        <f t="shared" ref="B208:Q208" si="34">SUM(B200:B207)</f>
        <v>1981</v>
      </c>
      <c r="C208" s="259">
        <f t="shared" si="34"/>
        <v>1</v>
      </c>
      <c r="D208" s="119">
        <f t="shared" si="34"/>
        <v>27</v>
      </c>
      <c r="E208" s="259">
        <f t="shared" si="34"/>
        <v>1</v>
      </c>
      <c r="F208" s="119">
        <f t="shared" si="34"/>
        <v>1094</v>
      </c>
      <c r="G208" s="259">
        <f t="shared" si="34"/>
        <v>1</v>
      </c>
      <c r="H208" s="119">
        <f t="shared" si="34"/>
        <v>293</v>
      </c>
      <c r="I208" s="259">
        <f t="shared" si="34"/>
        <v>1</v>
      </c>
      <c r="J208" s="119">
        <f t="shared" si="34"/>
        <v>181</v>
      </c>
      <c r="K208" s="259">
        <f t="shared" si="34"/>
        <v>1</v>
      </c>
      <c r="L208" s="119">
        <f t="shared" si="34"/>
        <v>49</v>
      </c>
      <c r="M208" s="259">
        <f t="shared" si="34"/>
        <v>1</v>
      </c>
      <c r="N208" s="119">
        <f t="shared" si="34"/>
        <v>7</v>
      </c>
      <c r="O208" s="259">
        <f t="shared" si="34"/>
        <v>1</v>
      </c>
      <c r="P208" s="119">
        <f t="shared" si="34"/>
        <v>7</v>
      </c>
      <c r="Q208" s="259">
        <f t="shared" si="34"/>
        <v>1</v>
      </c>
      <c r="R208" s="119">
        <f>SUM(B208,D208,F208,H208,J208,L208,N208,P208)</f>
        <v>3639</v>
      </c>
    </row>
    <row r="209" spans="1:18" s="30" customFormat="1" ht="15.75" hidden="1" thickBot="1" x14ac:dyDescent="0.3">
      <c r="A209" s="2269" t="s">
        <v>410</v>
      </c>
      <c r="B209" s="2270"/>
      <c r="C209" s="2270"/>
      <c r="D209" s="2270"/>
      <c r="E209" s="2270"/>
      <c r="F209" s="2270"/>
      <c r="G209" s="2270"/>
      <c r="H209" s="2270"/>
      <c r="I209" s="2270"/>
      <c r="J209" s="2270"/>
      <c r="K209" s="2270"/>
      <c r="L209" s="2270"/>
      <c r="M209" s="2270"/>
      <c r="N209" s="2270"/>
      <c r="O209" s="2270"/>
      <c r="P209" s="2270"/>
      <c r="Q209" s="2270"/>
      <c r="R209" s="2270"/>
    </row>
    <row r="210" spans="1:18" s="1325" customFormat="1" hidden="1" x14ac:dyDescent="0.25">
      <c r="A210" s="102" t="s">
        <v>292</v>
      </c>
      <c r="B210" s="444">
        <v>318</v>
      </c>
      <c r="C210" s="445">
        <f>SUM(B210/B216)</f>
        <v>0.16004026170105687</v>
      </c>
      <c r="D210" s="444">
        <v>3</v>
      </c>
      <c r="E210" s="445">
        <f>SUM(D210/D216)</f>
        <v>0.1111111111111111</v>
      </c>
      <c r="F210" s="444">
        <v>156</v>
      </c>
      <c r="G210" s="445">
        <f>SUM(F210/F216)</f>
        <v>0.14130434782608695</v>
      </c>
      <c r="H210" s="444">
        <v>43</v>
      </c>
      <c r="I210" s="445">
        <f>SUM(H210/H216)</f>
        <v>0.14625850340136054</v>
      </c>
      <c r="J210" s="444">
        <v>40</v>
      </c>
      <c r="K210" s="445">
        <f>SUM(J210/J216)</f>
        <v>0.22099447513812154</v>
      </c>
      <c r="L210" s="444">
        <v>6</v>
      </c>
      <c r="M210" s="445">
        <f>SUM(L210/L216)</f>
        <v>0.12244897959183673</v>
      </c>
      <c r="N210" s="444">
        <v>3</v>
      </c>
      <c r="O210" s="445">
        <f>SUM(N210/N216)</f>
        <v>0.375</v>
      </c>
      <c r="P210" s="444">
        <v>3</v>
      </c>
      <c r="Q210" s="445">
        <f>SUM(P210/P216)</f>
        <v>0.42857142857142855</v>
      </c>
      <c r="R210" s="433">
        <f t="shared" ref="R210:R215" si="35">SUM(B210,D210,F210,H210,J210,L210,N210,P210)</f>
        <v>572</v>
      </c>
    </row>
    <row r="211" spans="1:18" s="1325" customFormat="1" hidden="1" x14ac:dyDescent="0.25">
      <c r="A211" s="100" t="s">
        <v>293</v>
      </c>
      <c r="B211" s="448">
        <v>144</v>
      </c>
      <c r="C211" s="449">
        <f>SUM(B211/B216)</f>
        <v>7.247106190236538E-2</v>
      </c>
      <c r="D211" s="448">
        <v>4</v>
      </c>
      <c r="E211" s="449">
        <f>SUM(D211/D216)</f>
        <v>0.14814814814814814</v>
      </c>
      <c r="F211" s="448">
        <v>60</v>
      </c>
      <c r="G211" s="449">
        <f>SUM(F211/F216)</f>
        <v>5.434782608695652E-2</v>
      </c>
      <c r="H211" s="448">
        <v>51</v>
      </c>
      <c r="I211" s="449">
        <f>SUM(H211/H216)</f>
        <v>0.17346938775510204</v>
      </c>
      <c r="J211" s="448">
        <v>19</v>
      </c>
      <c r="K211" s="449">
        <f>SUM(J211/J216)</f>
        <v>0.10497237569060773</v>
      </c>
      <c r="L211" s="448">
        <v>13</v>
      </c>
      <c r="M211" s="449">
        <f>SUM(L211/L216)</f>
        <v>0.26530612244897961</v>
      </c>
      <c r="N211" s="448">
        <v>2</v>
      </c>
      <c r="O211" s="449">
        <f>SUM(N211/N216)</f>
        <v>0.25</v>
      </c>
      <c r="P211" s="448">
        <v>1</v>
      </c>
      <c r="Q211" s="449">
        <f>SUM(P211/P216)</f>
        <v>0.14285714285714285</v>
      </c>
      <c r="R211" s="438">
        <f t="shared" si="35"/>
        <v>294</v>
      </c>
    </row>
    <row r="212" spans="1:18" s="1325" customFormat="1" hidden="1" x14ac:dyDescent="0.25">
      <c r="A212" s="100" t="s">
        <v>294</v>
      </c>
      <c r="B212" s="448">
        <v>16</v>
      </c>
      <c r="C212" s="449">
        <f>SUM(B212/B216)</f>
        <v>8.0523402113739304E-3</v>
      </c>
      <c r="D212" s="448">
        <v>0</v>
      </c>
      <c r="E212" s="449">
        <f>SUM(D212/D216)</f>
        <v>0</v>
      </c>
      <c r="F212" s="448">
        <v>17</v>
      </c>
      <c r="G212" s="449">
        <f>SUM(F212/F216)</f>
        <v>1.5398550724637682E-2</v>
      </c>
      <c r="H212" s="448">
        <v>3</v>
      </c>
      <c r="I212" s="449">
        <f>SUM(H212/H216)</f>
        <v>1.020408163265306E-2</v>
      </c>
      <c r="J212" s="448">
        <v>2</v>
      </c>
      <c r="K212" s="449">
        <f>SUM(J212/J216)</f>
        <v>1.1049723756906077E-2</v>
      </c>
      <c r="L212" s="448">
        <v>1</v>
      </c>
      <c r="M212" s="449">
        <f>SUM(L212/L216)</f>
        <v>2.0408163265306121E-2</v>
      </c>
      <c r="N212" s="448">
        <v>0</v>
      </c>
      <c r="O212" s="449">
        <f>SUM(N212/N216)</f>
        <v>0</v>
      </c>
      <c r="P212" s="448">
        <v>0</v>
      </c>
      <c r="Q212" s="449">
        <f>SUM(P212/P216)</f>
        <v>0</v>
      </c>
      <c r="R212" s="438">
        <f t="shared" si="35"/>
        <v>39</v>
      </c>
    </row>
    <row r="213" spans="1:18" s="1325" customFormat="1" hidden="1" x14ac:dyDescent="0.25">
      <c r="A213" s="100" t="s">
        <v>295</v>
      </c>
      <c r="B213" s="448">
        <v>659</v>
      </c>
      <c r="C213" s="449">
        <f>SUM(B213/B216)</f>
        <v>0.33165576245596379</v>
      </c>
      <c r="D213" s="448">
        <v>2</v>
      </c>
      <c r="E213" s="449">
        <f>SUM(D213/D216)</f>
        <v>7.407407407407407E-2</v>
      </c>
      <c r="F213" s="448">
        <v>402</v>
      </c>
      <c r="G213" s="449">
        <f>SUM(F213/F216)</f>
        <v>0.3641304347826087</v>
      </c>
      <c r="H213" s="448">
        <v>77</v>
      </c>
      <c r="I213" s="449">
        <f>SUM(H213/H216)</f>
        <v>0.26190476190476192</v>
      </c>
      <c r="J213" s="448">
        <v>51</v>
      </c>
      <c r="K213" s="449">
        <f>SUM(J213/J216)</f>
        <v>0.28176795580110497</v>
      </c>
      <c r="L213" s="448">
        <v>15</v>
      </c>
      <c r="M213" s="449">
        <f>SUM(L213/L216)</f>
        <v>0.30612244897959184</v>
      </c>
      <c r="N213" s="448">
        <v>1</v>
      </c>
      <c r="O213" s="449">
        <f>SUM(N213/N216)</f>
        <v>0.125</v>
      </c>
      <c r="P213" s="448">
        <v>3</v>
      </c>
      <c r="Q213" s="449">
        <f>SUM(P213/P216)</f>
        <v>0.42857142857142855</v>
      </c>
      <c r="R213" s="438">
        <f t="shared" si="35"/>
        <v>1210</v>
      </c>
    </row>
    <row r="214" spans="1:18" s="1325" customFormat="1" hidden="1" x14ac:dyDescent="0.25">
      <c r="A214" s="100" t="s">
        <v>411</v>
      </c>
      <c r="B214" s="448">
        <v>611</v>
      </c>
      <c r="C214" s="449">
        <f>SUM(B214/B216)</f>
        <v>0.30749874182184195</v>
      </c>
      <c r="D214" s="448">
        <v>6</v>
      </c>
      <c r="E214" s="449">
        <f>SUM(D214/D216)</f>
        <v>0.22222222222222221</v>
      </c>
      <c r="F214" s="448">
        <v>375</v>
      </c>
      <c r="G214" s="449">
        <f>SUM(F214/F216)</f>
        <v>0.33967391304347827</v>
      </c>
      <c r="H214" s="448">
        <v>92</v>
      </c>
      <c r="I214" s="449">
        <f>SUM(H214/H216)</f>
        <v>0.31292517006802723</v>
      </c>
      <c r="J214" s="448">
        <v>63</v>
      </c>
      <c r="K214" s="449">
        <f>SUM(J214/J216)</f>
        <v>0.34806629834254144</v>
      </c>
      <c r="L214" s="448">
        <v>7</v>
      </c>
      <c r="M214" s="449">
        <f>SUM(L214/L216)</f>
        <v>0.14285714285714285</v>
      </c>
      <c r="N214" s="448">
        <v>2</v>
      </c>
      <c r="O214" s="449">
        <f>SUM(N214/N216)</f>
        <v>0.25</v>
      </c>
      <c r="P214" s="448">
        <v>0</v>
      </c>
      <c r="Q214" s="449">
        <f>SUM(P214/P216)</f>
        <v>0</v>
      </c>
      <c r="R214" s="438">
        <f t="shared" si="35"/>
        <v>1156</v>
      </c>
    </row>
    <row r="215" spans="1:18" s="1325" customFormat="1" ht="15.75" hidden="1" thickBot="1" x14ac:dyDescent="0.3">
      <c r="A215" s="101" t="s">
        <v>297</v>
      </c>
      <c r="B215" s="452">
        <v>239</v>
      </c>
      <c r="C215" s="453">
        <f>SUM(B215/B216)</f>
        <v>0.12028183190739809</v>
      </c>
      <c r="D215" s="452">
        <v>12</v>
      </c>
      <c r="E215" s="453">
        <f>SUM(D215/D216)</f>
        <v>0.44444444444444442</v>
      </c>
      <c r="F215" s="452">
        <v>94</v>
      </c>
      <c r="G215" s="453">
        <f>SUM(F215/F216)</f>
        <v>8.5144927536231887E-2</v>
      </c>
      <c r="H215" s="452">
        <v>28</v>
      </c>
      <c r="I215" s="453">
        <f>SUM(H215/H216)</f>
        <v>9.5238095238095233E-2</v>
      </c>
      <c r="J215" s="452">
        <v>6</v>
      </c>
      <c r="K215" s="453">
        <f>SUM(J215/J216)</f>
        <v>3.3149171270718231E-2</v>
      </c>
      <c r="L215" s="452">
        <v>7</v>
      </c>
      <c r="M215" s="453">
        <f>SUM(L215/L216)</f>
        <v>0.14285714285714285</v>
      </c>
      <c r="N215" s="452">
        <v>0</v>
      </c>
      <c r="O215" s="453">
        <f>SUM(N215/N216)</f>
        <v>0</v>
      </c>
      <c r="P215" s="452">
        <v>0</v>
      </c>
      <c r="Q215" s="453">
        <f>SUM(P215/P216)</f>
        <v>0</v>
      </c>
      <c r="R215" s="443">
        <f t="shared" si="35"/>
        <v>386</v>
      </c>
    </row>
    <row r="216" spans="1:18" s="1325" customFormat="1" ht="16.5" hidden="1" thickTop="1" thickBot="1" x14ac:dyDescent="0.3">
      <c r="A216" s="125" t="s">
        <v>409</v>
      </c>
      <c r="B216" s="119">
        <f t="shared" ref="B216:Q216" si="36">SUM(B210:B215)</f>
        <v>1987</v>
      </c>
      <c r="C216" s="259">
        <f t="shared" si="36"/>
        <v>0.99999999999999989</v>
      </c>
      <c r="D216" s="119">
        <f t="shared" si="36"/>
        <v>27</v>
      </c>
      <c r="E216" s="259">
        <f t="shared" si="36"/>
        <v>1</v>
      </c>
      <c r="F216" s="119">
        <f t="shared" si="36"/>
        <v>1104</v>
      </c>
      <c r="G216" s="259">
        <f t="shared" si="36"/>
        <v>1</v>
      </c>
      <c r="H216" s="119">
        <f t="shared" si="36"/>
        <v>294</v>
      </c>
      <c r="I216" s="259">
        <f t="shared" si="36"/>
        <v>1</v>
      </c>
      <c r="J216" s="119">
        <f t="shared" si="36"/>
        <v>181</v>
      </c>
      <c r="K216" s="259">
        <f t="shared" si="36"/>
        <v>1</v>
      </c>
      <c r="L216" s="119">
        <f t="shared" si="36"/>
        <v>49</v>
      </c>
      <c r="M216" s="259">
        <f t="shared" si="36"/>
        <v>1</v>
      </c>
      <c r="N216" s="119">
        <f t="shared" si="36"/>
        <v>8</v>
      </c>
      <c r="O216" s="259">
        <f t="shared" si="36"/>
        <v>1</v>
      </c>
      <c r="P216" s="119">
        <f t="shared" si="36"/>
        <v>7</v>
      </c>
      <c r="Q216" s="259">
        <f t="shared" si="36"/>
        <v>1</v>
      </c>
      <c r="R216" s="119">
        <f>SUM(B216,D216,F216,H216,J216,L216,N216,P216)</f>
        <v>3657</v>
      </c>
    </row>
    <row r="217" spans="1:18" s="1325" customFormat="1" ht="15.75" hidden="1" customHeight="1" thickBot="1" x14ac:dyDescent="0.3">
      <c r="A217" s="2269" t="s">
        <v>412</v>
      </c>
      <c r="B217" s="2270"/>
      <c r="C217" s="2270"/>
      <c r="D217" s="2270"/>
      <c r="E217" s="2270"/>
      <c r="F217" s="2270"/>
      <c r="G217" s="2270"/>
      <c r="H217" s="2270"/>
      <c r="I217" s="2270"/>
      <c r="J217" s="2270"/>
      <c r="K217" s="2270"/>
      <c r="L217" s="2270"/>
      <c r="M217" s="2270"/>
      <c r="N217" s="2270"/>
      <c r="O217" s="2270"/>
      <c r="P217" s="2270"/>
      <c r="Q217" s="2270"/>
      <c r="R217" s="2270"/>
    </row>
    <row r="218" spans="1:18" s="1325" customFormat="1" hidden="1" x14ac:dyDescent="0.25">
      <c r="A218" s="93" t="s">
        <v>413</v>
      </c>
      <c r="B218" s="444">
        <v>951</v>
      </c>
      <c r="C218" s="445">
        <f>SUM(B218/B224)</f>
        <v>0.47861097131353797</v>
      </c>
      <c r="D218" s="444">
        <v>22</v>
      </c>
      <c r="E218" s="445">
        <f>SUM(D218/D224)</f>
        <v>0.81481481481481477</v>
      </c>
      <c r="F218" s="444">
        <v>445</v>
      </c>
      <c r="G218" s="445">
        <f>SUM(F218/F224)</f>
        <v>0.40307971014492755</v>
      </c>
      <c r="H218" s="444">
        <v>161</v>
      </c>
      <c r="I218" s="445">
        <f>SUM(H218/H224)</f>
        <v>0.54761904761904767</v>
      </c>
      <c r="J218" s="444">
        <v>15</v>
      </c>
      <c r="K218" s="445">
        <f>SUM(J218/J224)</f>
        <v>8.2872928176795577E-2</v>
      </c>
      <c r="L218" s="444">
        <v>27</v>
      </c>
      <c r="M218" s="445">
        <f>SUM(L218/L224)</f>
        <v>0.55102040816326525</v>
      </c>
      <c r="N218" s="444">
        <v>2</v>
      </c>
      <c r="O218" s="445">
        <f>SUM(N218/N224)</f>
        <v>0.25</v>
      </c>
      <c r="P218" s="444">
        <v>2</v>
      </c>
      <c r="Q218" s="445">
        <f>SUM(P218/P224)</f>
        <v>0.2857142857142857</v>
      </c>
      <c r="R218" s="433">
        <f t="shared" ref="R218:R223" si="37">SUM(B218,D218,F218,H218,J218,L218,N218,P218)</f>
        <v>1625</v>
      </c>
    </row>
    <row r="219" spans="1:18" s="1325" customFormat="1" hidden="1" x14ac:dyDescent="0.25">
      <c r="A219" s="94" t="s">
        <v>414</v>
      </c>
      <c r="B219" s="448">
        <v>532</v>
      </c>
      <c r="C219" s="449">
        <f>SUM(B219/B224)</f>
        <v>0.26774031202818321</v>
      </c>
      <c r="D219" s="448">
        <v>2</v>
      </c>
      <c r="E219" s="449">
        <f>SUM(D219/D224)</f>
        <v>7.407407407407407E-2</v>
      </c>
      <c r="F219" s="448">
        <v>309</v>
      </c>
      <c r="G219" s="449">
        <f>SUM(F219/F224)</f>
        <v>0.27989130434782611</v>
      </c>
      <c r="H219" s="448">
        <v>55</v>
      </c>
      <c r="I219" s="449">
        <f>SUM(H219/H224)</f>
        <v>0.1870748299319728</v>
      </c>
      <c r="J219" s="448">
        <v>20</v>
      </c>
      <c r="K219" s="449">
        <f>SUM(J219/J224)</f>
        <v>0.11049723756906077</v>
      </c>
      <c r="L219" s="448">
        <v>11</v>
      </c>
      <c r="M219" s="449">
        <f>SUM(L219/L224)</f>
        <v>0.22448979591836735</v>
      </c>
      <c r="N219" s="448">
        <v>1</v>
      </c>
      <c r="O219" s="449">
        <f>SUM(N219/N224)</f>
        <v>0.125</v>
      </c>
      <c r="P219" s="448">
        <v>0</v>
      </c>
      <c r="Q219" s="449">
        <f>SUM(P219/P224)</f>
        <v>0</v>
      </c>
      <c r="R219" s="438">
        <f t="shared" si="37"/>
        <v>930</v>
      </c>
    </row>
    <row r="220" spans="1:18" s="1325" customFormat="1" hidden="1" x14ac:dyDescent="0.25">
      <c r="A220" s="94" t="s">
        <v>415</v>
      </c>
      <c r="B220" s="448">
        <v>242</v>
      </c>
      <c r="C220" s="449">
        <f>SUM(B220/B224)</f>
        <v>0.1217916456970307</v>
      </c>
      <c r="D220" s="448">
        <v>1</v>
      </c>
      <c r="E220" s="449">
        <f>SUM(D220/D224)</f>
        <v>3.7037037037037035E-2</v>
      </c>
      <c r="F220" s="448">
        <v>158</v>
      </c>
      <c r="G220" s="449">
        <f>SUM(F220/F224)</f>
        <v>0.1431159420289855</v>
      </c>
      <c r="H220" s="448">
        <v>41</v>
      </c>
      <c r="I220" s="449">
        <f>SUM(H220/H224)</f>
        <v>0.13945578231292516</v>
      </c>
      <c r="J220" s="448">
        <v>23</v>
      </c>
      <c r="K220" s="449">
        <f>SUM(J220/J224)</f>
        <v>0.1270718232044199</v>
      </c>
      <c r="L220" s="448">
        <v>8</v>
      </c>
      <c r="M220" s="449">
        <f>SUM(L220/L224)</f>
        <v>0.16326530612244897</v>
      </c>
      <c r="N220" s="448">
        <v>1</v>
      </c>
      <c r="O220" s="449">
        <f>SUM(N220/N224)</f>
        <v>0.125</v>
      </c>
      <c r="P220" s="448">
        <v>1</v>
      </c>
      <c r="Q220" s="449">
        <f>SUM(P220/P224)</f>
        <v>0.14285714285714285</v>
      </c>
      <c r="R220" s="438">
        <f t="shared" si="37"/>
        <v>475</v>
      </c>
    </row>
    <row r="221" spans="1:18" s="1325" customFormat="1" hidden="1" x14ac:dyDescent="0.25">
      <c r="A221" s="94" t="s">
        <v>416</v>
      </c>
      <c r="B221" s="448">
        <v>124</v>
      </c>
      <c r="C221" s="449">
        <f>SUM(B221/B224)</f>
        <v>6.2405636638147959E-2</v>
      </c>
      <c r="D221" s="448">
        <v>2</v>
      </c>
      <c r="E221" s="449">
        <f>SUM(D221/D224)</f>
        <v>7.407407407407407E-2</v>
      </c>
      <c r="F221" s="448">
        <v>90</v>
      </c>
      <c r="G221" s="449">
        <f>SUM(F221/F224)</f>
        <v>8.1521739130434784E-2</v>
      </c>
      <c r="H221" s="448">
        <v>19</v>
      </c>
      <c r="I221" s="449">
        <f>SUM(H221/H224)</f>
        <v>6.4625850340136057E-2</v>
      </c>
      <c r="J221" s="448">
        <v>24</v>
      </c>
      <c r="K221" s="449">
        <f>SUM(J221/J224)</f>
        <v>0.13259668508287292</v>
      </c>
      <c r="L221" s="448">
        <v>1</v>
      </c>
      <c r="M221" s="449">
        <f>SUM(L221/L224)</f>
        <v>2.0408163265306121E-2</v>
      </c>
      <c r="N221" s="448">
        <v>1</v>
      </c>
      <c r="O221" s="449">
        <f>SUM(N221/N224)</f>
        <v>0.125</v>
      </c>
      <c r="P221" s="448">
        <v>0</v>
      </c>
      <c r="Q221" s="449">
        <f>SUM(P221/P224)</f>
        <v>0</v>
      </c>
      <c r="R221" s="438">
        <f t="shared" si="37"/>
        <v>261</v>
      </c>
    </row>
    <row r="222" spans="1:18" s="1325" customFormat="1" hidden="1" x14ac:dyDescent="0.25">
      <c r="A222" s="94" t="s">
        <v>417</v>
      </c>
      <c r="B222" s="448">
        <v>58</v>
      </c>
      <c r="C222" s="449">
        <f>SUM(B222/B224)</f>
        <v>2.9189733266230498E-2</v>
      </c>
      <c r="D222" s="448">
        <v>0</v>
      </c>
      <c r="E222" s="449">
        <f>SUM(D222/D224)</f>
        <v>0</v>
      </c>
      <c r="F222" s="448">
        <v>32</v>
      </c>
      <c r="G222" s="449">
        <f>SUM(F222/F224)</f>
        <v>2.8985507246376812E-2</v>
      </c>
      <c r="H222" s="448">
        <v>6</v>
      </c>
      <c r="I222" s="449">
        <f>SUM(H222/H224)</f>
        <v>2.0408163265306121E-2</v>
      </c>
      <c r="J222" s="448">
        <v>14</v>
      </c>
      <c r="K222" s="449">
        <f>SUM(J222/J224)</f>
        <v>7.7348066298342538E-2</v>
      </c>
      <c r="L222" s="448">
        <v>0</v>
      </c>
      <c r="M222" s="449">
        <f>SUM(L222/L224)</f>
        <v>0</v>
      </c>
      <c r="N222" s="448">
        <v>1</v>
      </c>
      <c r="O222" s="449">
        <f>SUM(N222/N224)</f>
        <v>0.125</v>
      </c>
      <c r="P222" s="448">
        <v>1</v>
      </c>
      <c r="Q222" s="449">
        <f>SUM(P222/P224)</f>
        <v>0.14285714285714285</v>
      </c>
      <c r="R222" s="438">
        <f t="shared" si="37"/>
        <v>112</v>
      </c>
    </row>
    <row r="223" spans="1:18" s="1325" customFormat="1" ht="15.75" hidden="1" thickBot="1" x14ac:dyDescent="0.3">
      <c r="A223" s="111" t="s">
        <v>418</v>
      </c>
      <c r="B223" s="452">
        <v>80</v>
      </c>
      <c r="C223" s="453">
        <f>SUM(B223/B224)</f>
        <v>4.0261701056869652E-2</v>
      </c>
      <c r="D223" s="452">
        <v>0</v>
      </c>
      <c r="E223" s="453">
        <f>SUM(D223/D224)</f>
        <v>0</v>
      </c>
      <c r="F223" s="452">
        <v>70</v>
      </c>
      <c r="G223" s="453">
        <f>SUM(F223/F224)</f>
        <v>6.3405797101449279E-2</v>
      </c>
      <c r="H223" s="452">
        <v>12</v>
      </c>
      <c r="I223" s="453">
        <f>SUM(H223/H224)</f>
        <v>4.0816326530612242E-2</v>
      </c>
      <c r="J223" s="452">
        <v>85</v>
      </c>
      <c r="K223" s="453">
        <f>SUM(J223/J224)</f>
        <v>0.46961325966850831</v>
      </c>
      <c r="L223" s="452">
        <v>2</v>
      </c>
      <c r="M223" s="453">
        <f>SUM(L223/L224)</f>
        <v>4.0816326530612242E-2</v>
      </c>
      <c r="N223" s="452">
        <v>2</v>
      </c>
      <c r="O223" s="453">
        <f>SUM(N223/N224)</f>
        <v>0.25</v>
      </c>
      <c r="P223" s="452">
        <v>3</v>
      </c>
      <c r="Q223" s="453">
        <f>SUM(P223/P224)</f>
        <v>0.42857142857142855</v>
      </c>
      <c r="R223" s="443">
        <f t="shared" si="37"/>
        <v>254</v>
      </c>
    </row>
    <row r="224" spans="1:18" s="1325" customFormat="1" ht="16.5" hidden="1" thickTop="1" thickBot="1" x14ac:dyDescent="0.3">
      <c r="A224" s="125" t="s">
        <v>409</v>
      </c>
      <c r="B224" s="119">
        <f t="shared" ref="B224:R224" si="38">SUM(B218:B223)</f>
        <v>1987</v>
      </c>
      <c r="C224" s="259">
        <f t="shared" si="38"/>
        <v>1</v>
      </c>
      <c r="D224" s="119">
        <f t="shared" si="38"/>
        <v>27</v>
      </c>
      <c r="E224" s="259">
        <f t="shared" si="38"/>
        <v>0.99999999999999989</v>
      </c>
      <c r="F224" s="119">
        <f t="shared" si="38"/>
        <v>1104</v>
      </c>
      <c r="G224" s="259">
        <f t="shared" si="38"/>
        <v>1</v>
      </c>
      <c r="H224" s="119">
        <f t="shared" si="38"/>
        <v>294</v>
      </c>
      <c r="I224" s="259">
        <f t="shared" si="38"/>
        <v>1</v>
      </c>
      <c r="J224" s="119">
        <f t="shared" si="38"/>
        <v>181</v>
      </c>
      <c r="K224" s="259">
        <f t="shared" si="38"/>
        <v>1</v>
      </c>
      <c r="L224" s="119">
        <f t="shared" si="38"/>
        <v>49</v>
      </c>
      <c r="M224" s="259">
        <f t="shared" si="38"/>
        <v>1</v>
      </c>
      <c r="N224" s="119">
        <f t="shared" si="38"/>
        <v>8</v>
      </c>
      <c r="O224" s="259">
        <f t="shared" si="38"/>
        <v>1</v>
      </c>
      <c r="P224" s="119">
        <f t="shared" si="38"/>
        <v>7</v>
      </c>
      <c r="Q224" s="259">
        <f t="shared" si="38"/>
        <v>1</v>
      </c>
      <c r="R224" s="119">
        <f t="shared" si="38"/>
        <v>3657</v>
      </c>
    </row>
    <row r="225" spans="1:18" s="1325" customFormat="1" ht="15.75" hidden="1" customHeight="1" thickBot="1" x14ac:dyDescent="0.3">
      <c r="A225" s="2269" t="s">
        <v>419</v>
      </c>
      <c r="B225" s="2270"/>
      <c r="C225" s="2270"/>
      <c r="D225" s="2270"/>
      <c r="E225" s="2270"/>
      <c r="F225" s="2270"/>
      <c r="G225" s="2270"/>
      <c r="H225" s="2270"/>
      <c r="I225" s="2270"/>
      <c r="J225" s="2270"/>
      <c r="K225" s="2270"/>
      <c r="L225" s="2270"/>
      <c r="M225" s="2270"/>
      <c r="N225" s="2270"/>
      <c r="O225" s="2270"/>
      <c r="P225" s="2270"/>
      <c r="Q225" s="2270"/>
      <c r="R225" s="2270"/>
    </row>
    <row r="226" spans="1:18" s="1325" customFormat="1" hidden="1" x14ac:dyDescent="0.25">
      <c r="A226" s="93" t="s">
        <v>308</v>
      </c>
      <c r="B226" s="448">
        <v>48</v>
      </c>
      <c r="C226" s="456">
        <f>SUM(B226/B230)</f>
        <v>2.4157020634121791E-2</v>
      </c>
      <c r="D226" s="448">
        <v>3</v>
      </c>
      <c r="E226" s="456">
        <f>SUM(D226/D230)</f>
        <v>0.1111111111111111</v>
      </c>
      <c r="F226" s="448">
        <v>0</v>
      </c>
      <c r="G226" s="456">
        <f>SUM(F226/F230)</f>
        <v>0</v>
      </c>
      <c r="H226" s="448">
        <v>1</v>
      </c>
      <c r="I226" s="456">
        <f>SUM(H226/H230)</f>
        <v>3.4013605442176869E-3</v>
      </c>
      <c r="J226" s="448">
        <v>0</v>
      </c>
      <c r="K226" s="456">
        <f>SUM(J226/J230)</f>
        <v>0</v>
      </c>
      <c r="L226" s="448">
        <v>4</v>
      </c>
      <c r="M226" s="456">
        <f>SUM(L226/L230)</f>
        <v>8.1632653061224483E-2</v>
      </c>
      <c r="N226" s="448">
        <v>1</v>
      </c>
      <c r="O226" s="456">
        <f>SUM(N226/N230)</f>
        <v>0.125</v>
      </c>
      <c r="P226" s="448">
        <v>0</v>
      </c>
      <c r="Q226" s="456">
        <f>SUM(P226/P230)</f>
        <v>0</v>
      </c>
      <c r="R226" s="633">
        <f>SUM(B226,D226,F226,H226,J226,L226,N226,P226)</f>
        <v>57</v>
      </c>
    </row>
    <row r="227" spans="1:18" s="1325" customFormat="1" hidden="1" x14ac:dyDescent="0.25">
      <c r="A227" s="94" t="s">
        <v>309</v>
      </c>
      <c r="B227" s="448">
        <v>1099</v>
      </c>
      <c r="C227" s="460">
        <f>SUM(B227/B230)</f>
        <v>0.5530951182687468</v>
      </c>
      <c r="D227" s="448">
        <v>24</v>
      </c>
      <c r="E227" s="460">
        <f>SUM(D227/D230)</f>
        <v>0.88888888888888884</v>
      </c>
      <c r="F227" s="448">
        <v>44</v>
      </c>
      <c r="G227" s="460">
        <f>SUM(F227/F230)</f>
        <v>3.9855072463768113E-2</v>
      </c>
      <c r="H227" s="448">
        <v>62</v>
      </c>
      <c r="I227" s="460">
        <f>SUM(H227/H230)</f>
        <v>0.21088435374149661</v>
      </c>
      <c r="J227" s="448">
        <v>20</v>
      </c>
      <c r="K227" s="460">
        <f>SUM(J227/J230)</f>
        <v>0.11049723756906077</v>
      </c>
      <c r="L227" s="448">
        <v>39</v>
      </c>
      <c r="M227" s="460">
        <f>SUM(L227/L230)</f>
        <v>0.79591836734693877</v>
      </c>
      <c r="N227" s="448">
        <v>5</v>
      </c>
      <c r="O227" s="460">
        <f>SUM(N227/N230)</f>
        <v>0.625</v>
      </c>
      <c r="P227" s="448">
        <v>2</v>
      </c>
      <c r="Q227" s="460">
        <f>SUM(P227/P230)</f>
        <v>0.2857142857142857</v>
      </c>
      <c r="R227" s="459">
        <f>SUM(B227,D227,F227,H227,J227,L227,N227,P227)</f>
        <v>1295</v>
      </c>
    </row>
    <row r="228" spans="1:18" s="1325" customFormat="1" hidden="1" x14ac:dyDescent="0.25">
      <c r="A228" s="94" t="s">
        <v>310</v>
      </c>
      <c r="B228" s="448">
        <v>604</v>
      </c>
      <c r="C228" s="460">
        <f>SUM(B228/B230)</f>
        <v>0.30397584297936586</v>
      </c>
      <c r="D228" s="448">
        <v>0</v>
      </c>
      <c r="E228" s="460">
        <f>SUM(D228/D230)</f>
        <v>0</v>
      </c>
      <c r="F228" s="448">
        <v>383</v>
      </c>
      <c r="G228" s="460">
        <f>SUM(F228/F230)</f>
        <v>0.34692028985507245</v>
      </c>
      <c r="H228" s="448">
        <v>147</v>
      </c>
      <c r="I228" s="460">
        <f>SUM(H228/H230)</f>
        <v>0.5</v>
      </c>
      <c r="J228" s="448">
        <v>54</v>
      </c>
      <c r="K228" s="460">
        <f>SUM(J228/J230)</f>
        <v>0.2983425414364641</v>
      </c>
      <c r="L228" s="448">
        <v>2</v>
      </c>
      <c r="M228" s="460">
        <f>SUM(L228/L230)</f>
        <v>4.0816326530612242E-2</v>
      </c>
      <c r="N228" s="448">
        <v>1</v>
      </c>
      <c r="O228" s="460">
        <f>SUM(N228/N230)</f>
        <v>0.125</v>
      </c>
      <c r="P228" s="448">
        <v>1</v>
      </c>
      <c r="Q228" s="460">
        <f>SUM(P228/P230)</f>
        <v>0.14285714285714285</v>
      </c>
      <c r="R228" s="459">
        <f>SUM(B228,D228,F228,H228,J228,L228,N228,P228)</f>
        <v>1192</v>
      </c>
    </row>
    <row r="229" spans="1:18" s="1325" customFormat="1" ht="15.75" hidden="1" thickBot="1" x14ac:dyDescent="0.3">
      <c r="A229" s="111" t="s">
        <v>420</v>
      </c>
      <c r="B229" s="452">
        <v>236</v>
      </c>
      <c r="C229" s="463">
        <f>SUM(B229/B230)</f>
        <v>0.11877201811776547</v>
      </c>
      <c r="D229" s="452">
        <v>0</v>
      </c>
      <c r="E229" s="463">
        <f>SUM(D229/D230)</f>
        <v>0</v>
      </c>
      <c r="F229" s="452">
        <v>677</v>
      </c>
      <c r="G229" s="463">
        <f>SUM(F229/F230)</f>
        <v>0.61322463768115942</v>
      </c>
      <c r="H229" s="452">
        <v>84</v>
      </c>
      <c r="I229" s="463">
        <f>SUM(H229/H230)</f>
        <v>0.2857142857142857</v>
      </c>
      <c r="J229" s="452">
        <v>107</v>
      </c>
      <c r="K229" s="463">
        <f>SUM(J229/J230)</f>
        <v>0.59116022099447518</v>
      </c>
      <c r="L229" s="452">
        <v>4</v>
      </c>
      <c r="M229" s="463">
        <f>SUM(L229/L230)</f>
        <v>8.1632653061224483E-2</v>
      </c>
      <c r="N229" s="452">
        <v>1</v>
      </c>
      <c r="O229" s="463">
        <f>SUM(N229/N230)</f>
        <v>0.125</v>
      </c>
      <c r="P229" s="452">
        <v>4</v>
      </c>
      <c r="Q229" s="463">
        <f>SUM(P229/P230)</f>
        <v>0.5714285714285714</v>
      </c>
      <c r="R229" s="466">
        <f>SUM(B229,D229,F229,H229,J229,L229,N229,P229)</f>
        <v>1113</v>
      </c>
    </row>
    <row r="230" spans="1:18" s="1325" customFormat="1" ht="16.5" hidden="1" thickTop="1" thickBot="1" x14ac:dyDescent="0.3">
      <c r="A230" s="125" t="s">
        <v>409</v>
      </c>
      <c r="B230" s="119">
        <f t="shared" ref="B230:R230" si="39">SUM(B226:B229)</f>
        <v>1987</v>
      </c>
      <c r="C230" s="259">
        <f t="shared" si="39"/>
        <v>1</v>
      </c>
      <c r="D230" s="119">
        <f t="shared" si="39"/>
        <v>27</v>
      </c>
      <c r="E230" s="259">
        <f t="shared" si="39"/>
        <v>1</v>
      </c>
      <c r="F230" s="119">
        <f t="shared" si="39"/>
        <v>1104</v>
      </c>
      <c r="G230" s="259">
        <f t="shared" si="39"/>
        <v>1</v>
      </c>
      <c r="H230" s="119">
        <f t="shared" si="39"/>
        <v>294</v>
      </c>
      <c r="I230" s="259">
        <f t="shared" si="39"/>
        <v>1</v>
      </c>
      <c r="J230" s="119">
        <f t="shared" si="39"/>
        <v>181</v>
      </c>
      <c r="K230" s="259">
        <f t="shared" si="39"/>
        <v>1</v>
      </c>
      <c r="L230" s="119">
        <f t="shared" si="39"/>
        <v>49</v>
      </c>
      <c r="M230" s="259">
        <f t="shared" si="39"/>
        <v>1</v>
      </c>
      <c r="N230" s="119">
        <f t="shared" si="39"/>
        <v>8</v>
      </c>
      <c r="O230" s="259">
        <f t="shared" si="39"/>
        <v>1</v>
      </c>
      <c r="P230" s="119">
        <f t="shared" si="39"/>
        <v>7</v>
      </c>
      <c r="Q230" s="259">
        <f t="shared" si="39"/>
        <v>1</v>
      </c>
      <c r="R230" s="119">
        <f t="shared" si="39"/>
        <v>3657</v>
      </c>
    </row>
    <row r="231" spans="1:18" s="1325" customFormat="1" ht="15.75" hidden="1" thickBot="1" x14ac:dyDescent="0.3">
      <c r="A231" s="2269" t="s">
        <v>421</v>
      </c>
      <c r="B231" s="2270"/>
      <c r="C231" s="2270"/>
      <c r="D231" s="2270"/>
      <c r="E231" s="2270"/>
      <c r="F231" s="2270"/>
      <c r="G231" s="2270"/>
      <c r="H231" s="2270"/>
      <c r="I231" s="2270"/>
      <c r="J231" s="2270"/>
      <c r="K231" s="2270"/>
      <c r="L231" s="2270"/>
      <c r="M231" s="2270"/>
      <c r="N231" s="2270"/>
      <c r="O231" s="2270"/>
      <c r="P231" s="2270"/>
      <c r="Q231" s="2270"/>
      <c r="R231" s="2270"/>
    </row>
    <row r="232" spans="1:18" s="1325" customFormat="1" hidden="1" x14ac:dyDescent="0.25">
      <c r="A232" s="110"/>
      <c r="B232" s="249" t="s">
        <v>422</v>
      </c>
      <c r="C232" s="250" t="s">
        <v>313</v>
      </c>
      <c r="D232" s="251" t="s">
        <v>422</v>
      </c>
      <c r="E232" s="252" t="s">
        <v>313</v>
      </c>
      <c r="F232" s="250" t="s">
        <v>422</v>
      </c>
      <c r="G232" s="250" t="s">
        <v>313</v>
      </c>
      <c r="H232" s="251" t="s">
        <v>422</v>
      </c>
      <c r="I232" s="252" t="s">
        <v>313</v>
      </c>
      <c r="J232" s="323" t="s">
        <v>422</v>
      </c>
      <c r="K232" s="251" t="s">
        <v>313</v>
      </c>
      <c r="L232" s="252" t="s">
        <v>422</v>
      </c>
      <c r="M232" s="250" t="s">
        <v>313</v>
      </c>
      <c r="N232" s="250" t="s">
        <v>422</v>
      </c>
      <c r="O232" s="250" t="s">
        <v>313</v>
      </c>
      <c r="P232" s="251" t="s">
        <v>422</v>
      </c>
      <c r="Q232" s="252" t="s">
        <v>313</v>
      </c>
      <c r="R232" s="251" t="s">
        <v>422</v>
      </c>
    </row>
    <row r="233" spans="1:18" s="1325" customFormat="1" hidden="1" x14ac:dyDescent="0.25">
      <c r="A233" s="94" t="s">
        <v>423</v>
      </c>
      <c r="B233" s="467">
        <v>7.8</v>
      </c>
      <c r="C233" s="468">
        <v>7</v>
      </c>
      <c r="D233" s="467">
        <v>8.6999999999999993</v>
      </c>
      <c r="E233" s="469">
        <v>8</v>
      </c>
      <c r="F233" s="470">
        <v>6.4</v>
      </c>
      <c r="G233" s="468">
        <v>5</v>
      </c>
      <c r="H233" s="467">
        <v>10.6</v>
      </c>
      <c r="I233" s="471">
        <v>12</v>
      </c>
      <c r="J233" s="470">
        <v>18.7</v>
      </c>
      <c r="K233" s="472">
        <v>18</v>
      </c>
      <c r="L233" s="473">
        <v>6.9</v>
      </c>
      <c r="M233" s="468">
        <v>6</v>
      </c>
      <c r="N233" s="470">
        <v>15.4</v>
      </c>
      <c r="O233" s="468">
        <v>17</v>
      </c>
      <c r="P233" s="467">
        <v>11.3</v>
      </c>
      <c r="Q233" s="471">
        <v>17</v>
      </c>
      <c r="R233" s="467">
        <v>10.7</v>
      </c>
    </row>
    <row r="234" spans="1:18" s="1325" customFormat="1" hidden="1" x14ac:dyDescent="0.25">
      <c r="A234" s="97" t="s">
        <v>424</v>
      </c>
      <c r="B234" s="467">
        <v>2.1</v>
      </c>
      <c r="C234" s="468">
        <v>2</v>
      </c>
      <c r="D234" s="467">
        <v>1.4</v>
      </c>
      <c r="E234" s="469">
        <v>1</v>
      </c>
      <c r="F234" s="470">
        <v>2.4</v>
      </c>
      <c r="G234" s="468">
        <v>2</v>
      </c>
      <c r="H234" s="467">
        <v>2</v>
      </c>
      <c r="I234" s="471">
        <v>1</v>
      </c>
      <c r="J234" s="470">
        <v>7.5</v>
      </c>
      <c r="K234" s="472">
        <v>5</v>
      </c>
      <c r="L234" s="473">
        <v>2</v>
      </c>
      <c r="M234" s="468">
        <v>1</v>
      </c>
      <c r="N234" s="470">
        <v>4</v>
      </c>
      <c r="O234" s="468">
        <v>3</v>
      </c>
      <c r="P234" s="467">
        <v>6.1</v>
      </c>
      <c r="Q234" s="471">
        <v>5</v>
      </c>
      <c r="R234" s="467">
        <f>SUM(B234,D234,F234,H234,J234,L234,N234,P234)/8</f>
        <v>3.4375</v>
      </c>
    </row>
    <row r="235" spans="1:18" s="1325" customFormat="1" ht="15.75" hidden="1" thickBot="1" x14ac:dyDescent="0.3">
      <c r="A235" s="96" t="s">
        <v>425</v>
      </c>
      <c r="B235" s="474">
        <v>13</v>
      </c>
      <c r="C235" s="475">
        <v>11</v>
      </c>
      <c r="D235" s="474">
        <v>2.7</v>
      </c>
      <c r="E235" s="476">
        <v>2</v>
      </c>
      <c r="F235" s="477">
        <v>28.7</v>
      </c>
      <c r="G235" s="475">
        <v>26</v>
      </c>
      <c r="H235" s="474">
        <v>20.6</v>
      </c>
      <c r="I235" s="478">
        <v>19</v>
      </c>
      <c r="J235" s="477">
        <v>35.5</v>
      </c>
      <c r="K235" s="479">
        <v>30</v>
      </c>
      <c r="L235" s="480">
        <v>7.3</v>
      </c>
      <c r="M235" s="475">
        <v>4</v>
      </c>
      <c r="N235" s="477">
        <v>12.9</v>
      </c>
      <c r="O235" s="475">
        <v>8</v>
      </c>
      <c r="P235" s="474">
        <v>25.7</v>
      </c>
      <c r="Q235" s="478">
        <v>24</v>
      </c>
      <c r="R235" s="474">
        <f>SUM(R233:R234,B235,D235,F235,H235,J235,L235,N235,P235)/8</f>
        <v>20.067187499999996</v>
      </c>
    </row>
    <row r="236" spans="1:18" s="1325" customFormat="1" ht="15.75" hidden="1" customHeight="1" thickBot="1" x14ac:dyDescent="0.3">
      <c r="A236" s="2272" t="s">
        <v>429</v>
      </c>
      <c r="B236" s="2273"/>
      <c r="C236" s="2273"/>
      <c r="D236" s="2273"/>
      <c r="E236" s="2273"/>
      <c r="F236" s="2273"/>
      <c r="G236" s="2273"/>
      <c r="H236" s="2273"/>
      <c r="I236" s="2273"/>
      <c r="J236" s="2273"/>
      <c r="K236" s="2273"/>
      <c r="L236" s="2273"/>
      <c r="M236" s="2273"/>
      <c r="N236" s="2273"/>
      <c r="O236" s="2273"/>
      <c r="P236" s="2273"/>
      <c r="Q236" s="2273"/>
      <c r="R236" s="2273"/>
    </row>
    <row r="237" spans="1:18" s="1325" customFormat="1" ht="40.5" hidden="1" customHeight="1" thickBot="1" x14ac:dyDescent="0.3">
      <c r="A237" s="107"/>
      <c r="B237" s="2275" t="s">
        <v>400</v>
      </c>
      <c r="C237" s="2276"/>
      <c r="D237" s="2275" t="s">
        <v>401</v>
      </c>
      <c r="E237" s="2276"/>
      <c r="F237" s="2275" t="s">
        <v>300</v>
      </c>
      <c r="G237" s="2276"/>
      <c r="H237" s="2275" t="s">
        <v>303</v>
      </c>
      <c r="I237" s="2276"/>
      <c r="J237" s="2275" t="s">
        <v>402</v>
      </c>
      <c r="K237" s="2276"/>
      <c r="L237" s="2275" t="s">
        <v>403</v>
      </c>
      <c r="M237" s="2276"/>
      <c r="N237" s="2275" t="s">
        <v>404</v>
      </c>
      <c r="O237" s="2276"/>
      <c r="P237" s="2275" t="s">
        <v>405</v>
      </c>
      <c r="Q237" s="2276"/>
      <c r="R237" s="1854" t="s">
        <v>406</v>
      </c>
    </row>
    <row r="238" spans="1:18" s="1325" customFormat="1" ht="15.75" hidden="1" thickBot="1" x14ac:dyDescent="0.3">
      <c r="A238" s="2126" t="s">
        <v>407</v>
      </c>
      <c r="B238" s="2127"/>
      <c r="C238" s="2127"/>
      <c r="D238" s="2268"/>
      <c r="E238" s="2268"/>
      <c r="F238" s="2127"/>
      <c r="G238" s="2127"/>
      <c r="H238" s="2268"/>
      <c r="I238" s="2268"/>
      <c r="J238" s="2127"/>
      <c r="K238" s="2127"/>
      <c r="L238" s="2268"/>
      <c r="M238" s="2268"/>
      <c r="N238" s="2127"/>
      <c r="O238" s="2127"/>
      <c r="P238" s="2268"/>
      <c r="Q238" s="2268"/>
      <c r="R238" s="2268"/>
    </row>
    <row r="239" spans="1:18" s="1325" customFormat="1" hidden="1" x14ac:dyDescent="0.25">
      <c r="A239" s="102" t="s">
        <v>282</v>
      </c>
      <c r="B239" s="1507">
        <v>120</v>
      </c>
      <c r="C239" s="1508">
        <f>B239/B247</f>
        <v>5.2770448548812667E-2</v>
      </c>
      <c r="D239" s="1507">
        <v>2</v>
      </c>
      <c r="E239" s="1508">
        <f>D239/D247</f>
        <v>9.0909090909090912E-2</v>
      </c>
      <c r="F239" s="1507">
        <v>8</v>
      </c>
      <c r="G239" s="1508">
        <f>F239/F247</f>
        <v>5.7595392368610509E-3</v>
      </c>
      <c r="H239" s="1507">
        <v>4</v>
      </c>
      <c r="I239" s="1508">
        <f>H239/H247</f>
        <v>9.0909090909090905E-3</v>
      </c>
      <c r="J239" s="1507">
        <v>0</v>
      </c>
      <c r="K239" s="1508">
        <f>J239/J247</f>
        <v>0</v>
      </c>
      <c r="L239" s="1507">
        <v>9</v>
      </c>
      <c r="M239" s="1508">
        <f>L239/L247</f>
        <v>0.12328767123287671</v>
      </c>
      <c r="N239" s="1507">
        <v>0</v>
      </c>
      <c r="O239" s="430">
        <f>N239/N247</f>
        <v>0</v>
      </c>
      <c r="P239" s="429">
        <v>0</v>
      </c>
      <c r="Q239" s="430">
        <f>P239/P247</f>
        <v>0</v>
      </c>
      <c r="R239" s="433">
        <f>SUM(B239,D239,F239,H239,J239,L239,N239,P239)</f>
        <v>143</v>
      </c>
    </row>
    <row r="240" spans="1:18" s="1325" customFormat="1" hidden="1" x14ac:dyDescent="0.25">
      <c r="A240" s="100" t="s">
        <v>283</v>
      </c>
      <c r="B240" s="1509">
        <v>391</v>
      </c>
      <c r="C240" s="1510">
        <f>B240/B247</f>
        <v>0.17194371152154794</v>
      </c>
      <c r="D240" s="1509">
        <v>3</v>
      </c>
      <c r="E240" s="1510">
        <f>D240/D247</f>
        <v>0.13636363636363635</v>
      </c>
      <c r="F240" s="1509">
        <v>380</v>
      </c>
      <c r="G240" s="1510">
        <f>F240/F247</f>
        <v>0.27357811375089991</v>
      </c>
      <c r="H240" s="1509">
        <v>36</v>
      </c>
      <c r="I240" s="1510">
        <f>H240/H247</f>
        <v>8.1818181818181818E-2</v>
      </c>
      <c r="J240" s="1509">
        <v>0</v>
      </c>
      <c r="K240" s="1510">
        <f>J240/J247</f>
        <v>0</v>
      </c>
      <c r="L240" s="1509">
        <v>10</v>
      </c>
      <c r="M240" s="1510">
        <f>L240/L247</f>
        <v>0.13698630136986301</v>
      </c>
      <c r="N240" s="1509">
        <v>0</v>
      </c>
      <c r="O240" s="435">
        <f>N240/N247</f>
        <v>0</v>
      </c>
      <c r="P240" s="434">
        <v>1</v>
      </c>
      <c r="Q240" s="435">
        <f>P240/P247</f>
        <v>0.14285714285714285</v>
      </c>
      <c r="R240" s="438">
        <f>SUM(B240,D240,F240,H240,J240,L240,N240,P240)</f>
        <v>821</v>
      </c>
    </row>
    <row r="241" spans="1:18" s="1325" customFormat="1" hidden="1" x14ac:dyDescent="0.25">
      <c r="A241" s="100" t="s">
        <v>284</v>
      </c>
      <c r="B241" s="1509">
        <v>488</v>
      </c>
      <c r="C241" s="1510">
        <f>B241/B247</f>
        <v>0.21459982409850484</v>
      </c>
      <c r="D241" s="1509">
        <v>3</v>
      </c>
      <c r="E241" s="1510">
        <f>D241/D247</f>
        <v>0.13636363636363635</v>
      </c>
      <c r="F241" s="1509">
        <v>329</v>
      </c>
      <c r="G241" s="1510">
        <f>F241/F247</f>
        <v>0.23686105111591071</v>
      </c>
      <c r="H241" s="1509">
        <v>47</v>
      </c>
      <c r="I241" s="1510">
        <f>H241/H247</f>
        <v>0.10681818181818181</v>
      </c>
      <c r="J241" s="1509">
        <v>0</v>
      </c>
      <c r="K241" s="1510">
        <f>J241/J247</f>
        <v>0</v>
      </c>
      <c r="L241" s="1509">
        <v>14</v>
      </c>
      <c r="M241" s="1510">
        <f>L241/L247</f>
        <v>0.19178082191780821</v>
      </c>
      <c r="N241" s="1509">
        <v>0</v>
      </c>
      <c r="O241" s="435">
        <f>N241/N247</f>
        <v>0</v>
      </c>
      <c r="P241" s="434">
        <v>0</v>
      </c>
      <c r="Q241" s="435">
        <f>P241/P247</f>
        <v>0</v>
      </c>
      <c r="R241" s="438">
        <f t="shared" ref="R241:R246" si="40">SUM(B241,D241,F241,H241,J241,L241,N241,P241)</f>
        <v>881</v>
      </c>
    </row>
    <row r="242" spans="1:18" s="1325" customFormat="1" hidden="1" x14ac:dyDescent="0.25">
      <c r="A242" s="100" t="s">
        <v>285</v>
      </c>
      <c r="B242" s="434">
        <v>516</v>
      </c>
      <c r="C242" s="435">
        <f>B242/B247</f>
        <v>0.22691292875989447</v>
      </c>
      <c r="D242" s="434">
        <v>6</v>
      </c>
      <c r="E242" s="435">
        <f>D242/D247</f>
        <v>0.27272727272727271</v>
      </c>
      <c r="F242" s="434">
        <v>293</v>
      </c>
      <c r="G242" s="435">
        <f>F242/F247</f>
        <v>0.210943124550036</v>
      </c>
      <c r="H242" s="434">
        <v>79</v>
      </c>
      <c r="I242" s="435">
        <f>H242/H247</f>
        <v>0.17954545454545454</v>
      </c>
      <c r="J242" s="434">
        <v>0</v>
      </c>
      <c r="K242" s="435">
        <f>J242/J247</f>
        <v>0</v>
      </c>
      <c r="L242" s="434">
        <v>14</v>
      </c>
      <c r="M242" s="435">
        <f>L242/L247</f>
        <v>0.19178082191780821</v>
      </c>
      <c r="N242" s="434">
        <v>0</v>
      </c>
      <c r="O242" s="435">
        <f>N242/N247</f>
        <v>0</v>
      </c>
      <c r="P242" s="434">
        <v>1</v>
      </c>
      <c r="Q242" s="435">
        <f>P242/P247</f>
        <v>0.14285714285714285</v>
      </c>
      <c r="R242" s="438">
        <f t="shared" si="40"/>
        <v>909</v>
      </c>
    </row>
    <row r="243" spans="1:18" s="1325" customFormat="1" hidden="1" x14ac:dyDescent="0.25">
      <c r="A243" s="100" t="s">
        <v>286</v>
      </c>
      <c r="B243" s="434">
        <v>267</v>
      </c>
      <c r="C243" s="435">
        <f>B243/B247</f>
        <v>0.11741424802110818</v>
      </c>
      <c r="D243" s="434">
        <v>2</v>
      </c>
      <c r="E243" s="435">
        <f>D243/D247</f>
        <v>9.0909090909090912E-2</v>
      </c>
      <c r="F243" s="434">
        <v>167</v>
      </c>
      <c r="G243" s="435">
        <f>F243/F247</f>
        <v>0.12023038156947444</v>
      </c>
      <c r="H243" s="434">
        <v>87</v>
      </c>
      <c r="I243" s="435">
        <f>H243/H247</f>
        <v>0.19772727272727272</v>
      </c>
      <c r="J243" s="434">
        <v>0</v>
      </c>
      <c r="K243" s="435">
        <f>J243/J247</f>
        <v>0</v>
      </c>
      <c r="L243" s="434">
        <v>6</v>
      </c>
      <c r="M243" s="435">
        <f>L243/L247</f>
        <v>8.2191780821917804E-2</v>
      </c>
      <c r="N243" s="434">
        <v>0</v>
      </c>
      <c r="O243" s="435">
        <f>N243/N247</f>
        <v>0</v>
      </c>
      <c r="P243" s="434">
        <v>0</v>
      </c>
      <c r="Q243" s="435">
        <f>P243/P247</f>
        <v>0</v>
      </c>
      <c r="R243" s="438">
        <f t="shared" si="40"/>
        <v>529</v>
      </c>
    </row>
    <row r="244" spans="1:18" s="1325" customFormat="1" hidden="1" x14ac:dyDescent="0.25">
      <c r="A244" s="100" t="s">
        <v>287</v>
      </c>
      <c r="B244" s="434">
        <v>291</v>
      </c>
      <c r="C244" s="435">
        <f>B244/B247</f>
        <v>0.12796833773087071</v>
      </c>
      <c r="D244" s="434">
        <v>2</v>
      </c>
      <c r="E244" s="435">
        <f>D244/D247</f>
        <v>9.0909090909090912E-2</v>
      </c>
      <c r="F244" s="434">
        <v>150</v>
      </c>
      <c r="G244" s="435">
        <f>F244/F247</f>
        <v>0.10799136069114471</v>
      </c>
      <c r="H244" s="434">
        <v>107</v>
      </c>
      <c r="I244" s="435">
        <f>H244/H247</f>
        <v>0.24318181818181819</v>
      </c>
      <c r="J244" s="434">
        <v>0</v>
      </c>
      <c r="K244" s="435">
        <f>J244/J247</f>
        <v>0</v>
      </c>
      <c r="L244" s="434">
        <v>10</v>
      </c>
      <c r="M244" s="435">
        <f>L244/L247</f>
        <v>0.13698630136986301</v>
      </c>
      <c r="N244" s="434">
        <v>2</v>
      </c>
      <c r="O244" s="435">
        <f>N244/N247</f>
        <v>0.10526315789473684</v>
      </c>
      <c r="P244" s="434">
        <v>0</v>
      </c>
      <c r="Q244" s="435">
        <f>P244/P247</f>
        <v>0</v>
      </c>
      <c r="R244" s="438">
        <f t="shared" si="40"/>
        <v>562</v>
      </c>
    </row>
    <row r="245" spans="1:18" s="1325" customFormat="1" hidden="1" x14ac:dyDescent="0.25">
      <c r="A245" s="100" t="s">
        <v>288</v>
      </c>
      <c r="B245" s="434">
        <v>175</v>
      </c>
      <c r="C245" s="435">
        <f>B245/B247</f>
        <v>7.6956904133685139E-2</v>
      </c>
      <c r="D245" s="434">
        <v>4</v>
      </c>
      <c r="E245" s="435">
        <f>D245/D247</f>
        <v>0.18181818181818182</v>
      </c>
      <c r="F245" s="434">
        <v>58</v>
      </c>
      <c r="G245" s="435">
        <f>F245/F247</f>
        <v>4.1756659467242621E-2</v>
      </c>
      <c r="H245" s="434">
        <v>74</v>
      </c>
      <c r="I245" s="435">
        <f>H245/H247</f>
        <v>0.16818181818181818</v>
      </c>
      <c r="J245" s="434">
        <v>0</v>
      </c>
      <c r="K245" s="435">
        <f>J245/J247</f>
        <v>0</v>
      </c>
      <c r="L245" s="434">
        <v>8</v>
      </c>
      <c r="M245" s="435">
        <f>L245/L247</f>
        <v>0.1095890410958904</v>
      </c>
      <c r="N245" s="434">
        <v>15</v>
      </c>
      <c r="O245" s="435">
        <f>N245/N247</f>
        <v>0.78947368421052633</v>
      </c>
      <c r="P245" s="434">
        <v>3</v>
      </c>
      <c r="Q245" s="435">
        <f>P245/P247</f>
        <v>0.42857142857142855</v>
      </c>
      <c r="R245" s="438">
        <f t="shared" si="40"/>
        <v>337</v>
      </c>
    </row>
    <row r="246" spans="1:18" s="1325" customFormat="1" ht="15.75" hidden="1" thickBot="1" x14ac:dyDescent="0.3">
      <c r="A246" s="702" t="s">
        <v>408</v>
      </c>
      <c r="B246" s="439">
        <v>26</v>
      </c>
      <c r="C246" s="440">
        <f>B246/B247</f>
        <v>1.1433597185576077E-2</v>
      </c>
      <c r="D246" s="439">
        <v>0</v>
      </c>
      <c r="E246" s="440">
        <f>D246/D247</f>
        <v>0</v>
      </c>
      <c r="F246" s="439">
        <v>4</v>
      </c>
      <c r="G246" s="440">
        <f>F246/F247</f>
        <v>2.8797696184305254E-3</v>
      </c>
      <c r="H246" s="439">
        <v>6</v>
      </c>
      <c r="I246" s="440">
        <f>H246/H247</f>
        <v>1.3636363636363636E-2</v>
      </c>
      <c r="J246" s="439">
        <v>393</v>
      </c>
      <c r="K246" s="440">
        <f>J246/J247</f>
        <v>1</v>
      </c>
      <c r="L246" s="439">
        <v>2</v>
      </c>
      <c r="M246" s="440">
        <f>L246/L247</f>
        <v>2.7397260273972601E-2</v>
      </c>
      <c r="N246" s="439">
        <v>2</v>
      </c>
      <c r="O246" s="440">
        <f>N246/N247</f>
        <v>0.10526315789473684</v>
      </c>
      <c r="P246" s="439">
        <v>2</v>
      </c>
      <c r="Q246" s="440">
        <f>P246/P247</f>
        <v>0.2857142857142857</v>
      </c>
      <c r="R246" s="443">
        <f t="shared" si="40"/>
        <v>435</v>
      </c>
    </row>
    <row r="247" spans="1:18" s="1325" customFormat="1" ht="16.5" hidden="1" thickTop="1" thickBot="1" x14ac:dyDescent="0.3">
      <c r="A247" s="125" t="s">
        <v>409</v>
      </c>
      <c r="B247" s="119">
        <f t="shared" ref="B247:Q247" si="41">SUM(B239:B246)</f>
        <v>2274</v>
      </c>
      <c r="C247" s="259">
        <f t="shared" si="41"/>
        <v>1</v>
      </c>
      <c r="D247" s="119">
        <f t="shared" si="41"/>
        <v>22</v>
      </c>
      <c r="E247" s="259">
        <f t="shared" si="41"/>
        <v>1</v>
      </c>
      <c r="F247" s="119">
        <f t="shared" si="41"/>
        <v>1389</v>
      </c>
      <c r="G247" s="259">
        <f t="shared" si="41"/>
        <v>0.99999999999999989</v>
      </c>
      <c r="H247" s="119">
        <f t="shared" si="41"/>
        <v>440</v>
      </c>
      <c r="I247" s="259">
        <f t="shared" si="41"/>
        <v>1</v>
      </c>
      <c r="J247" s="119">
        <f t="shared" si="41"/>
        <v>393</v>
      </c>
      <c r="K247" s="259">
        <f t="shared" si="41"/>
        <v>1</v>
      </c>
      <c r="L247" s="119">
        <f t="shared" si="41"/>
        <v>73</v>
      </c>
      <c r="M247" s="259">
        <f t="shared" si="41"/>
        <v>0.99999999999999989</v>
      </c>
      <c r="N247" s="119">
        <f t="shared" si="41"/>
        <v>19</v>
      </c>
      <c r="O247" s="259">
        <f t="shared" si="41"/>
        <v>1</v>
      </c>
      <c r="P247" s="119">
        <f t="shared" si="41"/>
        <v>7</v>
      </c>
      <c r="Q247" s="259">
        <f t="shared" si="41"/>
        <v>0.99999999999999989</v>
      </c>
      <c r="R247" s="119">
        <f>SUM(B247,D247,F247,H247,J247,L247,N247,P247)</f>
        <v>4617</v>
      </c>
    </row>
    <row r="248" spans="1:18" s="30" customFormat="1" ht="15.75" hidden="1" thickBot="1" x14ac:dyDescent="0.3">
      <c r="A248" s="2269" t="s">
        <v>410</v>
      </c>
      <c r="B248" s="2270"/>
      <c r="C248" s="2270"/>
      <c r="D248" s="2270"/>
      <c r="E248" s="2270"/>
      <c r="F248" s="2270"/>
      <c r="G248" s="2270"/>
      <c r="H248" s="2270"/>
      <c r="I248" s="2270"/>
      <c r="J248" s="2270"/>
      <c r="K248" s="2270"/>
      <c r="L248" s="2270"/>
      <c r="M248" s="2270"/>
      <c r="N248" s="2270"/>
      <c r="O248" s="2270"/>
      <c r="P248" s="2270"/>
      <c r="Q248" s="2270"/>
      <c r="R248" s="2270"/>
    </row>
    <row r="249" spans="1:18" s="1325" customFormat="1" hidden="1" x14ac:dyDescent="0.25">
      <c r="A249" s="102" t="s">
        <v>292</v>
      </c>
      <c r="B249" s="444">
        <v>420</v>
      </c>
      <c r="C249" s="445">
        <f>SUM(B249/B255)</f>
        <v>0.18494055482166447</v>
      </c>
      <c r="D249" s="444">
        <v>3</v>
      </c>
      <c r="E249" s="445">
        <f>SUM(D249/D255)</f>
        <v>0.13636363636363635</v>
      </c>
      <c r="F249" s="444">
        <v>181</v>
      </c>
      <c r="G249" s="445">
        <f>SUM(F249/F255)</f>
        <v>0.13030957523398129</v>
      </c>
      <c r="H249" s="444">
        <v>58</v>
      </c>
      <c r="I249" s="445">
        <f>SUM(H249/H255)</f>
        <v>0.13181818181818181</v>
      </c>
      <c r="J249" s="444">
        <v>77</v>
      </c>
      <c r="K249" s="445">
        <f>SUM(J249/J255)</f>
        <v>0.19592875318066158</v>
      </c>
      <c r="L249" s="444">
        <v>12</v>
      </c>
      <c r="M249" s="445">
        <f>SUM(L249/L255)</f>
        <v>0.16438356164383561</v>
      </c>
      <c r="N249" s="444">
        <v>6</v>
      </c>
      <c r="O249" s="445">
        <f>SUM(N249/N255)</f>
        <v>0.27272727272727271</v>
      </c>
      <c r="P249" s="444">
        <v>1</v>
      </c>
      <c r="Q249" s="445">
        <f>SUM(P249/P255)</f>
        <v>0.14285714285714285</v>
      </c>
      <c r="R249" s="433">
        <f t="shared" ref="R249:R255" si="42">SUM(B249,D249,F249,H249,J249,L249,N249,P249)</f>
        <v>758</v>
      </c>
    </row>
    <row r="250" spans="1:18" s="1325" customFormat="1" hidden="1" x14ac:dyDescent="0.25">
      <c r="A250" s="100" t="s">
        <v>293</v>
      </c>
      <c r="B250" s="448">
        <v>181</v>
      </c>
      <c r="C250" s="449">
        <f>SUM(B250/B255)</f>
        <v>7.9700572435050632E-2</v>
      </c>
      <c r="D250" s="448">
        <v>0</v>
      </c>
      <c r="E250" s="449">
        <f>SUM(D250/D255)</f>
        <v>0</v>
      </c>
      <c r="F250" s="448">
        <v>74</v>
      </c>
      <c r="G250" s="449">
        <f>SUM(F250/F255)</f>
        <v>5.3275737940964719E-2</v>
      </c>
      <c r="H250" s="448">
        <v>52</v>
      </c>
      <c r="I250" s="449">
        <f>SUM(H250/H255)</f>
        <v>0.11818181818181818</v>
      </c>
      <c r="J250" s="448">
        <v>23</v>
      </c>
      <c r="K250" s="449">
        <f>SUM(J250/J255)</f>
        <v>5.8524173027989825E-2</v>
      </c>
      <c r="L250" s="448">
        <v>27</v>
      </c>
      <c r="M250" s="449">
        <f>SUM(L250/L255)</f>
        <v>0.36986301369863012</v>
      </c>
      <c r="N250" s="448">
        <v>1</v>
      </c>
      <c r="O250" s="449">
        <f>SUM(N250/N255)</f>
        <v>4.5454545454545456E-2</v>
      </c>
      <c r="P250" s="448">
        <v>0</v>
      </c>
      <c r="Q250" s="449">
        <f>SUM(P250/P255)</f>
        <v>0</v>
      </c>
      <c r="R250" s="438">
        <f t="shared" si="42"/>
        <v>358</v>
      </c>
    </row>
    <row r="251" spans="1:18" s="1325" customFormat="1" hidden="1" x14ac:dyDescent="0.25">
      <c r="A251" s="100" t="s">
        <v>294</v>
      </c>
      <c r="B251" s="448">
        <v>29</v>
      </c>
      <c r="C251" s="449">
        <f>SUM(B251/B255)</f>
        <v>1.2769704975781594E-2</v>
      </c>
      <c r="D251" s="448">
        <v>0</v>
      </c>
      <c r="E251" s="449">
        <f>SUM(D251/D255)</f>
        <v>0</v>
      </c>
      <c r="F251" s="448">
        <v>8</v>
      </c>
      <c r="G251" s="449">
        <f>SUM(F251/F255)</f>
        <v>5.7595392368610509E-3</v>
      </c>
      <c r="H251" s="448">
        <v>2</v>
      </c>
      <c r="I251" s="449">
        <f>SUM(H251/H255)</f>
        <v>4.5454545454545452E-3</v>
      </c>
      <c r="J251" s="448">
        <v>6</v>
      </c>
      <c r="K251" s="449">
        <f>SUM(J251/J255)</f>
        <v>1.5267175572519083E-2</v>
      </c>
      <c r="L251" s="448">
        <v>2</v>
      </c>
      <c r="M251" s="449">
        <f>SUM(L251/L255)</f>
        <v>2.7397260273972601E-2</v>
      </c>
      <c r="N251" s="448">
        <v>0</v>
      </c>
      <c r="O251" s="449">
        <f>SUM(N251/N255)</f>
        <v>0</v>
      </c>
      <c r="P251" s="448">
        <v>1</v>
      </c>
      <c r="Q251" s="449">
        <f>SUM(P251/P255)</f>
        <v>0.14285714285714285</v>
      </c>
      <c r="R251" s="438">
        <f t="shared" si="42"/>
        <v>48</v>
      </c>
    </row>
    <row r="252" spans="1:18" s="1325" customFormat="1" hidden="1" x14ac:dyDescent="0.25">
      <c r="A252" s="100" t="s">
        <v>295</v>
      </c>
      <c r="B252" s="448">
        <v>686</v>
      </c>
      <c r="C252" s="449">
        <f>SUM(B252/B255)</f>
        <v>0.30206957287538527</v>
      </c>
      <c r="D252" s="448">
        <v>11</v>
      </c>
      <c r="E252" s="449">
        <f>SUM(D252/D255)</f>
        <v>0.5</v>
      </c>
      <c r="F252" s="448">
        <v>483</v>
      </c>
      <c r="G252" s="449">
        <f>SUM(F252/F255)</f>
        <v>0.34773218142548595</v>
      </c>
      <c r="H252" s="448">
        <v>164</v>
      </c>
      <c r="I252" s="449">
        <f>SUM(H252/H255)</f>
        <v>0.37272727272727274</v>
      </c>
      <c r="J252" s="448">
        <v>134</v>
      </c>
      <c r="K252" s="449">
        <f>SUM(J252/J255)</f>
        <v>0.34096692111959287</v>
      </c>
      <c r="L252" s="448">
        <v>9</v>
      </c>
      <c r="M252" s="449">
        <f>SUM(L252/L255)</f>
        <v>0.12328767123287671</v>
      </c>
      <c r="N252" s="448">
        <v>8</v>
      </c>
      <c r="O252" s="449">
        <f>SUM(N252/N255)</f>
        <v>0.36363636363636365</v>
      </c>
      <c r="P252" s="448">
        <v>2</v>
      </c>
      <c r="Q252" s="449">
        <f>SUM(P252/P255)</f>
        <v>0.2857142857142857</v>
      </c>
      <c r="R252" s="438">
        <f t="shared" si="42"/>
        <v>1497</v>
      </c>
    </row>
    <row r="253" spans="1:18" s="1325" customFormat="1" hidden="1" x14ac:dyDescent="0.25">
      <c r="A253" s="100" t="s">
        <v>411</v>
      </c>
      <c r="B253" s="448">
        <v>752</v>
      </c>
      <c r="C253" s="449">
        <f>SUM(B253/B255)</f>
        <v>0.33113166006164685</v>
      </c>
      <c r="D253" s="448">
        <v>7</v>
      </c>
      <c r="E253" s="449">
        <f>SUM(D253/D255)</f>
        <v>0.31818181818181818</v>
      </c>
      <c r="F253" s="448">
        <v>527</v>
      </c>
      <c r="G253" s="449">
        <f>SUM(F253/F255)</f>
        <v>0.37940964722822174</v>
      </c>
      <c r="H253" s="448">
        <v>129</v>
      </c>
      <c r="I253" s="449">
        <f>SUM(H253/H255)</f>
        <v>0.29318181818181815</v>
      </c>
      <c r="J253" s="448">
        <v>146</v>
      </c>
      <c r="K253" s="449">
        <f>SUM(J253/J255)</f>
        <v>0.37150127226463103</v>
      </c>
      <c r="L253" s="448">
        <v>16</v>
      </c>
      <c r="M253" s="449">
        <f>SUM(L253/L255)</f>
        <v>0.21917808219178081</v>
      </c>
      <c r="N253" s="448">
        <v>5</v>
      </c>
      <c r="O253" s="449">
        <f>SUM(N253/N255)</f>
        <v>0.22727272727272727</v>
      </c>
      <c r="P253" s="448">
        <v>1</v>
      </c>
      <c r="Q253" s="449">
        <f>SUM(P253/P255)</f>
        <v>0.14285714285714285</v>
      </c>
      <c r="R253" s="438">
        <f t="shared" si="42"/>
        <v>1583</v>
      </c>
    </row>
    <row r="254" spans="1:18" s="1325" customFormat="1" ht="15.75" hidden="1" thickBot="1" x14ac:dyDescent="0.3">
      <c r="A254" s="101" t="s">
        <v>297</v>
      </c>
      <c r="B254" s="452">
        <v>203</v>
      </c>
      <c r="C254" s="453">
        <f>SUM(B254/B255)</f>
        <v>8.9387934830471152E-2</v>
      </c>
      <c r="D254" s="452">
        <v>1</v>
      </c>
      <c r="E254" s="453">
        <f>SUM(D254/D255)</f>
        <v>4.5454545454545456E-2</v>
      </c>
      <c r="F254" s="452">
        <v>116</v>
      </c>
      <c r="G254" s="453">
        <f>SUM(F254/F255)</f>
        <v>8.3513318934485242E-2</v>
      </c>
      <c r="H254" s="452">
        <v>35</v>
      </c>
      <c r="I254" s="453">
        <f>SUM(H254/H255)</f>
        <v>7.9545454545454544E-2</v>
      </c>
      <c r="J254" s="452">
        <v>7</v>
      </c>
      <c r="K254" s="453">
        <f>SUM(J254/J255)</f>
        <v>1.7811704834605598E-2</v>
      </c>
      <c r="L254" s="452">
        <v>7</v>
      </c>
      <c r="M254" s="453">
        <f>SUM(L254/L255)</f>
        <v>9.5890410958904104E-2</v>
      </c>
      <c r="N254" s="452">
        <v>2</v>
      </c>
      <c r="O254" s="453">
        <f>SUM(N254/N255)</f>
        <v>9.0909090909090912E-2</v>
      </c>
      <c r="P254" s="452">
        <v>2</v>
      </c>
      <c r="Q254" s="453">
        <f>SUM(P254/P255)</f>
        <v>0.2857142857142857</v>
      </c>
      <c r="R254" s="443">
        <f t="shared" si="42"/>
        <v>373</v>
      </c>
    </row>
    <row r="255" spans="1:18" s="1325" customFormat="1" ht="16.5" hidden="1" thickTop="1" thickBot="1" x14ac:dyDescent="0.3">
      <c r="A255" s="125" t="s">
        <v>409</v>
      </c>
      <c r="B255" s="119">
        <f t="shared" ref="B255:Q255" si="43">SUM(B249:B254)</f>
        <v>2271</v>
      </c>
      <c r="C255" s="259">
        <f t="shared" si="43"/>
        <v>0.99999999999999989</v>
      </c>
      <c r="D255" s="119">
        <f t="shared" si="43"/>
        <v>22</v>
      </c>
      <c r="E255" s="259">
        <f t="shared" si="43"/>
        <v>1</v>
      </c>
      <c r="F255" s="119">
        <f t="shared" si="43"/>
        <v>1389</v>
      </c>
      <c r="G255" s="259">
        <f t="shared" si="43"/>
        <v>1</v>
      </c>
      <c r="H255" s="119">
        <f t="shared" si="43"/>
        <v>440</v>
      </c>
      <c r="I255" s="259">
        <f t="shared" si="43"/>
        <v>1</v>
      </c>
      <c r="J255" s="119">
        <f t="shared" si="43"/>
        <v>393</v>
      </c>
      <c r="K255" s="259">
        <f t="shared" si="43"/>
        <v>1</v>
      </c>
      <c r="L255" s="119">
        <f t="shared" si="43"/>
        <v>73</v>
      </c>
      <c r="M255" s="259">
        <f t="shared" si="43"/>
        <v>0.99999999999999978</v>
      </c>
      <c r="N255" s="119">
        <f t="shared" si="43"/>
        <v>22</v>
      </c>
      <c r="O255" s="259">
        <f t="shared" si="43"/>
        <v>1</v>
      </c>
      <c r="P255" s="119">
        <f>SUM(P249:P254)</f>
        <v>7</v>
      </c>
      <c r="Q255" s="259">
        <f t="shared" si="43"/>
        <v>0.99999999999999989</v>
      </c>
      <c r="R255" s="119">
        <f t="shared" si="42"/>
        <v>4617</v>
      </c>
    </row>
    <row r="256" spans="1:18" s="1325" customFormat="1" ht="15.75" hidden="1" customHeight="1" thickBot="1" x14ac:dyDescent="0.3">
      <c r="A256" s="2269" t="s">
        <v>412</v>
      </c>
      <c r="B256" s="2270"/>
      <c r="C256" s="2270"/>
      <c r="D256" s="2270"/>
      <c r="E256" s="2270"/>
      <c r="F256" s="2270"/>
      <c r="G256" s="2270"/>
      <c r="H256" s="2270"/>
      <c r="I256" s="2270"/>
      <c r="J256" s="2270"/>
      <c r="K256" s="2270"/>
      <c r="L256" s="2270"/>
      <c r="M256" s="2270"/>
      <c r="N256" s="2270"/>
      <c r="O256" s="2270"/>
      <c r="P256" s="2270"/>
      <c r="Q256" s="2270"/>
      <c r="R256" s="2270"/>
    </row>
    <row r="257" spans="1:18" s="1325" customFormat="1" hidden="1" x14ac:dyDescent="0.25">
      <c r="A257" s="93" t="s">
        <v>413</v>
      </c>
      <c r="B257" s="444">
        <v>1828</v>
      </c>
      <c r="C257" s="445">
        <f>SUM(B257/B263)</f>
        <v>0.80493174812857771</v>
      </c>
      <c r="D257" s="444">
        <v>10</v>
      </c>
      <c r="E257" s="445">
        <f>SUM(D257/D263)</f>
        <v>0.45454545454545453</v>
      </c>
      <c r="F257" s="444">
        <v>598</v>
      </c>
      <c r="G257" s="445">
        <f>SUM(F257/F263)</f>
        <v>0.43052555795536357</v>
      </c>
      <c r="H257" s="444">
        <v>406</v>
      </c>
      <c r="I257" s="445">
        <f>SUM(H257/H263)</f>
        <v>0.92272727272727273</v>
      </c>
      <c r="J257" s="444">
        <v>227</v>
      </c>
      <c r="K257" s="445">
        <f>SUM(J257/J263)</f>
        <v>0.57760814249363868</v>
      </c>
      <c r="L257" s="444">
        <v>52</v>
      </c>
      <c r="M257" s="445">
        <f>SUM(L257/L263)</f>
        <v>0.71232876712328763</v>
      </c>
      <c r="N257" s="444">
        <v>16</v>
      </c>
      <c r="O257" s="445">
        <f>SUM(N257/N263)</f>
        <v>0.72727272727272729</v>
      </c>
      <c r="P257" s="444">
        <v>5</v>
      </c>
      <c r="Q257" s="445">
        <f>SUM(P257/P263)</f>
        <v>0.7142857142857143</v>
      </c>
      <c r="R257" s="433">
        <f t="shared" ref="R257:R262" si="44">SUM(B257,D257,F257,H257,J257,L257,N257,P257)</f>
        <v>3142</v>
      </c>
    </row>
    <row r="258" spans="1:18" s="1325" customFormat="1" hidden="1" x14ac:dyDescent="0.25">
      <c r="A258" s="94" t="s">
        <v>414</v>
      </c>
      <c r="B258" s="448">
        <v>317</v>
      </c>
      <c r="C258" s="449">
        <f>SUM(B258/B263)</f>
        <v>0.13958608542492293</v>
      </c>
      <c r="D258" s="448">
        <v>12</v>
      </c>
      <c r="E258" s="449">
        <f>SUM(D258/D263)</f>
        <v>0.54545454545454541</v>
      </c>
      <c r="F258" s="448">
        <v>591</v>
      </c>
      <c r="G258" s="449">
        <f>SUM(F258/F263)</f>
        <v>0.42548596112311016</v>
      </c>
      <c r="H258" s="448">
        <v>30</v>
      </c>
      <c r="I258" s="449">
        <f>SUM(H258/H263)</f>
        <v>6.8181818181818177E-2</v>
      </c>
      <c r="J258" s="448">
        <v>118</v>
      </c>
      <c r="K258" s="449">
        <f>SUM(J258/J263)</f>
        <v>0.30025445292620867</v>
      </c>
      <c r="L258" s="448">
        <v>19</v>
      </c>
      <c r="M258" s="449">
        <f>SUM(L258/L263)</f>
        <v>0.26027397260273971</v>
      </c>
      <c r="N258" s="448">
        <v>3</v>
      </c>
      <c r="O258" s="449">
        <f>SUM(N258/N263)</f>
        <v>0.13636363636363635</v>
      </c>
      <c r="P258" s="448">
        <v>1</v>
      </c>
      <c r="Q258" s="449">
        <f>SUM(P258/P263)</f>
        <v>0.14285714285714285</v>
      </c>
      <c r="R258" s="438">
        <f t="shared" si="44"/>
        <v>1091</v>
      </c>
    </row>
    <row r="259" spans="1:18" s="1325" customFormat="1" hidden="1" x14ac:dyDescent="0.25">
      <c r="A259" s="94" t="s">
        <v>415</v>
      </c>
      <c r="B259" s="448">
        <v>82</v>
      </c>
      <c r="C259" s="449">
        <f>SUM(B259/B263)</f>
        <v>3.6107441655658302E-2</v>
      </c>
      <c r="D259" s="448">
        <v>0</v>
      </c>
      <c r="E259" s="449">
        <f>SUM(D259/D263)</f>
        <v>0</v>
      </c>
      <c r="F259" s="448">
        <v>178</v>
      </c>
      <c r="G259" s="449">
        <f>SUM(F259/F263)</f>
        <v>0.12814974802015838</v>
      </c>
      <c r="H259" s="448">
        <v>3</v>
      </c>
      <c r="I259" s="449">
        <f>SUM(H259/H263)</f>
        <v>6.8181818181818179E-3</v>
      </c>
      <c r="J259" s="448">
        <v>28</v>
      </c>
      <c r="K259" s="449">
        <f>SUM(J259/J263)</f>
        <v>7.124681933842239E-2</v>
      </c>
      <c r="L259" s="448">
        <v>0</v>
      </c>
      <c r="M259" s="449">
        <f>SUM(L259/L263)</f>
        <v>0</v>
      </c>
      <c r="N259" s="448">
        <v>1</v>
      </c>
      <c r="O259" s="449">
        <f>SUM(N259/N263)</f>
        <v>4.5454545454545456E-2</v>
      </c>
      <c r="P259" s="448">
        <v>0</v>
      </c>
      <c r="Q259" s="449">
        <f>SUM(P259/P263)</f>
        <v>0</v>
      </c>
      <c r="R259" s="438">
        <f t="shared" si="44"/>
        <v>292</v>
      </c>
    </row>
    <row r="260" spans="1:18" s="1325" customFormat="1" hidden="1" x14ac:dyDescent="0.25">
      <c r="A260" s="94" t="s">
        <v>416</v>
      </c>
      <c r="B260" s="448">
        <v>22</v>
      </c>
      <c r="C260" s="449">
        <f>SUM(B260/B263)</f>
        <v>9.687362395420519E-3</v>
      </c>
      <c r="D260" s="448">
        <v>0</v>
      </c>
      <c r="E260" s="449">
        <f>SUM(D260/D263)</f>
        <v>0</v>
      </c>
      <c r="F260" s="448">
        <v>22</v>
      </c>
      <c r="G260" s="449">
        <f>SUM(F260/F263)</f>
        <v>1.5838732901367891E-2</v>
      </c>
      <c r="H260" s="448">
        <v>1</v>
      </c>
      <c r="I260" s="449">
        <f>SUM(H260/H263)</f>
        <v>2.2727272727272726E-3</v>
      </c>
      <c r="J260" s="448">
        <v>8</v>
      </c>
      <c r="K260" s="449">
        <f>SUM(J260/J263)</f>
        <v>2.0356234096692113E-2</v>
      </c>
      <c r="L260" s="448">
        <v>2</v>
      </c>
      <c r="M260" s="449">
        <f>SUM(L260/L263)</f>
        <v>2.7397260273972601E-2</v>
      </c>
      <c r="N260" s="448">
        <v>1</v>
      </c>
      <c r="O260" s="449">
        <f>SUM(N260/N263)</f>
        <v>4.5454545454545456E-2</v>
      </c>
      <c r="P260" s="448">
        <v>1</v>
      </c>
      <c r="Q260" s="449">
        <f>SUM(P260/P263)</f>
        <v>0.14285714285714285</v>
      </c>
      <c r="R260" s="438">
        <f t="shared" si="44"/>
        <v>57</v>
      </c>
    </row>
    <row r="261" spans="1:18" s="1325" customFormat="1" hidden="1" x14ac:dyDescent="0.25">
      <c r="A261" s="94" t="s">
        <v>417</v>
      </c>
      <c r="B261" s="448">
        <v>12</v>
      </c>
      <c r="C261" s="449">
        <f>SUM(B261/B263)</f>
        <v>5.2840158520475562E-3</v>
      </c>
      <c r="D261" s="448">
        <v>0</v>
      </c>
      <c r="E261" s="449">
        <f>SUM(D261/D263)</f>
        <v>0</v>
      </c>
      <c r="F261" s="448">
        <v>0</v>
      </c>
      <c r="G261" s="449">
        <f>SUM(F261/F263)</f>
        <v>0</v>
      </c>
      <c r="H261" s="448">
        <v>0</v>
      </c>
      <c r="I261" s="449">
        <f>SUM(H261/H263)</f>
        <v>0</v>
      </c>
      <c r="J261" s="448">
        <v>7</v>
      </c>
      <c r="K261" s="449">
        <f>SUM(J261/J263)</f>
        <v>1.7811704834605598E-2</v>
      </c>
      <c r="L261" s="448">
        <v>0</v>
      </c>
      <c r="M261" s="449">
        <f>SUM(L261/L263)</f>
        <v>0</v>
      </c>
      <c r="N261" s="448">
        <v>0</v>
      </c>
      <c r="O261" s="449">
        <f>SUM(N261/N263)</f>
        <v>0</v>
      </c>
      <c r="P261" s="448">
        <v>0</v>
      </c>
      <c r="Q261" s="449">
        <f>SUM(P261/P263)</f>
        <v>0</v>
      </c>
      <c r="R261" s="438">
        <f t="shared" si="44"/>
        <v>19</v>
      </c>
    </row>
    <row r="262" spans="1:18" s="1325" customFormat="1" ht="15.75" hidden="1" thickBot="1" x14ac:dyDescent="0.3">
      <c r="A262" s="111" t="s">
        <v>418</v>
      </c>
      <c r="B262" s="452">
        <v>10</v>
      </c>
      <c r="C262" s="453">
        <f>SUM(B262/B263)</f>
        <v>4.4033465433729636E-3</v>
      </c>
      <c r="D262" s="452">
        <v>0</v>
      </c>
      <c r="E262" s="453">
        <f>SUM(D262/D263)</f>
        <v>0</v>
      </c>
      <c r="F262" s="452">
        <v>0</v>
      </c>
      <c r="G262" s="453">
        <f>SUM(F262/F263)</f>
        <v>0</v>
      </c>
      <c r="H262" s="452">
        <v>0</v>
      </c>
      <c r="I262" s="453">
        <f>SUM(H262/H263)</f>
        <v>0</v>
      </c>
      <c r="J262" s="452">
        <v>5</v>
      </c>
      <c r="K262" s="453">
        <f>SUM(J262/J263)</f>
        <v>1.2722646310432569E-2</v>
      </c>
      <c r="L262" s="452">
        <v>0</v>
      </c>
      <c r="M262" s="453">
        <f>SUM(L262/L263)</f>
        <v>0</v>
      </c>
      <c r="N262" s="452">
        <v>1</v>
      </c>
      <c r="O262" s="453">
        <f>SUM(N262/N263)</f>
        <v>4.5454545454545456E-2</v>
      </c>
      <c r="P262" s="452">
        <v>0</v>
      </c>
      <c r="Q262" s="453">
        <f>SUM(P262/P263)</f>
        <v>0</v>
      </c>
      <c r="R262" s="443">
        <f t="shared" si="44"/>
        <v>16</v>
      </c>
    </row>
    <row r="263" spans="1:18" s="1325" customFormat="1" ht="16.5" hidden="1" thickTop="1" thickBot="1" x14ac:dyDescent="0.3">
      <c r="A263" s="125" t="s">
        <v>409</v>
      </c>
      <c r="B263" s="119">
        <f t="shared" ref="B263:R263" si="45">SUM(B257:B262)</f>
        <v>2271</v>
      </c>
      <c r="C263" s="259">
        <f t="shared" si="45"/>
        <v>0.99999999999999989</v>
      </c>
      <c r="D263" s="119">
        <f t="shared" si="45"/>
        <v>22</v>
      </c>
      <c r="E263" s="259">
        <f t="shared" si="45"/>
        <v>1</v>
      </c>
      <c r="F263" s="119">
        <f t="shared" si="45"/>
        <v>1389</v>
      </c>
      <c r="G263" s="259">
        <f t="shared" si="45"/>
        <v>1</v>
      </c>
      <c r="H263" s="119">
        <f t="shared" si="45"/>
        <v>440</v>
      </c>
      <c r="I263" s="259">
        <f t="shared" si="45"/>
        <v>1</v>
      </c>
      <c r="J263" s="119">
        <f t="shared" si="45"/>
        <v>393</v>
      </c>
      <c r="K263" s="259">
        <f t="shared" si="45"/>
        <v>0.99999999999999989</v>
      </c>
      <c r="L263" s="119">
        <f t="shared" si="45"/>
        <v>73</v>
      </c>
      <c r="M263" s="259">
        <f t="shared" si="45"/>
        <v>0.99999999999999989</v>
      </c>
      <c r="N263" s="119">
        <f t="shared" si="45"/>
        <v>22</v>
      </c>
      <c r="O263" s="259">
        <f t="shared" si="45"/>
        <v>0.99999999999999989</v>
      </c>
      <c r="P263" s="119">
        <f t="shared" si="45"/>
        <v>7</v>
      </c>
      <c r="Q263" s="259">
        <f t="shared" si="45"/>
        <v>1</v>
      </c>
      <c r="R263" s="119">
        <f t="shared" si="45"/>
        <v>4617</v>
      </c>
    </row>
    <row r="264" spans="1:18" s="1325" customFormat="1" ht="15.75" hidden="1" customHeight="1" thickBot="1" x14ac:dyDescent="0.3">
      <c r="A264" s="2269" t="s">
        <v>419</v>
      </c>
      <c r="B264" s="2270"/>
      <c r="C264" s="2270"/>
      <c r="D264" s="2270"/>
      <c r="E264" s="2270"/>
      <c r="F264" s="2270"/>
      <c r="G264" s="2270"/>
      <c r="H264" s="2270"/>
      <c r="I264" s="2270"/>
      <c r="J264" s="2270"/>
      <c r="K264" s="2270"/>
      <c r="L264" s="2270"/>
      <c r="M264" s="2270"/>
      <c r="N264" s="2270"/>
      <c r="O264" s="2270"/>
      <c r="P264" s="2270"/>
      <c r="Q264" s="2270"/>
      <c r="R264" s="2270"/>
    </row>
    <row r="265" spans="1:18" s="1325" customFormat="1" hidden="1" x14ac:dyDescent="0.25">
      <c r="A265" s="93" t="s">
        <v>308</v>
      </c>
      <c r="B265" s="448">
        <v>57</v>
      </c>
      <c r="C265" s="456">
        <f>SUM(B265/B269)</f>
        <v>2.5099075297225892E-2</v>
      </c>
      <c r="D265" s="448">
        <v>1</v>
      </c>
      <c r="E265" s="456">
        <f>SUM(D265/D269)</f>
        <v>4.5454545454545456E-2</v>
      </c>
      <c r="F265" s="448">
        <v>2</v>
      </c>
      <c r="G265" s="456">
        <f>SUM(F265/F269)</f>
        <v>1.4398848092152627E-3</v>
      </c>
      <c r="H265" s="448">
        <v>4</v>
      </c>
      <c r="I265" s="456">
        <f>SUM(H265/H269)</f>
        <v>9.0909090909090905E-3</v>
      </c>
      <c r="J265" s="448">
        <v>0</v>
      </c>
      <c r="K265" s="456">
        <f>SUM(J265/J269)</f>
        <v>0</v>
      </c>
      <c r="L265" s="448">
        <v>4</v>
      </c>
      <c r="M265" s="456">
        <f>SUM(L265/L269)</f>
        <v>5.4794520547945202E-2</v>
      </c>
      <c r="N265" s="448">
        <v>1</v>
      </c>
      <c r="O265" s="456">
        <f>SUM(N265/N269)</f>
        <v>4.5454545454545456E-2</v>
      </c>
      <c r="P265" s="448">
        <v>0</v>
      </c>
      <c r="Q265" s="456">
        <f>SUM(P265/P269)</f>
        <v>0</v>
      </c>
      <c r="R265" s="633">
        <f>SUM(B265,D265,F265,H265,J265,L265,N265,P265)</f>
        <v>69</v>
      </c>
    </row>
    <row r="266" spans="1:18" s="1325" customFormat="1" hidden="1" x14ac:dyDescent="0.25">
      <c r="A266" s="94" t="s">
        <v>309</v>
      </c>
      <c r="B266" s="448">
        <v>1180</v>
      </c>
      <c r="C266" s="460">
        <f>SUM(B266/B269)</f>
        <v>0.51959489211800969</v>
      </c>
      <c r="D266" s="448">
        <v>15</v>
      </c>
      <c r="E266" s="460">
        <f>SUM(D266/D269)</f>
        <v>0.68181818181818177</v>
      </c>
      <c r="F266" s="448">
        <v>33</v>
      </c>
      <c r="G266" s="460">
        <f>SUM(F266/F269)</f>
        <v>2.3758099352051837E-2</v>
      </c>
      <c r="H266" s="448">
        <v>115</v>
      </c>
      <c r="I266" s="460">
        <f>SUM(H266/H269)</f>
        <v>0.26136363636363635</v>
      </c>
      <c r="J266" s="448">
        <v>52</v>
      </c>
      <c r="K266" s="460">
        <f>SUM(J266/J269)</f>
        <v>0.13231552162849872</v>
      </c>
      <c r="L266" s="448">
        <v>49</v>
      </c>
      <c r="M266" s="460">
        <f>SUM(L266/L269)</f>
        <v>0.67123287671232879</v>
      </c>
      <c r="N266" s="448">
        <v>15</v>
      </c>
      <c r="O266" s="460">
        <f>SUM(N266/N269)</f>
        <v>0.68181818181818177</v>
      </c>
      <c r="P266" s="448">
        <v>3</v>
      </c>
      <c r="Q266" s="460">
        <f>SUM(P266/P269)</f>
        <v>0.42857142857142855</v>
      </c>
      <c r="R266" s="459">
        <f>SUM(B266,D266,F266,H266,J266,L266,N266,P266)</f>
        <v>1462</v>
      </c>
    </row>
    <row r="267" spans="1:18" s="1325" customFormat="1" hidden="1" x14ac:dyDescent="0.25">
      <c r="A267" s="94" t="s">
        <v>310</v>
      </c>
      <c r="B267" s="448">
        <v>808</v>
      </c>
      <c r="C267" s="460">
        <f>SUM(B267/B269)</f>
        <v>0.35579040070453544</v>
      </c>
      <c r="D267" s="448">
        <v>3</v>
      </c>
      <c r="E267" s="460">
        <f>SUM(D267/D269)</f>
        <v>0.13636363636363635</v>
      </c>
      <c r="F267" s="448">
        <v>532</v>
      </c>
      <c r="G267" s="460">
        <f>SUM(F267/F269)</f>
        <v>0.3830093592512599</v>
      </c>
      <c r="H267" s="448">
        <v>223</v>
      </c>
      <c r="I267" s="460">
        <f>SUM(H267/H269)</f>
        <v>0.50681818181818183</v>
      </c>
      <c r="J267" s="448">
        <v>64</v>
      </c>
      <c r="K267" s="460">
        <f>SUM(J267/J269)</f>
        <v>0.16284987277353691</v>
      </c>
      <c r="L267" s="448">
        <v>18</v>
      </c>
      <c r="M267" s="460">
        <f>SUM(L267/L269)</f>
        <v>0.24657534246575341</v>
      </c>
      <c r="N267" s="448">
        <v>4</v>
      </c>
      <c r="O267" s="460">
        <f>SUM(N267/N269)</f>
        <v>0.18181818181818182</v>
      </c>
      <c r="P267" s="448">
        <v>1</v>
      </c>
      <c r="Q267" s="460">
        <f>SUM(P267/P269)</f>
        <v>0.14285714285714285</v>
      </c>
      <c r="R267" s="459">
        <f>SUM(B267,D267,F267,H267,J267,L267,N267,P267)</f>
        <v>1653</v>
      </c>
    </row>
    <row r="268" spans="1:18" s="1325" customFormat="1" ht="15.75" hidden="1" thickBot="1" x14ac:dyDescent="0.3">
      <c r="A268" s="111" t="s">
        <v>420</v>
      </c>
      <c r="B268" s="452">
        <v>226</v>
      </c>
      <c r="C268" s="463">
        <f>SUM(B268/B269)</f>
        <v>9.951563188022898E-2</v>
      </c>
      <c r="D268" s="452">
        <v>3</v>
      </c>
      <c r="E268" s="463">
        <f>SUM(D268/D269)</f>
        <v>0.13636363636363635</v>
      </c>
      <c r="F268" s="452">
        <v>822</v>
      </c>
      <c r="G268" s="463">
        <f>SUM(F268/F269)</f>
        <v>0.59179265658747304</v>
      </c>
      <c r="H268" s="452">
        <v>98</v>
      </c>
      <c r="I268" s="463">
        <f>SUM(H268/H269)</f>
        <v>0.22272727272727272</v>
      </c>
      <c r="J268" s="452">
        <v>277</v>
      </c>
      <c r="K268" s="463">
        <f>SUM(J268/J269)</f>
        <v>0.7048346055979644</v>
      </c>
      <c r="L268" s="452">
        <v>2</v>
      </c>
      <c r="M268" s="463">
        <f>SUM(L268/L269)</f>
        <v>2.7397260273972601E-2</v>
      </c>
      <c r="N268" s="452">
        <v>2</v>
      </c>
      <c r="O268" s="463">
        <f>SUM(N268/N269)</f>
        <v>9.0909090909090912E-2</v>
      </c>
      <c r="P268" s="452">
        <v>3</v>
      </c>
      <c r="Q268" s="463">
        <f>SUM(P268/P269)</f>
        <v>0.42857142857142855</v>
      </c>
      <c r="R268" s="466">
        <f>SUM(B268,D268,F268,H268,J268,L268,N268,P268)</f>
        <v>1433</v>
      </c>
    </row>
    <row r="269" spans="1:18" s="1325" customFormat="1" ht="16.5" hidden="1" thickTop="1" thickBot="1" x14ac:dyDescent="0.3">
      <c r="A269" s="125" t="s">
        <v>409</v>
      </c>
      <c r="B269" s="119">
        <f t="shared" ref="B269:R269" si="46">SUM(B265:B268)</f>
        <v>2271</v>
      </c>
      <c r="C269" s="259">
        <f t="shared" si="46"/>
        <v>0.99999999999999989</v>
      </c>
      <c r="D269" s="119">
        <f t="shared" si="46"/>
        <v>22</v>
      </c>
      <c r="E269" s="259">
        <f t="shared" si="46"/>
        <v>0.99999999999999989</v>
      </c>
      <c r="F269" s="119">
        <f t="shared" si="46"/>
        <v>1389</v>
      </c>
      <c r="G269" s="259">
        <f t="shared" si="46"/>
        <v>1</v>
      </c>
      <c r="H269" s="119">
        <f t="shared" si="46"/>
        <v>440</v>
      </c>
      <c r="I269" s="259">
        <f t="shared" si="46"/>
        <v>1</v>
      </c>
      <c r="J269" s="119">
        <f t="shared" si="46"/>
        <v>393</v>
      </c>
      <c r="K269" s="259">
        <f t="shared" si="46"/>
        <v>1</v>
      </c>
      <c r="L269" s="119">
        <f t="shared" si="46"/>
        <v>73</v>
      </c>
      <c r="M269" s="259">
        <f t="shared" si="46"/>
        <v>1</v>
      </c>
      <c r="N269" s="119">
        <f t="shared" si="46"/>
        <v>22</v>
      </c>
      <c r="O269" s="259">
        <f t="shared" si="46"/>
        <v>0.99999999999999989</v>
      </c>
      <c r="P269" s="119">
        <f t="shared" si="46"/>
        <v>7</v>
      </c>
      <c r="Q269" s="259">
        <f t="shared" si="46"/>
        <v>1</v>
      </c>
      <c r="R269" s="119">
        <f t="shared" si="46"/>
        <v>4617</v>
      </c>
    </row>
    <row r="270" spans="1:18" s="1325" customFormat="1" ht="15.75" hidden="1" thickBot="1" x14ac:dyDescent="0.3">
      <c r="A270" s="2269" t="s">
        <v>421</v>
      </c>
      <c r="B270" s="2270"/>
      <c r="C270" s="2270"/>
      <c r="D270" s="2270"/>
      <c r="E270" s="2270"/>
      <c r="F270" s="2270"/>
      <c r="G270" s="2270"/>
      <c r="H270" s="2270"/>
      <c r="I270" s="2270"/>
      <c r="J270" s="2270"/>
      <c r="K270" s="2270"/>
      <c r="L270" s="2270"/>
      <c r="M270" s="2270"/>
      <c r="N270" s="2270"/>
      <c r="O270" s="2270"/>
      <c r="P270" s="2270"/>
      <c r="Q270" s="2270"/>
      <c r="R270" s="2270"/>
    </row>
    <row r="271" spans="1:18" s="1325" customFormat="1" hidden="1" x14ac:dyDescent="0.25">
      <c r="A271" s="110"/>
      <c r="B271" s="249" t="s">
        <v>422</v>
      </c>
      <c r="C271" s="250" t="s">
        <v>313</v>
      </c>
      <c r="D271" s="251" t="s">
        <v>422</v>
      </c>
      <c r="E271" s="252" t="s">
        <v>313</v>
      </c>
      <c r="F271" s="250" t="s">
        <v>422</v>
      </c>
      <c r="G271" s="250" t="s">
        <v>313</v>
      </c>
      <c r="H271" s="251" t="s">
        <v>422</v>
      </c>
      <c r="I271" s="252" t="s">
        <v>313</v>
      </c>
      <c r="J271" s="323" t="s">
        <v>422</v>
      </c>
      <c r="K271" s="251" t="s">
        <v>313</v>
      </c>
      <c r="L271" s="252" t="s">
        <v>422</v>
      </c>
      <c r="M271" s="250" t="s">
        <v>313</v>
      </c>
      <c r="N271" s="250" t="s">
        <v>422</v>
      </c>
      <c r="O271" s="250" t="s">
        <v>313</v>
      </c>
      <c r="P271" s="251" t="s">
        <v>422</v>
      </c>
      <c r="Q271" s="252" t="s">
        <v>313</v>
      </c>
      <c r="R271" s="251" t="s">
        <v>422</v>
      </c>
    </row>
    <row r="272" spans="1:18" s="1325" customFormat="1" hidden="1" x14ac:dyDescent="0.25">
      <c r="A272" s="94" t="s">
        <v>423</v>
      </c>
      <c r="B272" s="467">
        <v>7.36</v>
      </c>
      <c r="C272" s="468">
        <v>6</v>
      </c>
      <c r="D272" s="467">
        <v>8.14</v>
      </c>
      <c r="E272" s="469">
        <v>8</v>
      </c>
      <c r="F272" s="470">
        <v>6.42</v>
      </c>
      <c r="G272" s="468">
        <v>5</v>
      </c>
      <c r="H272" s="467">
        <v>10.53</v>
      </c>
      <c r="I272" s="471">
        <v>11</v>
      </c>
      <c r="J272" s="470">
        <v>19.07</v>
      </c>
      <c r="K272" s="472">
        <v>18</v>
      </c>
      <c r="L272" s="473">
        <v>7.47</v>
      </c>
      <c r="M272" s="468">
        <v>7</v>
      </c>
      <c r="N272" s="470">
        <v>14.5</v>
      </c>
      <c r="O272" s="468">
        <v>17</v>
      </c>
      <c r="P272" s="467">
        <v>13.71</v>
      </c>
      <c r="Q272" s="471">
        <v>17</v>
      </c>
      <c r="R272" s="467">
        <v>8.42</v>
      </c>
    </row>
    <row r="273" spans="1:18" s="1325" customFormat="1" hidden="1" x14ac:dyDescent="0.25">
      <c r="A273" s="97" t="s">
        <v>424</v>
      </c>
      <c r="B273" s="467">
        <v>1.29</v>
      </c>
      <c r="C273" s="468">
        <v>1</v>
      </c>
      <c r="D273" s="467">
        <v>1.55</v>
      </c>
      <c r="E273" s="469">
        <v>2</v>
      </c>
      <c r="F273" s="470">
        <v>1.73</v>
      </c>
      <c r="G273" s="468">
        <v>2</v>
      </c>
      <c r="H273" s="467">
        <v>1.0900000000000001</v>
      </c>
      <c r="I273" s="471">
        <v>1</v>
      </c>
      <c r="J273" s="470">
        <v>1.66</v>
      </c>
      <c r="K273" s="472">
        <v>1</v>
      </c>
      <c r="L273" s="473">
        <v>1.34</v>
      </c>
      <c r="M273" s="468">
        <v>1</v>
      </c>
      <c r="N273" s="470">
        <v>1.64</v>
      </c>
      <c r="O273" s="468">
        <v>1</v>
      </c>
      <c r="P273" s="467">
        <v>1.57</v>
      </c>
      <c r="Q273" s="471">
        <v>1</v>
      </c>
      <c r="R273" s="467">
        <v>1.44</v>
      </c>
    </row>
    <row r="274" spans="1:18" s="1325" customFormat="1" ht="15.75" hidden="1" thickBot="1" x14ac:dyDescent="0.3">
      <c r="A274" s="96" t="s">
        <v>425</v>
      </c>
      <c r="B274" s="474">
        <v>12.09</v>
      </c>
      <c r="C274" s="475">
        <v>10</v>
      </c>
      <c r="D274" s="474">
        <v>10.050000000000001</v>
      </c>
      <c r="E274" s="476">
        <v>4</v>
      </c>
      <c r="F274" s="477">
        <v>28.76</v>
      </c>
      <c r="G274" s="475">
        <v>26</v>
      </c>
      <c r="H274" s="474">
        <v>17.93</v>
      </c>
      <c r="I274" s="478">
        <v>17</v>
      </c>
      <c r="J274" s="477">
        <v>43.63</v>
      </c>
      <c r="K274" s="479">
        <v>40</v>
      </c>
      <c r="L274" s="480">
        <v>7.66</v>
      </c>
      <c r="M274" s="475">
        <v>5</v>
      </c>
      <c r="N274" s="477">
        <v>8.41</v>
      </c>
      <c r="O274" s="475">
        <v>3</v>
      </c>
      <c r="P274" s="474">
        <v>24.57</v>
      </c>
      <c r="Q274" s="478">
        <v>22</v>
      </c>
      <c r="R274" s="474">
        <v>20.27</v>
      </c>
    </row>
    <row r="275" spans="1:18" s="197" customFormat="1" ht="15.75" hidden="1" customHeight="1" thickBot="1" x14ac:dyDescent="0.3">
      <c r="A275" s="2272" t="s">
        <v>430</v>
      </c>
      <c r="B275" s="2273"/>
      <c r="C275" s="2273"/>
      <c r="D275" s="2273"/>
      <c r="E275" s="2273"/>
      <c r="F275" s="2273"/>
      <c r="G275" s="2273"/>
      <c r="H275" s="2273"/>
      <c r="I275" s="2273"/>
      <c r="J275" s="2273"/>
      <c r="K275" s="2273"/>
      <c r="L275" s="2273"/>
      <c r="M275" s="2273"/>
      <c r="N275" s="2273"/>
      <c r="O275" s="2273"/>
      <c r="P275" s="2273"/>
      <c r="Q275" s="2273"/>
      <c r="R275" s="2273"/>
    </row>
    <row r="276" spans="1:18" s="197" customFormat="1" ht="40.5" hidden="1" customHeight="1" thickBot="1" x14ac:dyDescent="0.3">
      <c r="A276" s="107"/>
      <c r="B276" s="2275" t="s">
        <v>400</v>
      </c>
      <c r="C276" s="2276"/>
      <c r="D276" s="2275" t="s">
        <v>401</v>
      </c>
      <c r="E276" s="2276"/>
      <c r="F276" s="2275" t="s">
        <v>300</v>
      </c>
      <c r="G276" s="2276"/>
      <c r="H276" s="2275" t="s">
        <v>303</v>
      </c>
      <c r="I276" s="2276"/>
      <c r="J276" s="2275" t="s">
        <v>402</v>
      </c>
      <c r="K276" s="2276"/>
      <c r="L276" s="2275" t="s">
        <v>403</v>
      </c>
      <c r="M276" s="2276"/>
      <c r="N276" s="2275" t="s">
        <v>404</v>
      </c>
      <c r="O276" s="2276"/>
      <c r="P276" s="2275" t="s">
        <v>405</v>
      </c>
      <c r="Q276" s="2276"/>
      <c r="R276" s="1854" t="s">
        <v>406</v>
      </c>
    </row>
    <row r="277" spans="1:18" s="197" customFormat="1" ht="15.75" hidden="1" thickBot="1" x14ac:dyDescent="0.3">
      <c r="A277" s="2126" t="s">
        <v>407</v>
      </c>
      <c r="B277" s="2127"/>
      <c r="C277" s="2127"/>
      <c r="D277" s="2268"/>
      <c r="E277" s="2268"/>
      <c r="F277" s="2127"/>
      <c r="G277" s="2127"/>
      <c r="H277" s="2268"/>
      <c r="I277" s="2268"/>
      <c r="J277" s="2127"/>
      <c r="K277" s="2127"/>
      <c r="L277" s="2268"/>
      <c r="M277" s="2268"/>
      <c r="N277" s="2127"/>
      <c r="O277" s="2127"/>
      <c r="P277" s="2268"/>
      <c r="Q277" s="2268"/>
      <c r="R277" s="2268"/>
    </row>
    <row r="278" spans="1:18" s="197" customFormat="1" hidden="1" x14ac:dyDescent="0.25">
      <c r="A278" s="102" t="s">
        <v>282</v>
      </c>
      <c r="B278" s="429">
        <v>136</v>
      </c>
      <c r="C278" s="430">
        <f>B278/B286</f>
        <v>5.8469475494411005E-2</v>
      </c>
      <c r="D278" s="429">
        <v>5</v>
      </c>
      <c r="E278" s="430">
        <f>D278/D286</f>
        <v>0.21739130434782608</v>
      </c>
      <c r="F278" s="429">
        <v>20</v>
      </c>
      <c r="G278" s="430">
        <f>F278/F286</f>
        <v>1.4947683109118086E-2</v>
      </c>
      <c r="H278" s="429">
        <v>7</v>
      </c>
      <c r="I278" s="430">
        <f>H278/H286</f>
        <v>1.6166281755196306E-2</v>
      </c>
      <c r="J278" s="429">
        <v>0</v>
      </c>
      <c r="K278" s="430">
        <f>J278/J286</f>
        <v>0</v>
      </c>
      <c r="L278" s="429">
        <v>6</v>
      </c>
      <c r="M278" s="430">
        <f>L278/L286</f>
        <v>7.6923076923076927E-2</v>
      </c>
      <c r="N278" s="429">
        <v>0</v>
      </c>
      <c r="O278" s="430">
        <f>N278/N286</f>
        <v>0</v>
      </c>
      <c r="P278" s="429">
        <v>2</v>
      </c>
      <c r="Q278" s="430">
        <f>P278/P286</f>
        <v>0.16666666666666666</v>
      </c>
      <c r="R278" s="433">
        <f>SUM(B278,D278,F278,H278,J278,L278,N278,P278)</f>
        <v>176</v>
      </c>
    </row>
    <row r="279" spans="1:18" s="197" customFormat="1" hidden="1" x14ac:dyDescent="0.25">
      <c r="A279" s="100" t="s">
        <v>283</v>
      </c>
      <c r="B279" s="434">
        <v>403</v>
      </c>
      <c r="C279" s="435">
        <f>B279/B286</f>
        <v>0.17325881341358557</v>
      </c>
      <c r="D279" s="434">
        <v>1</v>
      </c>
      <c r="E279" s="435">
        <f>D279/D286</f>
        <v>4.3478260869565216E-2</v>
      </c>
      <c r="F279" s="434">
        <v>375</v>
      </c>
      <c r="G279" s="435">
        <f>F279/F286</f>
        <v>0.2802690582959641</v>
      </c>
      <c r="H279" s="434">
        <v>30</v>
      </c>
      <c r="I279" s="435">
        <f>H279/H286</f>
        <v>6.9284064665127015E-2</v>
      </c>
      <c r="J279" s="434">
        <v>0</v>
      </c>
      <c r="K279" s="435">
        <f>J279/J286</f>
        <v>0</v>
      </c>
      <c r="L279" s="434">
        <v>12</v>
      </c>
      <c r="M279" s="435">
        <f>L279/L286</f>
        <v>0.15384615384615385</v>
      </c>
      <c r="N279" s="434">
        <v>0</v>
      </c>
      <c r="O279" s="435">
        <f>N279/N286</f>
        <v>0</v>
      </c>
      <c r="P279" s="434">
        <v>0</v>
      </c>
      <c r="Q279" s="435">
        <f>P279/P286</f>
        <v>0</v>
      </c>
      <c r="R279" s="438">
        <f>SUM(B279,D279,F279,H279,J279,L279,N279,P279)</f>
        <v>821</v>
      </c>
    </row>
    <row r="280" spans="1:18" s="197" customFormat="1" hidden="1" x14ac:dyDescent="0.25">
      <c r="A280" s="100" t="s">
        <v>284</v>
      </c>
      <c r="B280" s="434">
        <v>480</v>
      </c>
      <c r="C280" s="435">
        <f>B280/B286</f>
        <v>0.2063628546861565</v>
      </c>
      <c r="D280" s="434">
        <v>2</v>
      </c>
      <c r="E280" s="435">
        <f>D280/D286</f>
        <v>8.6956521739130432E-2</v>
      </c>
      <c r="F280" s="434">
        <v>347</v>
      </c>
      <c r="G280" s="435">
        <f>F280/F286</f>
        <v>0.25934230194319879</v>
      </c>
      <c r="H280" s="434">
        <v>57</v>
      </c>
      <c r="I280" s="435">
        <f>H280/H286</f>
        <v>0.13163972286374134</v>
      </c>
      <c r="J280" s="434">
        <v>0</v>
      </c>
      <c r="K280" s="435">
        <f>J280/J286</f>
        <v>0</v>
      </c>
      <c r="L280" s="434">
        <v>17</v>
      </c>
      <c r="M280" s="435">
        <f>L280/L286</f>
        <v>0.21794871794871795</v>
      </c>
      <c r="N280" s="434">
        <v>0</v>
      </c>
      <c r="O280" s="435">
        <f>N280/N286</f>
        <v>0</v>
      </c>
      <c r="P280" s="434">
        <v>1</v>
      </c>
      <c r="Q280" s="435">
        <f>P280/P286</f>
        <v>8.3333333333333329E-2</v>
      </c>
      <c r="R280" s="438">
        <f t="shared" ref="R280:R285" si="47">SUM(B280,D280,F280,H280,J280,L280,N280,P280)</f>
        <v>904</v>
      </c>
    </row>
    <row r="281" spans="1:18" s="197" customFormat="1" hidden="1" x14ac:dyDescent="0.25">
      <c r="A281" s="100" t="s">
        <v>285</v>
      </c>
      <c r="B281" s="434">
        <v>492</v>
      </c>
      <c r="C281" s="435">
        <f>B281/B286</f>
        <v>0.21152192605331041</v>
      </c>
      <c r="D281" s="434">
        <v>6</v>
      </c>
      <c r="E281" s="435">
        <f>D281/D286</f>
        <v>0.2608695652173913</v>
      </c>
      <c r="F281" s="434">
        <v>285</v>
      </c>
      <c r="G281" s="435">
        <f>F281/F286</f>
        <v>0.21300448430493274</v>
      </c>
      <c r="H281" s="434">
        <v>73</v>
      </c>
      <c r="I281" s="435">
        <f>H281/H286</f>
        <v>0.16859122401847576</v>
      </c>
      <c r="J281" s="434">
        <v>0</v>
      </c>
      <c r="K281" s="435">
        <f>J281/J286</f>
        <v>0</v>
      </c>
      <c r="L281" s="434">
        <v>13</v>
      </c>
      <c r="M281" s="435">
        <f>L281/L286</f>
        <v>0.16666666666666666</v>
      </c>
      <c r="N281" s="434">
        <v>0</v>
      </c>
      <c r="O281" s="435">
        <f>N281/N286</f>
        <v>0</v>
      </c>
      <c r="P281" s="434">
        <v>0</v>
      </c>
      <c r="Q281" s="435">
        <f>P281/P286</f>
        <v>0</v>
      </c>
      <c r="R281" s="438">
        <f t="shared" si="47"/>
        <v>869</v>
      </c>
    </row>
    <row r="282" spans="1:18" s="197" customFormat="1" hidden="1" x14ac:dyDescent="0.25">
      <c r="A282" s="100" t="s">
        <v>286</v>
      </c>
      <c r="B282" s="434">
        <v>294</v>
      </c>
      <c r="C282" s="435">
        <f>B282/B286</f>
        <v>0.12639724849527084</v>
      </c>
      <c r="D282" s="434">
        <v>1</v>
      </c>
      <c r="E282" s="435">
        <f>D282/D286</f>
        <v>4.3478260869565216E-2</v>
      </c>
      <c r="F282" s="434">
        <v>149</v>
      </c>
      <c r="G282" s="435">
        <f>F282/F286</f>
        <v>0.11136023916292975</v>
      </c>
      <c r="H282" s="434">
        <v>71</v>
      </c>
      <c r="I282" s="435">
        <f>H282/H286</f>
        <v>0.16397228637413394</v>
      </c>
      <c r="J282" s="434">
        <v>0</v>
      </c>
      <c r="K282" s="435">
        <f>J282/J286</f>
        <v>0</v>
      </c>
      <c r="L282" s="434">
        <v>7</v>
      </c>
      <c r="M282" s="435">
        <f>L282/L286</f>
        <v>8.9743589743589744E-2</v>
      </c>
      <c r="N282" s="434">
        <v>1</v>
      </c>
      <c r="O282" s="435">
        <f>N282/N286</f>
        <v>6.6666666666666666E-2</v>
      </c>
      <c r="P282" s="434">
        <v>0</v>
      </c>
      <c r="Q282" s="435">
        <f>P282/P286</f>
        <v>0</v>
      </c>
      <c r="R282" s="438">
        <f t="shared" si="47"/>
        <v>523</v>
      </c>
    </row>
    <row r="283" spans="1:18" s="197" customFormat="1" hidden="1" x14ac:dyDescent="0.25">
      <c r="A283" s="100" t="s">
        <v>287</v>
      </c>
      <c r="B283" s="434">
        <v>292</v>
      </c>
      <c r="C283" s="435">
        <f>B283/B286</f>
        <v>0.12553740326741186</v>
      </c>
      <c r="D283" s="434">
        <v>7</v>
      </c>
      <c r="E283" s="435">
        <f>D283/D286</f>
        <v>0.30434782608695654</v>
      </c>
      <c r="F283" s="434">
        <v>112</v>
      </c>
      <c r="G283" s="435">
        <f>F283/F286</f>
        <v>8.3707025411061287E-2</v>
      </c>
      <c r="H283" s="434">
        <v>128</v>
      </c>
      <c r="I283" s="435">
        <f>H283/H286</f>
        <v>0.29561200923787528</v>
      </c>
      <c r="J283" s="434">
        <v>0</v>
      </c>
      <c r="K283" s="435">
        <f>J283/J286</f>
        <v>0</v>
      </c>
      <c r="L283" s="434">
        <v>8</v>
      </c>
      <c r="M283" s="435">
        <f>L283/L286</f>
        <v>0.10256410256410256</v>
      </c>
      <c r="N283" s="434">
        <v>4</v>
      </c>
      <c r="O283" s="435">
        <f>N283/N286</f>
        <v>0.26666666666666666</v>
      </c>
      <c r="P283" s="434">
        <v>1</v>
      </c>
      <c r="Q283" s="435">
        <f>P283/P286</f>
        <v>8.3333333333333329E-2</v>
      </c>
      <c r="R283" s="438">
        <f t="shared" si="47"/>
        <v>552</v>
      </c>
    </row>
    <row r="284" spans="1:18" s="197" customFormat="1" hidden="1" x14ac:dyDescent="0.25">
      <c r="A284" s="100" t="s">
        <v>288</v>
      </c>
      <c r="B284" s="434">
        <v>204</v>
      </c>
      <c r="C284" s="435">
        <f>B284/B286</f>
        <v>8.7704213241616508E-2</v>
      </c>
      <c r="D284" s="434">
        <v>1</v>
      </c>
      <c r="E284" s="435">
        <f>D284/D286</f>
        <v>4.3478260869565216E-2</v>
      </c>
      <c r="F284" s="434">
        <v>44</v>
      </c>
      <c r="G284" s="435">
        <f>F284/F286</f>
        <v>3.2884902840059793E-2</v>
      </c>
      <c r="H284" s="434">
        <v>61</v>
      </c>
      <c r="I284" s="435">
        <f>H284/H286</f>
        <v>0.14087759815242495</v>
      </c>
      <c r="J284" s="434">
        <v>0</v>
      </c>
      <c r="K284" s="435">
        <f>J284/J286</f>
        <v>0</v>
      </c>
      <c r="L284" s="434">
        <v>9</v>
      </c>
      <c r="M284" s="435">
        <f>L284/L286</f>
        <v>0.11538461538461539</v>
      </c>
      <c r="N284" s="434">
        <v>7</v>
      </c>
      <c r="O284" s="435">
        <f>N284/N286</f>
        <v>0.46666666666666667</v>
      </c>
      <c r="P284" s="434">
        <v>5</v>
      </c>
      <c r="Q284" s="435">
        <f>P284/P286</f>
        <v>0.41666666666666669</v>
      </c>
      <c r="R284" s="438">
        <f t="shared" si="47"/>
        <v>331</v>
      </c>
    </row>
    <row r="285" spans="1:18" s="197" customFormat="1" ht="15.75" hidden="1" thickBot="1" x14ac:dyDescent="0.3">
      <c r="A285" s="702" t="s">
        <v>408</v>
      </c>
      <c r="B285" s="439">
        <v>25</v>
      </c>
      <c r="C285" s="440">
        <f>B285/B286</f>
        <v>1.0748065348237317E-2</v>
      </c>
      <c r="D285" s="439">
        <v>0</v>
      </c>
      <c r="E285" s="440">
        <f>D285/D286</f>
        <v>0</v>
      </c>
      <c r="F285" s="439">
        <v>6</v>
      </c>
      <c r="G285" s="440">
        <f>F285/F286</f>
        <v>4.4843049327354259E-3</v>
      </c>
      <c r="H285" s="439">
        <v>6</v>
      </c>
      <c r="I285" s="440">
        <f>H285/H286</f>
        <v>1.3856812933025405E-2</v>
      </c>
      <c r="J285" s="439">
        <v>355</v>
      </c>
      <c r="K285" s="440">
        <f>J285/J286</f>
        <v>1</v>
      </c>
      <c r="L285" s="439">
        <v>6</v>
      </c>
      <c r="M285" s="440">
        <f>L285/L286</f>
        <v>7.6923076923076927E-2</v>
      </c>
      <c r="N285" s="439">
        <v>3</v>
      </c>
      <c r="O285" s="440">
        <f>N285/N286</f>
        <v>0.2</v>
      </c>
      <c r="P285" s="439">
        <v>3</v>
      </c>
      <c r="Q285" s="440">
        <f>P285/P286</f>
        <v>0.25</v>
      </c>
      <c r="R285" s="443">
        <f t="shared" si="47"/>
        <v>404</v>
      </c>
    </row>
    <row r="286" spans="1:18" s="197" customFormat="1" ht="16.5" hidden="1" thickTop="1" thickBot="1" x14ac:dyDescent="0.3">
      <c r="A286" s="125" t="s">
        <v>409</v>
      </c>
      <c r="B286" s="398">
        <f t="shared" ref="B286:Q286" si="48">SUM(B278:B285)</f>
        <v>2326</v>
      </c>
      <c r="C286" s="1360">
        <f t="shared" si="48"/>
        <v>1</v>
      </c>
      <c r="D286" s="398">
        <f t="shared" si="48"/>
        <v>23</v>
      </c>
      <c r="E286" s="1360">
        <f t="shared" si="48"/>
        <v>1</v>
      </c>
      <c r="F286" s="398">
        <f t="shared" si="48"/>
        <v>1338</v>
      </c>
      <c r="G286" s="1360">
        <f t="shared" si="48"/>
        <v>1</v>
      </c>
      <c r="H286" s="398">
        <f t="shared" si="48"/>
        <v>433</v>
      </c>
      <c r="I286" s="1360">
        <f t="shared" si="48"/>
        <v>1</v>
      </c>
      <c r="J286" s="398">
        <f t="shared" si="48"/>
        <v>355</v>
      </c>
      <c r="K286" s="1360">
        <f t="shared" si="48"/>
        <v>1</v>
      </c>
      <c r="L286" s="398">
        <f t="shared" si="48"/>
        <v>78</v>
      </c>
      <c r="M286" s="1360">
        <f t="shared" si="48"/>
        <v>1</v>
      </c>
      <c r="N286" s="398">
        <f t="shared" si="48"/>
        <v>15</v>
      </c>
      <c r="O286" s="1360">
        <f t="shared" si="48"/>
        <v>1</v>
      </c>
      <c r="P286" s="398">
        <f t="shared" si="48"/>
        <v>12</v>
      </c>
      <c r="Q286" s="1360">
        <f t="shared" si="48"/>
        <v>1</v>
      </c>
      <c r="R286" s="398">
        <f>SUM(B286,D286,F286,H286,J286,L286,N286,P286)</f>
        <v>4580</v>
      </c>
    </row>
    <row r="287" spans="1:18" s="30" customFormat="1" ht="15.75" hidden="1" thickBot="1" x14ac:dyDescent="0.3">
      <c r="A287" s="2269" t="s">
        <v>410</v>
      </c>
      <c r="B287" s="2270"/>
      <c r="C287" s="2270"/>
      <c r="D287" s="2270"/>
      <c r="E287" s="2270"/>
      <c r="F287" s="2270"/>
      <c r="G287" s="2270"/>
      <c r="H287" s="2270"/>
      <c r="I287" s="2270"/>
      <c r="J287" s="2270"/>
      <c r="K287" s="2270"/>
      <c r="L287" s="2270"/>
      <c r="M287" s="2270"/>
      <c r="N287" s="2270"/>
      <c r="O287" s="2270"/>
      <c r="P287" s="2270"/>
      <c r="Q287" s="2270"/>
      <c r="R287" s="2270"/>
    </row>
    <row r="288" spans="1:18" s="197" customFormat="1" hidden="1" x14ac:dyDescent="0.25">
      <c r="A288" s="102" t="s">
        <v>292</v>
      </c>
      <c r="B288" s="444">
        <v>441</v>
      </c>
      <c r="C288" s="445">
        <f>SUM(B288/B294)</f>
        <v>0.18959587274290629</v>
      </c>
      <c r="D288" s="444">
        <v>3</v>
      </c>
      <c r="E288" s="445">
        <f>SUM(D288/D294)</f>
        <v>0.13043478260869565</v>
      </c>
      <c r="F288" s="444">
        <v>197</v>
      </c>
      <c r="G288" s="445">
        <f>SUM(F288/F294)</f>
        <v>0.14723467862481315</v>
      </c>
      <c r="H288" s="444">
        <v>64</v>
      </c>
      <c r="I288" s="445">
        <f>SUM(H288/H294)</f>
        <v>0.14780600461893764</v>
      </c>
      <c r="J288" s="444">
        <v>75</v>
      </c>
      <c r="K288" s="445">
        <f>SUM(J288/J294)</f>
        <v>0.21126760563380281</v>
      </c>
      <c r="L288" s="444">
        <v>18</v>
      </c>
      <c r="M288" s="445">
        <f>SUM(L288/L294)</f>
        <v>0.23076923076923078</v>
      </c>
      <c r="N288" s="444">
        <v>2</v>
      </c>
      <c r="O288" s="445">
        <f>SUM(N288/N294)</f>
        <v>0.13333333333333333</v>
      </c>
      <c r="P288" s="444">
        <v>2</v>
      </c>
      <c r="Q288" s="445">
        <f>SUM(P288/P294)</f>
        <v>0.16666666666666666</v>
      </c>
      <c r="R288" s="433">
        <f t="shared" ref="R288:R293" si="49">SUM(B288,D288,F288,H288,J288,L288,N288,P288)</f>
        <v>802</v>
      </c>
    </row>
    <row r="289" spans="1:18" s="197" customFormat="1" hidden="1" x14ac:dyDescent="0.25">
      <c r="A289" s="100" t="s">
        <v>293</v>
      </c>
      <c r="B289" s="448">
        <v>163</v>
      </c>
      <c r="C289" s="449">
        <f>SUM(B289/B294)</f>
        <v>7.0077386070507314E-2</v>
      </c>
      <c r="D289" s="448">
        <v>5</v>
      </c>
      <c r="E289" s="449">
        <f>SUM(D289/D294)</f>
        <v>0.21739130434782608</v>
      </c>
      <c r="F289" s="448">
        <v>103</v>
      </c>
      <c r="G289" s="449">
        <f>SUM(F289/F294)</f>
        <v>7.6980568011958142E-2</v>
      </c>
      <c r="H289" s="448">
        <v>52</v>
      </c>
      <c r="I289" s="449">
        <f>SUM(H289/H294)</f>
        <v>0.12009237875288684</v>
      </c>
      <c r="J289" s="448">
        <v>23</v>
      </c>
      <c r="K289" s="449">
        <f>SUM(J289/J294)</f>
        <v>6.4788732394366194E-2</v>
      </c>
      <c r="L289" s="448">
        <v>30</v>
      </c>
      <c r="M289" s="449">
        <f>SUM(L289/L294)</f>
        <v>0.38461538461538464</v>
      </c>
      <c r="N289" s="448">
        <v>0</v>
      </c>
      <c r="O289" s="449">
        <f>SUM(N289/N294)</f>
        <v>0</v>
      </c>
      <c r="P289" s="448">
        <v>1</v>
      </c>
      <c r="Q289" s="449">
        <f>SUM(P289/P294)</f>
        <v>8.3333333333333329E-2</v>
      </c>
      <c r="R289" s="438">
        <f t="shared" si="49"/>
        <v>377</v>
      </c>
    </row>
    <row r="290" spans="1:18" s="197" customFormat="1" hidden="1" x14ac:dyDescent="0.25">
      <c r="A290" s="100" t="s">
        <v>294</v>
      </c>
      <c r="B290" s="448">
        <v>26</v>
      </c>
      <c r="C290" s="449">
        <f>SUM(B290/B294)</f>
        <v>1.117798796216681E-2</v>
      </c>
      <c r="D290" s="448">
        <v>0</v>
      </c>
      <c r="E290" s="449">
        <f>SUM(D290/D294)</f>
        <v>0</v>
      </c>
      <c r="F290" s="448">
        <v>18</v>
      </c>
      <c r="G290" s="449">
        <f>SUM(F290/F294)</f>
        <v>1.3452914798206279E-2</v>
      </c>
      <c r="H290" s="448">
        <v>2</v>
      </c>
      <c r="I290" s="449">
        <f>SUM(H290/H294)</f>
        <v>4.6189376443418013E-3</v>
      </c>
      <c r="J290" s="448">
        <v>5</v>
      </c>
      <c r="K290" s="449">
        <f>SUM(J290/J294)</f>
        <v>1.4084507042253521E-2</v>
      </c>
      <c r="L290" s="448">
        <v>0</v>
      </c>
      <c r="M290" s="449">
        <f>SUM(L290/L294)</f>
        <v>0</v>
      </c>
      <c r="N290" s="448">
        <v>0</v>
      </c>
      <c r="O290" s="449">
        <f>SUM(N290/N294)</f>
        <v>0</v>
      </c>
      <c r="P290" s="448">
        <v>0</v>
      </c>
      <c r="Q290" s="449">
        <f>SUM(P290/P294)</f>
        <v>0</v>
      </c>
      <c r="R290" s="438">
        <f t="shared" si="49"/>
        <v>51</v>
      </c>
    </row>
    <row r="291" spans="1:18" s="197" customFormat="1" hidden="1" x14ac:dyDescent="0.25">
      <c r="A291" s="100" t="s">
        <v>295</v>
      </c>
      <c r="B291" s="448">
        <v>736</v>
      </c>
      <c r="C291" s="449">
        <f>SUM(B291/B294)</f>
        <v>0.31642304385210662</v>
      </c>
      <c r="D291" s="448">
        <v>6</v>
      </c>
      <c r="E291" s="449">
        <f>SUM(D291/D294)</f>
        <v>0.2608695652173913</v>
      </c>
      <c r="F291" s="448">
        <v>420</v>
      </c>
      <c r="G291" s="449">
        <f>SUM(F291/F294)</f>
        <v>0.31390134529147984</v>
      </c>
      <c r="H291" s="448">
        <v>128</v>
      </c>
      <c r="I291" s="449">
        <f>SUM(H291/H294)</f>
        <v>0.29561200923787528</v>
      </c>
      <c r="J291" s="448">
        <v>121</v>
      </c>
      <c r="K291" s="449">
        <f>SUM(J291/J294)</f>
        <v>0.3408450704225352</v>
      </c>
      <c r="L291" s="448">
        <v>9</v>
      </c>
      <c r="M291" s="449">
        <f>SUM(L291/L294)</f>
        <v>0.11538461538461539</v>
      </c>
      <c r="N291" s="448">
        <v>9</v>
      </c>
      <c r="O291" s="449">
        <f>SUM(N291/N294)</f>
        <v>0.6</v>
      </c>
      <c r="P291" s="448">
        <v>5</v>
      </c>
      <c r="Q291" s="449">
        <f>SUM(P291/P294)</f>
        <v>0.41666666666666669</v>
      </c>
      <c r="R291" s="438">
        <f t="shared" si="49"/>
        <v>1434</v>
      </c>
    </row>
    <row r="292" spans="1:18" s="197" customFormat="1" hidden="1" x14ac:dyDescent="0.25">
      <c r="A292" s="100" t="s">
        <v>411</v>
      </c>
      <c r="B292" s="448">
        <v>761</v>
      </c>
      <c r="C292" s="449">
        <f>SUM(B292/B294)</f>
        <v>0.32717110920034392</v>
      </c>
      <c r="D292" s="448">
        <v>7</v>
      </c>
      <c r="E292" s="449">
        <f>SUM(D292/D294)</f>
        <v>0.30434782608695654</v>
      </c>
      <c r="F292" s="448">
        <v>505</v>
      </c>
      <c r="G292" s="449">
        <f>SUM(F292/F294)</f>
        <v>0.37742899850523171</v>
      </c>
      <c r="H292" s="448">
        <v>160</v>
      </c>
      <c r="I292" s="449">
        <f>SUM(H292/H294)</f>
        <v>0.36951501154734412</v>
      </c>
      <c r="J292" s="448">
        <v>123</v>
      </c>
      <c r="K292" s="449">
        <f>SUM(J292/J294)</f>
        <v>0.3464788732394366</v>
      </c>
      <c r="L292" s="448">
        <v>13</v>
      </c>
      <c r="M292" s="449">
        <f>SUM(L292/L294)</f>
        <v>0.16666666666666666</v>
      </c>
      <c r="N292" s="448">
        <v>4</v>
      </c>
      <c r="O292" s="449">
        <f>SUM(N292/N294)</f>
        <v>0.26666666666666666</v>
      </c>
      <c r="P292" s="448">
        <v>3</v>
      </c>
      <c r="Q292" s="449">
        <f>SUM(P292/P294)</f>
        <v>0.25</v>
      </c>
      <c r="R292" s="438">
        <f t="shared" si="49"/>
        <v>1576</v>
      </c>
    </row>
    <row r="293" spans="1:18" s="197" customFormat="1" ht="15.75" hidden="1" thickBot="1" x14ac:dyDescent="0.3">
      <c r="A293" s="101" t="s">
        <v>297</v>
      </c>
      <c r="B293" s="452">
        <v>199</v>
      </c>
      <c r="C293" s="453">
        <f>SUM(B293/B294)</f>
        <v>8.5554600171969045E-2</v>
      </c>
      <c r="D293" s="452">
        <v>2</v>
      </c>
      <c r="E293" s="453">
        <f>SUM(D293/D294)</f>
        <v>8.6956521739130432E-2</v>
      </c>
      <c r="F293" s="452">
        <v>95</v>
      </c>
      <c r="G293" s="453">
        <f>SUM(F293/F294)</f>
        <v>7.1001494768310913E-2</v>
      </c>
      <c r="H293" s="452">
        <v>27</v>
      </c>
      <c r="I293" s="453">
        <f>SUM(H293/H294)</f>
        <v>6.2355658198614321E-2</v>
      </c>
      <c r="J293" s="452">
        <v>8</v>
      </c>
      <c r="K293" s="453">
        <f>SUM(J293/J294)</f>
        <v>2.2535211267605635E-2</v>
      </c>
      <c r="L293" s="452">
        <v>8</v>
      </c>
      <c r="M293" s="453">
        <f>SUM(L293/L294)</f>
        <v>0.10256410256410256</v>
      </c>
      <c r="N293" s="452">
        <v>0</v>
      </c>
      <c r="O293" s="453">
        <f>SUM(N293/N294)</f>
        <v>0</v>
      </c>
      <c r="P293" s="452">
        <v>1</v>
      </c>
      <c r="Q293" s="453">
        <f>SUM(P293/P294)</f>
        <v>8.3333333333333329E-2</v>
      </c>
      <c r="R293" s="443">
        <f t="shared" si="49"/>
        <v>340</v>
      </c>
    </row>
    <row r="294" spans="1:18" s="197" customFormat="1" ht="16.5" hidden="1" thickTop="1" thickBot="1" x14ac:dyDescent="0.3">
      <c r="A294" s="125" t="s">
        <v>409</v>
      </c>
      <c r="B294" s="398">
        <f t="shared" ref="B294:Q294" si="50">SUM(B288:B293)</f>
        <v>2326</v>
      </c>
      <c r="C294" s="1360">
        <f t="shared" si="50"/>
        <v>1.0000000000000002</v>
      </c>
      <c r="D294" s="398">
        <f t="shared" si="50"/>
        <v>23</v>
      </c>
      <c r="E294" s="1360">
        <f t="shared" si="50"/>
        <v>1</v>
      </c>
      <c r="F294" s="398">
        <f t="shared" si="50"/>
        <v>1338</v>
      </c>
      <c r="G294" s="1360">
        <f t="shared" si="50"/>
        <v>1</v>
      </c>
      <c r="H294" s="398">
        <f t="shared" si="50"/>
        <v>433</v>
      </c>
      <c r="I294" s="1360">
        <f t="shared" si="50"/>
        <v>1</v>
      </c>
      <c r="J294" s="398">
        <f t="shared" si="50"/>
        <v>355</v>
      </c>
      <c r="K294" s="1360">
        <f t="shared" si="50"/>
        <v>0.99999999999999989</v>
      </c>
      <c r="L294" s="398">
        <f t="shared" si="50"/>
        <v>78</v>
      </c>
      <c r="M294" s="1360">
        <f t="shared" si="50"/>
        <v>1</v>
      </c>
      <c r="N294" s="398">
        <f t="shared" si="50"/>
        <v>15</v>
      </c>
      <c r="O294" s="1360">
        <f t="shared" si="50"/>
        <v>1</v>
      </c>
      <c r="P294" s="398">
        <f t="shared" si="50"/>
        <v>12</v>
      </c>
      <c r="Q294" s="1360">
        <f t="shared" si="50"/>
        <v>1</v>
      </c>
      <c r="R294" s="398">
        <f>SUM(B294,D294,F294,H294,J294,L294,N294,P294)</f>
        <v>4580</v>
      </c>
    </row>
    <row r="295" spans="1:18" s="197" customFormat="1" ht="15.75" hidden="1" customHeight="1" thickBot="1" x14ac:dyDescent="0.3">
      <c r="A295" s="2269" t="s">
        <v>412</v>
      </c>
      <c r="B295" s="2270"/>
      <c r="C295" s="2270"/>
      <c r="D295" s="2270"/>
      <c r="E295" s="2270"/>
      <c r="F295" s="2270"/>
      <c r="G295" s="2270"/>
      <c r="H295" s="2270"/>
      <c r="I295" s="2270"/>
      <c r="J295" s="2270"/>
      <c r="K295" s="2270"/>
      <c r="L295" s="2270"/>
      <c r="M295" s="2270"/>
      <c r="N295" s="2270"/>
      <c r="O295" s="2270"/>
      <c r="P295" s="2270"/>
      <c r="Q295" s="2270"/>
      <c r="R295" s="2270"/>
    </row>
    <row r="296" spans="1:18" s="197" customFormat="1" hidden="1" x14ac:dyDescent="0.25">
      <c r="A296" s="93" t="s">
        <v>413</v>
      </c>
      <c r="B296" s="444">
        <v>1868</v>
      </c>
      <c r="C296" s="445">
        <f>SUM(B296/B302)</f>
        <v>0.80309544282029233</v>
      </c>
      <c r="D296" s="444">
        <v>18</v>
      </c>
      <c r="E296" s="445">
        <f>SUM(D296/D302)</f>
        <v>0.78260869565217395</v>
      </c>
      <c r="F296" s="444">
        <v>587</v>
      </c>
      <c r="G296" s="445">
        <f>SUM(F296/F302)</f>
        <v>0.43871449925261585</v>
      </c>
      <c r="H296" s="444">
        <v>392</v>
      </c>
      <c r="I296" s="445">
        <f>SUM(H296/H302)</f>
        <v>0.90531177829099307</v>
      </c>
      <c r="J296" s="444">
        <v>242</v>
      </c>
      <c r="K296" s="445">
        <f>SUM(J296/J302)</f>
        <v>0.6816901408450704</v>
      </c>
      <c r="L296" s="444">
        <v>57</v>
      </c>
      <c r="M296" s="445">
        <f>SUM(L296/L302)</f>
        <v>0.73076923076923073</v>
      </c>
      <c r="N296" s="444">
        <v>9</v>
      </c>
      <c r="O296" s="445">
        <f>SUM(N296/N302)</f>
        <v>0.6</v>
      </c>
      <c r="P296" s="444">
        <v>9</v>
      </c>
      <c r="Q296" s="445">
        <f>SUM(P296/P302)</f>
        <v>0.75</v>
      </c>
      <c r="R296" s="433">
        <f t="shared" ref="R296:R301" si="51">SUM(B296,D296,F296,H296,J296,L296,N296,P296)</f>
        <v>3182</v>
      </c>
    </row>
    <row r="297" spans="1:18" s="197" customFormat="1" hidden="1" x14ac:dyDescent="0.25">
      <c r="A297" s="94" t="s">
        <v>414</v>
      </c>
      <c r="B297" s="448">
        <v>347</v>
      </c>
      <c r="C297" s="449">
        <f>SUM(B297/B302)</f>
        <v>0.14918314703353397</v>
      </c>
      <c r="D297" s="448">
        <v>4</v>
      </c>
      <c r="E297" s="449">
        <f>SUM(D297/D302)</f>
        <v>0.17391304347826086</v>
      </c>
      <c r="F297" s="448">
        <v>531</v>
      </c>
      <c r="G297" s="449">
        <f>SUM(F297/F302)</f>
        <v>0.39686098654708518</v>
      </c>
      <c r="H297" s="448">
        <v>38</v>
      </c>
      <c r="I297" s="449">
        <f>SUM(H297/H302)</f>
        <v>8.7759815242494224E-2</v>
      </c>
      <c r="J297" s="448">
        <v>75</v>
      </c>
      <c r="K297" s="449">
        <f>SUM(J297/J302)</f>
        <v>0.21126760563380281</v>
      </c>
      <c r="L297" s="448">
        <v>15</v>
      </c>
      <c r="M297" s="449">
        <f>SUM(L297/L302)</f>
        <v>0.19230769230769232</v>
      </c>
      <c r="N297" s="448">
        <v>5</v>
      </c>
      <c r="O297" s="449">
        <f>SUM(N297/N302)</f>
        <v>0.33333333333333331</v>
      </c>
      <c r="P297" s="448">
        <v>1</v>
      </c>
      <c r="Q297" s="449">
        <f>SUM(P297/P302)</f>
        <v>8.3333333333333329E-2</v>
      </c>
      <c r="R297" s="438">
        <f t="shared" si="51"/>
        <v>1016</v>
      </c>
    </row>
    <row r="298" spans="1:18" s="197" customFormat="1" hidden="1" x14ac:dyDescent="0.25">
      <c r="A298" s="94" t="s">
        <v>415</v>
      </c>
      <c r="B298" s="448">
        <v>67</v>
      </c>
      <c r="C298" s="449">
        <f>SUM(B298/B302)</f>
        <v>2.8804815133276009E-2</v>
      </c>
      <c r="D298" s="448">
        <v>1</v>
      </c>
      <c r="E298" s="449">
        <f>SUM(D298/D302)</f>
        <v>4.3478260869565216E-2</v>
      </c>
      <c r="F298" s="448">
        <v>184</v>
      </c>
      <c r="G298" s="449">
        <f>SUM(F298/F302)</f>
        <v>0.13751868460388639</v>
      </c>
      <c r="H298" s="448">
        <v>3</v>
      </c>
      <c r="I298" s="449">
        <f>SUM(H298/H302)</f>
        <v>6.9284064665127024E-3</v>
      </c>
      <c r="J298" s="448">
        <v>17</v>
      </c>
      <c r="K298" s="449">
        <f>SUM(J298/J302)</f>
        <v>4.788732394366197E-2</v>
      </c>
      <c r="L298" s="448">
        <v>6</v>
      </c>
      <c r="M298" s="449">
        <f>SUM(L298/L302)</f>
        <v>7.6923076923076927E-2</v>
      </c>
      <c r="N298" s="448">
        <v>0</v>
      </c>
      <c r="O298" s="449">
        <f>SUM(N298/N302)</f>
        <v>0</v>
      </c>
      <c r="P298" s="448">
        <v>1</v>
      </c>
      <c r="Q298" s="449">
        <f>SUM(P298/P302)</f>
        <v>8.3333333333333329E-2</v>
      </c>
      <c r="R298" s="438">
        <f t="shared" si="51"/>
        <v>279</v>
      </c>
    </row>
    <row r="299" spans="1:18" s="197" customFormat="1" hidden="1" x14ac:dyDescent="0.25">
      <c r="A299" s="94" t="s">
        <v>416</v>
      </c>
      <c r="B299" s="448">
        <v>27</v>
      </c>
      <c r="C299" s="449">
        <f>SUM(B299/B302)</f>
        <v>1.1607910576096303E-2</v>
      </c>
      <c r="D299" s="448">
        <v>0</v>
      </c>
      <c r="E299" s="449">
        <f>SUM(D299/D302)</f>
        <v>0</v>
      </c>
      <c r="F299" s="448">
        <v>34</v>
      </c>
      <c r="G299" s="449">
        <f>SUM(F299/F302)</f>
        <v>2.5411061285500747E-2</v>
      </c>
      <c r="H299" s="448">
        <v>0</v>
      </c>
      <c r="I299" s="449">
        <f>SUM(H299/H302)</f>
        <v>0</v>
      </c>
      <c r="J299" s="448">
        <v>14</v>
      </c>
      <c r="K299" s="449">
        <f>SUM(J299/J302)</f>
        <v>3.9436619718309862E-2</v>
      </c>
      <c r="L299" s="448">
        <v>0</v>
      </c>
      <c r="M299" s="449">
        <f>SUM(L299/L302)</f>
        <v>0</v>
      </c>
      <c r="N299" s="448">
        <v>1</v>
      </c>
      <c r="O299" s="449">
        <f>SUM(N299/N302)</f>
        <v>6.6666666666666666E-2</v>
      </c>
      <c r="P299" s="448">
        <v>1</v>
      </c>
      <c r="Q299" s="449">
        <f>SUM(P299/P302)</f>
        <v>8.3333333333333329E-2</v>
      </c>
      <c r="R299" s="438">
        <f t="shared" si="51"/>
        <v>77</v>
      </c>
    </row>
    <row r="300" spans="1:18" s="197" customFormat="1" hidden="1" x14ac:dyDescent="0.25">
      <c r="A300" s="94" t="s">
        <v>417</v>
      </c>
      <c r="B300" s="448">
        <v>10</v>
      </c>
      <c r="C300" s="449">
        <f>SUM(B300/B302)</f>
        <v>4.2992261392949269E-3</v>
      </c>
      <c r="D300" s="448">
        <v>0</v>
      </c>
      <c r="E300" s="449">
        <f>SUM(D300/D302)</f>
        <v>0</v>
      </c>
      <c r="F300" s="448">
        <v>2</v>
      </c>
      <c r="G300" s="449">
        <f>SUM(F300/F302)</f>
        <v>1.4947683109118087E-3</v>
      </c>
      <c r="H300" s="448">
        <v>0</v>
      </c>
      <c r="I300" s="449">
        <f>SUM(H300/H302)</f>
        <v>0</v>
      </c>
      <c r="J300" s="448">
        <v>4</v>
      </c>
      <c r="K300" s="449">
        <f>SUM(J300/J302)</f>
        <v>1.1267605633802818E-2</v>
      </c>
      <c r="L300" s="448">
        <v>0</v>
      </c>
      <c r="M300" s="449">
        <f>SUM(L300/L302)</f>
        <v>0</v>
      </c>
      <c r="N300" s="448">
        <v>0</v>
      </c>
      <c r="O300" s="449">
        <f>SUM(N300/N302)</f>
        <v>0</v>
      </c>
      <c r="P300" s="448">
        <v>0</v>
      </c>
      <c r="Q300" s="449">
        <f>SUM(P300/P302)</f>
        <v>0</v>
      </c>
      <c r="R300" s="438">
        <f t="shared" si="51"/>
        <v>16</v>
      </c>
    </row>
    <row r="301" spans="1:18" s="197" customFormat="1" ht="15.75" hidden="1" thickBot="1" x14ac:dyDescent="0.3">
      <c r="A301" s="111" t="s">
        <v>418</v>
      </c>
      <c r="B301" s="452">
        <v>7</v>
      </c>
      <c r="C301" s="453">
        <f>SUM(B301/B302)</f>
        <v>3.0094582975064487E-3</v>
      </c>
      <c r="D301" s="452">
        <v>0</v>
      </c>
      <c r="E301" s="453">
        <f>SUM(D301/D302)</f>
        <v>0</v>
      </c>
      <c r="F301" s="452">
        <v>0</v>
      </c>
      <c r="G301" s="453">
        <f>SUM(F301/F302)</f>
        <v>0</v>
      </c>
      <c r="H301" s="452">
        <v>0</v>
      </c>
      <c r="I301" s="453">
        <f>SUM(H301/H302)</f>
        <v>0</v>
      </c>
      <c r="J301" s="452">
        <v>3</v>
      </c>
      <c r="K301" s="453">
        <f>SUM(J301/J302)</f>
        <v>8.4507042253521118E-3</v>
      </c>
      <c r="L301" s="452">
        <v>0</v>
      </c>
      <c r="M301" s="453">
        <f>SUM(L301/L302)</f>
        <v>0</v>
      </c>
      <c r="N301" s="452">
        <v>0</v>
      </c>
      <c r="O301" s="453">
        <f>SUM(N301/N302)</f>
        <v>0</v>
      </c>
      <c r="P301" s="452">
        <v>0</v>
      </c>
      <c r="Q301" s="453">
        <f>SUM(P301/P302)</f>
        <v>0</v>
      </c>
      <c r="R301" s="443">
        <f t="shared" si="51"/>
        <v>10</v>
      </c>
    </row>
    <row r="302" spans="1:18" s="197" customFormat="1" ht="16.5" hidden="1" thickTop="1" thickBot="1" x14ac:dyDescent="0.3">
      <c r="A302" s="125" t="s">
        <v>409</v>
      </c>
      <c r="B302" s="398">
        <f t="shared" ref="B302:R302" si="52">SUM(B296:B301)</f>
        <v>2326</v>
      </c>
      <c r="C302" s="1360">
        <f t="shared" si="52"/>
        <v>1</v>
      </c>
      <c r="D302" s="398">
        <f t="shared" si="52"/>
        <v>23</v>
      </c>
      <c r="E302" s="1360">
        <f t="shared" si="52"/>
        <v>1</v>
      </c>
      <c r="F302" s="398">
        <f t="shared" si="52"/>
        <v>1338</v>
      </c>
      <c r="G302" s="1360">
        <f t="shared" si="52"/>
        <v>1</v>
      </c>
      <c r="H302" s="398">
        <f t="shared" si="52"/>
        <v>433</v>
      </c>
      <c r="I302" s="1360">
        <f t="shared" si="52"/>
        <v>1</v>
      </c>
      <c r="J302" s="398">
        <f t="shared" si="52"/>
        <v>355</v>
      </c>
      <c r="K302" s="1360">
        <f t="shared" si="52"/>
        <v>1</v>
      </c>
      <c r="L302" s="398">
        <f t="shared" si="52"/>
        <v>78</v>
      </c>
      <c r="M302" s="1360">
        <f t="shared" si="52"/>
        <v>1</v>
      </c>
      <c r="N302" s="398">
        <f t="shared" si="52"/>
        <v>15</v>
      </c>
      <c r="O302" s="1360">
        <f t="shared" si="52"/>
        <v>1</v>
      </c>
      <c r="P302" s="398">
        <f t="shared" si="52"/>
        <v>12</v>
      </c>
      <c r="Q302" s="1360">
        <f t="shared" si="52"/>
        <v>1</v>
      </c>
      <c r="R302" s="398">
        <f t="shared" si="52"/>
        <v>4580</v>
      </c>
    </row>
    <row r="303" spans="1:18" s="197" customFormat="1" ht="15.75" hidden="1" customHeight="1" thickBot="1" x14ac:dyDescent="0.3">
      <c r="A303" s="2269" t="s">
        <v>419</v>
      </c>
      <c r="B303" s="2270"/>
      <c r="C303" s="2270"/>
      <c r="D303" s="2270"/>
      <c r="E303" s="2270"/>
      <c r="F303" s="2270"/>
      <c r="G303" s="2270"/>
      <c r="H303" s="2270"/>
      <c r="I303" s="2270"/>
      <c r="J303" s="2270"/>
      <c r="K303" s="2270"/>
      <c r="L303" s="2270"/>
      <c r="M303" s="2270"/>
      <c r="N303" s="2270"/>
      <c r="O303" s="2270"/>
      <c r="P303" s="2270"/>
      <c r="Q303" s="2270"/>
      <c r="R303" s="2270"/>
    </row>
    <row r="304" spans="1:18" s="197" customFormat="1" hidden="1" x14ac:dyDescent="0.25">
      <c r="A304" s="93" t="s">
        <v>308</v>
      </c>
      <c r="B304" s="448">
        <v>58</v>
      </c>
      <c r="C304" s="456">
        <f>SUM(B304/B308)</f>
        <v>2.4935511607910577E-2</v>
      </c>
      <c r="D304" s="448">
        <v>5</v>
      </c>
      <c r="E304" s="456">
        <f>SUM(D304/D308)</f>
        <v>0.21739130434782608</v>
      </c>
      <c r="F304" s="448">
        <v>0</v>
      </c>
      <c r="G304" s="456">
        <f>SUM(F304/F308)</f>
        <v>0</v>
      </c>
      <c r="H304" s="448">
        <v>1</v>
      </c>
      <c r="I304" s="456">
        <f>SUM(H304/H308)</f>
        <v>2.3094688221709007E-3</v>
      </c>
      <c r="J304" s="448">
        <v>1</v>
      </c>
      <c r="K304" s="456">
        <f>SUM(J304/J308)</f>
        <v>2.8169014084507044E-3</v>
      </c>
      <c r="L304" s="448">
        <v>8</v>
      </c>
      <c r="M304" s="456">
        <f>SUM(L304/L308)</f>
        <v>0.10256410256410256</v>
      </c>
      <c r="N304" s="448">
        <v>2</v>
      </c>
      <c r="O304" s="456">
        <f>SUM(N304/N308)</f>
        <v>0.13333333333333333</v>
      </c>
      <c r="P304" s="448">
        <v>0</v>
      </c>
      <c r="Q304" s="456">
        <f>SUM(P304/P308)</f>
        <v>0</v>
      </c>
      <c r="R304" s="633">
        <f>SUM(B304,D304,F304,H304,J304,L304,N304,P304)</f>
        <v>75</v>
      </c>
    </row>
    <row r="305" spans="1:18" s="197" customFormat="1" hidden="1" x14ac:dyDescent="0.25">
      <c r="A305" s="94" t="s">
        <v>309</v>
      </c>
      <c r="B305" s="448">
        <v>1242</v>
      </c>
      <c r="C305" s="460">
        <f>SUM(B305/B308)</f>
        <v>0.53396388650042992</v>
      </c>
      <c r="D305" s="448">
        <v>11</v>
      </c>
      <c r="E305" s="460">
        <f>SUM(D305/D308)</f>
        <v>0.47826086956521741</v>
      </c>
      <c r="F305" s="448">
        <v>45</v>
      </c>
      <c r="G305" s="460">
        <f>SUM(F305/F308)</f>
        <v>3.3632286995515695E-2</v>
      </c>
      <c r="H305" s="448">
        <v>166</v>
      </c>
      <c r="I305" s="460">
        <f>SUM(H305/H308)</f>
        <v>0.38337182448036949</v>
      </c>
      <c r="J305" s="448">
        <v>42</v>
      </c>
      <c r="K305" s="460">
        <f>SUM(J305/J308)</f>
        <v>0.11830985915492957</v>
      </c>
      <c r="L305" s="448">
        <v>57</v>
      </c>
      <c r="M305" s="460">
        <f>SUM(L305/L308)</f>
        <v>0.73076923076923073</v>
      </c>
      <c r="N305" s="448">
        <v>9</v>
      </c>
      <c r="O305" s="460">
        <f>SUM(N305/N308)</f>
        <v>0.6</v>
      </c>
      <c r="P305" s="448">
        <v>5</v>
      </c>
      <c r="Q305" s="460">
        <f>SUM(P305/P308)</f>
        <v>0.41666666666666669</v>
      </c>
      <c r="R305" s="459">
        <f>SUM(B305,D305,F305,H305,J305,L305,N305,P305)</f>
        <v>1577</v>
      </c>
    </row>
    <row r="306" spans="1:18" s="197" customFormat="1" hidden="1" x14ac:dyDescent="0.25">
      <c r="A306" s="94" t="s">
        <v>310</v>
      </c>
      <c r="B306" s="448">
        <v>804</v>
      </c>
      <c r="C306" s="460">
        <f>SUM(B306/B308)</f>
        <v>0.3456577815993121</v>
      </c>
      <c r="D306" s="448">
        <v>5</v>
      </c>
      <c r="E306" s="460">
        <f>SUM(D306/D308)</f>
        <v>0.21739130434782608</v>
      </c>
      <c r="F306" s="448">
        <v>471</v>
      </c>
      <c r="G306" s="460">
        <f>SUM(F306/F308)</f>
        <v>0.35201793721973096</v>
      </c>
      <c r="H306" s="448">
        <v>192</v>
      </c>
      <c r="I306" s="460">
        <f>SUM(H306/H308)</f>
        <v>0.44341801385681295</v>
      </c>
      <c r="J306" s="448">
        <v>66</v>
      </c>
      <c r="K306" s="460">
        <f>SUM(J306/J308)</f>
        <v>0.18591549295774648</v>
      </c>
      <c r="L306" s="448">
        <v>10</v>
      </c>
      <c r="M306" s="460">
        <f>SUM(L306/L308)</f>
        <v>0.12820512820512819</v>
      </c>
      <c r="N306" s="448">
        <v>2</v>
      </c>
      <c r="O306" s="460">
        <f>SUM(N306/N308)</f>
        <v>0.13333333333333333</v>
      </c>
      <c r="P306" s="448">
        <v>3</v>
      </c>
      <c r="Q306" s="460">
        <f>SUM(P306/P308)</f>
        <v>0.25</v>
      </c>
      <c r="R306" s="459">
        <f>SUM(B306,D306,F306,H306,J306,L306,N306,P306)</f>
        <v>1553</v>
      </c>
    </row>
    <row r="307" spans="1:18" s="197" customFormat="1" ht="15.75" hidden="1" thickBot="1" x14ac:dyDescent="0.3">
      <c r="A307" s="111" t="s">
        <v>420</v>
      </c>
      <c r="B307" s="452">
        <v>222</v>
      </c>
      <c r="C307" s="463">
        <f>SUM(B307/B308)</f>
        <v>9.544282029234738E-2</v>
      </c>
      <c r="D307" s="452">
        <v>2</v>
      </c>
      <c r="E307" s="463">
        <f>SUM(D307/D308)</f>
        <v>8.6956521739130432E-2</v>
      </c>
      <c r="F307" s="452">
        <v>822</v>
      </c>
      <c r="G307" s="463">
        <f>SUM(F307/F308)</f>
        <v>0.61434977578475336</v>
      </c>
      <c r="H307" s="452">
        <v>74</v>
      </c>
      <c r="I307" s="463">
        <f>SUM(H307/H308)</f>
        <v>0.17090069284064666</v>
      </c>
      <c r="J307" s="452">
        <v>246</v>
      </c>
      <c r="K307" s="463">
        <f>SUM(J307/J308)</f>
        <v>0.6929577464788732</v>
      </c>
      <c r="L307" s="452">
        <v>3</v>
      </c>
      <c r="M307" s="463">
        <f>SUM(L307/L308)</f>
        <v>3.8461538461538464E-2</v>
      </c>
      <c r="N307" s="452">
        <v>2</v>
      </c>
      <c r="O307" s="463">
        <f>SUM(N307/N308)</f>
        <v>0.13333333333333333</v>
      </c>
      <c r="P307" s="452">
        <v>4</v>
      </c>
      <c r="Q307" s="463">
        <f>SUM(P307/P308)</f>
        <v>0.33333333333333331</v>
      </c>
      <c r="R307" s="466">
        <f>SUM(B307,D307,F307,H307,J307,L307,N307,P307)</f>
        <v>1375</v>
      </c>
    </row>
    <row r="308" spans="1:18" s="197" customFormat="1" ht="16.5" hidden="1" thickTop="1" thickBot="1" x14ac:dyDescent="0.3">
      <c r="A308" s="125" t="s">
        <v>409</v>
      </c>
      <c r="B308" s="398">
        <f>SUM(B304:B307)</f>
        <v>2326</v>
      </c>
      <c r="C308" s="1360">
        <f>SUM(B308/B308)</f>
        <v>1</v>
      </c>
      <c r="D308" s="398">
        <f>SUM(D304:D307)</f>
        <v>23</v>
      </c>
      <c r="E308" s="1360">
        <f>SUM(E304:E307)</f>
        <v>1</v>
      </c>
      <c r="F308" s="398">
        <f>SUM(F304:F307)</f>
        <v>1338</v>
      </c>
      <c r="G308" s="1360">
        <f>SUM(F308/F465)</f>
        <v>0.76720183486238536</v>
      </c>
      <c r="H308" s="398">
        <f>SUM(H304:H307)</f>
        <v>433</v>
      </c>
      <c r="I308" s="1360">
        <f>SUM(H308/H465)</f>
        <v>1.0612745098039216</v>
      </c>
      <c r="J308" s="398">
        <f>SUM(J304:J307)</f>
        <v>355</v>
      </c>
      <c r="K308" s="1360">
        <f>SUM(J308/J465)</f>
        <v>0.73958333333333337</v>
      </c>
      <c r="L308" s="398">
        <f>SUM(L304:L307)</f>
        <v>78</v>
      </c>
      <c r="M308" s="1360">
        <f>SUM(L308/L465)</f>
        <v>1.0985915492957747</v>
      </c>
      <c r="N308" s="398">
        <f>SUM(N304:N307)</f>
        <v>15</v>
      </c>
      <c r="O308" s="1360">
        <f>SUM(N308/N465)</f>
        <v>0.42857142857142855</v>
      </c>
      <c r="P308" s="398">
        <f>SUM(P304:P307)</f>
        <v>12</v>
      </c>
      <c r="Q308" s="1360">
        <f>SUM(P308/P465)</f>
        <v>1.5</v>
      </c>
      <c r="R308" s="398">
        <f>SUM(R304:R307)</f>
        <v>4580</v>
      </c>
    </row>
    <row r="309" spans="1:18" s="197" customFormat="1" ht="15.75" hidden="1" thickBot="1" x14ac:dyDescent="0.3">
      <c r="A309" s="2269" t="s">
        <v>421</v>
      </c>
      <c r="B309" s="2270"/>
      <c r="C309" s="2270"/>
      <c r="D309" s="2270"/>
      <c r="E309" s="2270"/>
      <c r="F309" s="2270"/>
      <c r="G309" s="2270"/>
      <c r="H309" s="2270"/>
      <c r="I309" s="2270"/>
      <c r="J309" s="2270"/>
      <c r="K309" s="2270"/>
      <c r="L309" s="2270"/>
      <c r="M309" s="2270"/>
      <c r="N309" s="2270"/>
      <c r="O309" s="2270"/>
      <c r="P309" s="2270"/>
      <c r="Q309" s="2270"/>
      <c r="R309" s="2270"/>
    </row>
    <row r="310" spans="1:18" s="197" customFormat="1" hidden="1" x14ac:dyDescent="0.25">
      <c r="A310" s="110"/>
      <c r="B310" s="249" t="s">
        <v>422</v>
      </c>
      <c r="C310" s="250" t="s">
        <v>313</v>
      </c>
      <c r="D310" s="251" t="s">
        <v>422</v>
      </c>
      <c r="E310" s="252" t="s">
        <v>313</v>
      </c>
      <c r="F310" s="250" t="s">
        <v>422</v>
      </c>
      <c r="G310" s="250" t="s">
        <v>313</v>
      </c>
      <c r="H310" s="251" t="s">
        <v>422</v>
      </c>
      <c r="I310" s="252" t="s">
        <v>313</v>
      </c>
      <c r="J310" s="323" t="s">
        <v>422</v>
      </c>
      <c r="K310" s="251" t="s">
        <v>313</v>
      </c>
      <c r="L310" s="252" t="s">
        <v>422</v>
      </c>
      <c r="M310" s="250" t="s">
        <v>313</v>
      </c>
      <c r="N310" s="250" t="s">
        <v>422</v>
      </c>
      <c r="O310" s="250" t="s">
        <v>313</v>
      </c>
      <c r="P310" s="251" t="s">
        <v>422</v>
      </c>
      <c r="Q310" s="252" t="s">
        <v>313</v>
      </c>
      <c r="R310" s="251" t="s">
        <v>422</v>
      </c>
    </row>
    <row r="311" spans="1:18" s="197" customFormat="1" hidden="1" x14ac:dyDescent="0.25">
      <c r="A311" s="94" t="s">
        <v>423</v>
      </c>
      <c r="B311" s="467">
        <v>7.43</v>
      </c>
      <c r="C311" s="468">
        <v>7</v>
      </c>
      <c r="D311" s="467">
        <v>8.1300000000000008</v>
      </c>
      <c r="E311" s="469">
        <v>9</v>
      </c>
      <c r="F311" s="470">
        <v>6</v>
      </c>
      <c r="G311" s="468">
        <v>5</v>
      </c>
      <c r="H311" s="467">
        <v>10.4</v>
      </c>
      <c r="I311" s="471">
        <v>12</v>
      </c>
      <c r="J311" s="470">
        <v>19.03</v>
      </c>
      <c r="K311" s="472">
        <v>18</v>
      </c>
      <c r="L311" s="473">
        <v>7.96</v>
      </c>
      <c r="M311" s="468">
        <v>7</v>
      </c>
      <c r="N311" s="470">
        <v>16.13</v>
      </c>
      <c r="O311" s="468">
        <v>16</v>
      </c>
      <c r="P311" s="467">
        <v>12.92</v>
      </c>
      <c r="Q311" s="471">
        <v>16</v>
      </c>
      <c r="R311" s="467">
        <v>8.25</v>
      </c>
    </row>
    <row r="312" spans="1:18" s="197" customFormat="1" ht="15" hidden="1" customHeight="1" x14ac:dyDescent="0.25">
      <c r="A312" s="97" t="s">
        <v>424</v>
      </c>
      <c r="B312" s="467">
        <v>1.28</v>
      </c>
      <c r="C312" s="468">
        <v>1</v>
      </c>
      <c r="D312" s="467">
        <v>1.26</v>
      </c>
      <c r="E312" s="469">
        <v>1</v>
      </c>
      <c r="F312" s="470">
        <v>1.75</v>
      </c>
      <c r="G312" s="468">
        <v>2</v>
      </c>
      <c r="H312" s="467">
        <v>1.1000000000000001</v>
      </c>
      <c r="I312" s="471">
        <v>1</v>
      </c>
      <c r="J312" s="470">
        <v>1.54</v>
      </c>
      <c r="K312" s="472">
        <v>1</v>
      </c>
      <c r="L312" s="473">
        <v>1.35</v>
      </c>
      <c r="M312" s="468">
        <v>1</v>
      </c>
      <c r="N312" s="470">
        <v>1.53</v>
      </c>
      <c r="O312" s="468">
        <v>1</v>
      </c>
      <c r="P312" s="467">
        <v>1.5</v>
      </c>
      <c r="Q312" s="471">
        <v>1</v>
      </c>
      <c r="R312" s="467">
        <v>1.42</v>
      </c>
    </row>
    <row r="313" spans="1:18" s="197" customFormat="1" ht="15.75" hidden="1" thickBot="1" x14ac:dyDescent="0.3">
      <c r="A313" s="96" t="s">
        <v>425</v>
      </c>
      <c r="B313" s="474">
        <v>12.01</v>
      </c>
      <c r="C313" s="475">
        <v>10</v>
      </c>
      <c r="D313" s="474">
        <v>7.65</v>
      </c>
      <c r="E313" s="476">
        <v>3</v>
      </c>
      <c r="F313" s="477">
        <v>28.34</v>
      </c>
      <c r="G313" s="475">
        <v>27</v>
      </c>
      <c r="H313" s="474">
        <v>15.95</v>
      </c>
      <c r="I313" s="478">
        <v>14</v>
      </c>
      <c r="J313" s="477">
        <v>45.02</v>
      </c>
      <c r="K313" s="479">
        <v>41</v>
      </c>
      <c r="L313" s="480">
        <v>7.32</v>
      </c>
      <c r="M313" s="475">
        <v>4</v>
      </c>
      <c r="N313" s="477">
        <v>9.5299999999999994</v>
      </c>
      <c r="O313" s="475">
        <v>5</v>
      </c>
      <c r="P313" s="474">
        <v>20.079999999999998</v>
      </c>
      <c r="Q313" s="478">
        <v>14</v>
      </c>
      <c r="R313" s="474">
        <v>19.62</v>
      </c>
    </row>
    <row r="314" spans="1:18" s="197" customFormat="1" ht="15.75" hidden="1" customHeight="1" thickBot="1" x14ac:dyDescent="0.3">
      <c r="A314" s="2272" t="s">
        <v>431</v>
      </c>
      <c r="B314" s="2273"/>
      <c r="C314" s="2273"/>
      <c r="D314" s="2273"/>
      <c r="E314" s="2273"/>
      <c r="F314" s="2273"/>
      <c r="G314" s="2273"/>
      <c r="H314" s="2273"/>
      <c r="I314" s="2273"/>
      <c r="J314" s="2273"/>
      <c r="K314" s="2273"/>
      <c r="L314" s="2273"/>
      <c r="M314" s="2273"/>
      <c r="N314" s="2273"/>
      <c r="O314" s="2273"/>
      <c r="P314" s="2273"/>
      <c r="Q314" s="2273"/>
      <c r="R314" s="2273"/>
    </row>
    <row r="315" spans="1:18" s="197" customFormat="1" ht="40.5" hidden="1" customHeight="1" thickBot="1" x14ac:dyDescent="0.3">
      <c r="A315" s="107"/>
      <c r="B315" s="2279" t="s">
        <v>400</v>
      </c>
      <c r="C315" s="2280"/>
      <c r="D315" s="2279" t="s">
        <v>401</v>
      </c>
      <c r="E315" s="2280"/>
      <c r="F315" s="2279" t="s">
        <v>300</v>
      </c>
      <c r="G315" s="2280"/>
      <c r="H315" s="2279" t="s">
        <v>303</v>
      </c>
      <c r="I315" s="2280"/>
      <c r="J315" s="2279" t="s">
        <v>402</v>
      </c>
      <c r="K315" s="2280"/>
      <c r="L315" s="2279" t="s">
        <v>403</v>
      </c>
      <c r="M315" s="2280"/>
      <c r="N315" s="2279" t="s">
        <v>404</v>
      </c>
      <c r="O315" s="2280"/>
      <c r="P315" s="2279" t="s">
        <v>405</v>
      </c>
      <c r="Q315" s="2280"/>
      <c r="R315" s="1300" t="s">
        <v>406</v>
      </c>
    </row>
    <row r="316" spans="1:18" s="197" customFormat="1" ht="15.75" hidden="1" thickBot="1" x14ac:dyDescent="0.3">
      <c r="A316" s="2126" t="s">
        <v>432</v>
      </c>
      <c r="B316" s="2127"/>
      <c r="C316" s="2127"/>
      <c r="D316" s="2127"/>
      <c r="E316" s="2127"/>
      <c r="F316" s="2127"/>
      <c r="G316" s="2127"/>
      <c r="H316" s="2127"/>
      <c r="I316" s="2127"/>
      <c r="J316" s="2127"/>
      <c r="K316" s="2127"/>
      <c r="L316" s="2127"/>
      <c r="M316" s="2127"/>
      <c r="N316" s="2127"/>
      <c r="O316" s="2127"/>
      <c r="P316" s="2127"/>
      <c r="Q316" s="2127"/>
      <c r="R316" s="2127"/>
    </row>
    <row r="317" spans="1:18" s="197" customFormat="1" hidden="1" x14ac:dyDescent="0.25">
      <c r="A317" s="102" t="s">
        <v>282</v>
      </c>
      <c r="B317" s="429">
        <v>143</v>
      </c>
      <c r="C317" s="430">
        <f>B317/B325</f>
        <v>5.8343533251733984E-2</v>
      </c>
      <c r="D317" s="429">
        <v>1</v>
      </c>
      <c r="E317" s="430">
        <f>D317/D325</f>
        <v>3.7037037037037035E-2</v>
      </c>
      <c r="F317" s="429">
        <v>18</v>
      </c>
      <c r="G317" s="430">
        <f>F317/F325</f>
        <v>1.0714285714285714E-2</v>
      </c>
      <c r="H317" s="429">
        <v>2</v>
      </c>
      <c r="I317" s="430">
        <f>H317/H325</f>
        <v>5.1813471502590676E-3</v>
      </c>
      <c r="J317" s="429">
        <v>0</v>
      </c>
      <c r="K317" s="430">
        <f>J317/J325</f>
        <v>0</v>
      </c>
      <c r="L317" s="429">
        <v>5</v>
      </c>
      <c r="M317" s="430">
        <f>L317/L325</f>
        <v>9.2592592592592587E-2</v>
      </c>
      <c r="N317" s="429">
        <v>0</v>
      </c>
      <c r="O317" s="430">
        <f>N317/N325</f>
        <v>0</v>
      </c>
      <c r="P317" s="429">
        <v>2</v>
      </c>
      <c r="Q317" s="430">
        <f>P317/P325</f>
        <v>0.2</v>
      </c>
      <c r="R317" s="433">
        <f>SUM(B317,D317,F317,H317,J317,L317,N317,P317)</f>
        <v>171</v>
      </c>
    </row>
    <row r="318" spans="1:18" s="197" customFormat="1" hidden="1" x14ac:dyDescent="0.25">
      <c r="A318" s="100" t="s">
        <v>283</v>
      </c>
      <c r="B318" s="434">
        <v>356</v>
      </c>
      <c r="C318" s="435">
        <f>B318/B325</f>
        <v>0.14524683802529581</v>
      </c>
      <c r="D318" s="434">
        <v>3</v>
      </c>
      <c r="E318" s="435">
        <f>D318/D325</f>
        <v>0.1111111111111111</v>
      </c>
      <c r="F318" s="434">
        <v>464</v>
      </c>
      <c r="G318" s="435">
        <f>F318/F325</f>
        <v>0.27619047619047621</v>
      </c>
      <c r="H318" s="434">
        <v>20</v>
      </c>
      <c r="I318" s="435">
        <f>H318/H325</f>
        <v>5.181347150259067E-2</v>
      </c>
      <c r="J318" s="434">
        <v>0</v>
      </c>
      <c r="K318" s="435">
        <f>J318/J325</f>
        <v>0</v>
      </c>
      <c r="L318" s="434">
        <v>16</v>
      </c>
      <c r="M318" s="435">
        <f>L318/L325</f>
        <v>0.29629629629629628</v>
      </c>
      <c r="N318" s="434">
        <v>0</v>
      </c>
      <c r="O318" s="435">
        <f>N318/N325</f>
        <v>0</v>
      </c>
      <c r="P318" s="434">
        <v>4</v>
      </c>
      <c r="Q318" s="435">
        <f>P318/P325</f>
        <v>0.4</v>
      </c>
      <c r="R318" s="438">
        <f>SUM(B318,D318,F318,H318,J318,L318,N318,P318)</f>
        <v>863</v>
      </c>
    </row>
    <row r="319" spans="1:18" s="197" customFormat="1" hidden="1" x14ac:dyDescent="0.25">
      <c r="A319" s="100" t="s">
        <v>284</v>
      </c>
      <c r="B319" s="434">
        <v>501</v>
      </c>
      <c r="C319" s="435">
        <f>B319/B325</f>
        <v>0.204406364749082</v>
      </c>
      <c r="D319" s="434">
        <v>3</v>
      </c>
      <c r="E319" s="435">
        <f>D319/D325</f>
        <v>0.1111111111111111</v>
      </c>
      <c r="F319" s="434">
        <v>377</v>
      </c>
      <c r="G319" s="435">
        <f>F319/F325</f>
        <v>0.22440476190476191</v>
      </c>
      <c r="H319" s="434">
        <v>37</v>
      </c>
      <c r="I319" s="435">
        <f>H319/H325</f>
        <v>9.585492227979274E-2</v>
      </c>
      <c r="J319" s="434">
        <v>0</v>
      </c>
      <c r="K319" s="435">
        <f>J319/J325</f>
        <v>0</v>
      </c>
      <c r="L319" s="434">
        <v>8</v>
      </c>
      <c r="M319" s="435">
        <f>L319/L325</f>
        <v>0.14814814814814814</v>
      </c>
      <c r="N319" s="434">
        <v>0</v>
      </c>
      <c r="O319" s="435">
        <f>N319/N325</f>
        <v>0</v>
      </c>
      <c r="P319" s="434">
        <v>1</v>
      </c>
      <c r="Q319" s="435">
        <f>P319/P325</f>
        <v>0.1</v>
      </c>
      <c r="R319" s="438">
        <f t="shared" ref="R319:R324" si="53">SUM(B319,D319,F319,H319,J319,L319,N319,P319)</f>
        <v>927</v>
      </c>
    </row>
    <row r="320" spans="1:18" s="197" customFormat="1" hidden="1" x14ac:dyDescent="0.25">
      <c r="A320" s="100" t="s">
        <v>285</v>
      </c>
      <c r="B320" s="434">
        <v>534</v>
      </c>
      <c r="C320" s="435">
        <f>B320/B325</f>
        <v>0.21787025703794369</v>
      </c>
      <c r="D320" s="434">
        <v>7</v>
      </c>
      <c r="E320" s="435">
        <f>D320/D325</f>
        <v>0.25925925925925924</v>
      </c>
      <c r="F320" s="434">
        <v>350</v>
      </c>
      <c r="G320" s="435">
        <f>F320/F325</f>
        <v>0.20833333333333334</v>
      </c>
      <c r="H320" s="434">
        <v>75</v>
      </c>
      <c r="I320" s="435">
        <f>H320/H325</f>
        <v>0.19430051813471502</v>
      </c>
      <c r="J320" s="434">
        <v>0</v>
      </c>
      <c r="K320" s="435">
        <f>J320/J325</f>
        <v>0</v>
      </c>
      <c r="L320" s="434">
        <v>6</v>
      </c>
      <c r="M320" s="435">
        <f>L320/L325</f>
        <v>0.1111111111111111</v>
      </c>
      <c r="N320" s="434">
        <v>0</v>
      </c>
      <c r="O320" s="435">
        <f>N320/N325</f>
        <v>0</v>
      </c>
      <c r="P320" s="434">
        <v>0</v>
      </c>
      <c r="Q320" s="435">
        <f>P320/P325</f>
        <v>0</v>
      </c>
      <c r="R320" s="438">
        <f t="shared" si="53"/>
        <v>972</v>
      </c>
    </row>
    <row r="321" spans="1:18" s="197" customFormat="1" hidden="1" x14ac:dyDescent="0.25">
      <c r="A321" s="100" t="s">
        <v>286</v>
      </c>
      <c r="B321" s="434">
        <v>349</v>
      </c>
      <c r="C321" s="435">
        <f>B321/B325</f>
        <v>0.14239086087311301</v>
      </c>
      <c r="D321" s="434">
        <v>4</v>
      </c>
      <c r="E321" s="435">
        <f>D321/D325</f>
        <v>0.14814814814814814</v>
      </c>
      <c r="F321" s="434">
        <v>219</v>
      </c>
      <c r="G321" s="435">
        <f>F321/F325</f>
        <v>0.13035714285714287</v>
      </c>
      <c r="H321" s="434">
        <v>78</v>
      </c>
      <c r="I321" s="435">
        <f>H321/H325</f>
        <v>0.20207253886010362</v>
      </c>
      <c r="J321" s="434">
        <v>0</v>
      </c>
      <c r="K321" s="435">
        <f>J321/J325</f>
        <v>0</v>
      </c>
      <c r="L321" s="434">
        <v>5</v>
      </c>
      <c r="M321" s="435">
        <f>L321/L325</f>
        <v>9.2592592592592587E-2</v>
      </c>
      <c r="N321" s="434">
        <v>0</v>
      </c>
      <c r="O321" s="435">
        <f>N321/N325</f>
        <v>0</v>
      </c>
      <c r="P321" s="434">
        <v>0</v>
      </c>
      <c r="Q321" s="435">
        <f>P321/P325</f>
        <v>0</v>
      </c>
      <c r="R321" s="438">
        <f t="shared" si="53"/>
        <v>655</v>
      </c>
    </row>
    <row r="322" spans="1:18" s="197" customFormat="1" hidden="1" x14ac:dyDescent="0.25">
      <c r="A322" s="100" t="s">
        <v>287</v>
      </c>
      <c r="B322" s="434">
        <v>354</v>
      </c>
      <c r="C322" s="435">
        <f>B322/B325</f>
        <v>0.14443084455324356</v>
      </c>
      <c r="D322" s="434">
        <v>3</v>
      </c>
      <c r="E322" s="435">
        <f>D322/D325</f>
        <v>0.1111111111111111</v>
      </c>
      <c r="F322" s="434">
        <v>172</v>
      </c>
      <c r="G322" s="435">
        <f>F322/F325</f>
        <v>0.10238095238095238</v>
      </c>
      <c r="H322" s="434">
        <v>98</v>
      </c>
      <c r="I322" s="435">
        <f>H322/H325</f>
        <v>0.25388601036269431</v>
      </c>
      <c r="J322" s="434">
        <v>0</v>
      </c>
      <c r="K322" s="435">
        <f>J322/J325</f>
        <v>0</v>
      </c>
      <c r="L322" s="434">
        <v>5</v>
      </c>
      <c r="M322" s="435">
        <f>L322/L325</f>
        <v>9.2592592592592587E-2</v>
      </c>
      <c r="N322" s="434">
        <v>3</v>
      </c>
      <c r="O322" s="435">
        <f>N322/N325</f>
        <v>0.16666666666666666</v>
      </c>
      <c r="P322" s="434">
        <v>2</v>
      </c>
      <c r="Q322" s="435">
        <f>P322/P325</f>
        <v>0.2</v>
      </c>
      <c r="R322" s="438">
        <f t="shared" si="53"/>
        <v>637</v>
      </c>
    </row>
    <row r="323" spans="1:18" s="197" customFormat="1" hidden="1" x14ac:dyDescent="0.25">
      <c r="A323" s="100" t="s">
        <v>288</v>
      </c>
      <c r="B323" s="434">
        <v>194</v>
      </c>
      <c r="C323" s="435">
        <f>B323/B325</f>
        <v>7.9151366789065689E-2</v>
      </c>
      <c r="D323" s="434">
        <v>6</v>
      </c>
      <c r="E323" s="435">
        <f>D323/D325</f>
        <v>0.22222222222222221</v>
      </c>
      <c r="F323" s="434">
        <v>69</v>
      </c>
      <c r="G323" s="435">
        <f>F323/F325</f>
        <v>4.1071428571428571E-2</v>
      </c>
      <c r="H323" s="434">
        <v>65</v>
      </c>
      <c r="I323" s="435">
        <f>H323/H325</f>
        <v>0.16839378238341968</v>
      </c>
      <c r="J323" s="434">
        <v>0</v>
      </c>
      <c r="K323" s="435">
        <f>J323/J325</f>
        <v>0</v>
      </c>
      <c r="L323" s="434">
        <v>8</v>
      </c>
      <c r="M323" s="435">
        <f>L323/L325</f>
        <v>0.14814814814814814</v>
      </c>
      <c r="N323" s="434">
        <v>10</v>
      </c>
      <c r="O323" s="435">
        <f>N323/N325</f>
        <v>0.55555555555555558</v>
      </c>
      <c r="P323" s="434">
        <v>1</v>
      </c>
      <c r="Q323" s="435">
        <f>P323/P325</f>
        <v>0.1</v>
      </c>
      <c r="R323" s="438">
        <f t="shared" si="53"/>
        <v>353</v>
      </c>
    </row>
    <row r="324" spans="1:18" s="197" customFormat="1" ht="15.75" hidden="1" thickBot="1" x14ac:dyDescent="0.3">
      <c r="A324" s="702" t="s">
        <v>408</v>
      </c>
      <c r="B324" s="439">
        <v>20</v>
      </c>
      <c r="C324" s="440">
        <f>B324/B325</f>
        <v>8.1599347205222363E-3</v>
      </c>
      <c r="D324" s="439">
        <v>0</v>
      </c>
      <c r="E324" s="440">
        <f>D324/D325</f>
        <v>0</v>
      </c>
      <c r="F324" s="439">
        <v>11</v>
      </c>
      <c r="G324" s="440">
        <f>F324/F325</f>
        <v>6.5476190476190478E-3</v>
      </c>
      <c r="H324" s="439">
        <v>11</v>
      </c>
      <c r="I324" s="440">
        <f>H324/H325</f>
        <v>2.8497409326424871E-2</v>
      </c>
      <c r="J324" s="439">
        <v>334</v>
      </c>
      <c r="K324" s="440">
        <f>J324/J325</f>
        <v>1</v>
      </c>
      <c r="L324" s="439">
        <v>1</v>
      </c>
      <c r="M324" s="440">
        <f>L324/L325</f>
        <v>1.8518518518518517E-2</v>
      </c>
      <c r="N324" s="439">
        <v>5</v>
      </c>
      <c r="O324" s="440">
        <f>N324/N325</f>
        <v>0.27777777777777779</v>
      </c>
      <c r="P324" s="439">
        <v>0</v>
      </c>
      <c r="Q324" s="440">
        <f>P324/P325</f>
        <v>0</v>
      </c>
      <c r="R324" s="443">
        <f t="shared" si="53"/>
        <v>382</v>
      </c>
    </row>
    <row r="325" spans="1:18" s="197" customFormat="1" ht="16.5" hidden="1" thickTop="1" thickBot="1" x14ac:dyDescent="0.3">
      <c r="A325" s="125" t="s">
        <v>409</v>
      </c>
      <c r="B325" s="119">
        <f t="shared" ref="B325:Q325" si="54">SUM(B317:B324)</f>
        <v>2451</v>
      </c>
      <c r="C325" s="259">
        <f t="shared" si="54"/>
        <v>1</v>
      </c>
      <c r="D325" s="119">
        <f t="shared" si="54"/>
        <v>27</v>
      </c>
      <c r="E325" s="259">
        <f t="shared" si="54"/>
        <v>0.99999999999999989</v>
      </c>
      <c r="F325" s="119">
        <f t="shared" si="54"/>
        <v>1680</v>
      </c>
      <c r="G325" s="259">
        <f t="shared" si="54"/>
        <v>1</v>
      </c>
      <c r="H325" s="119">
        <f t="shared" si="54"/>
        <v>386</v>
      </c>
      <c r="I325" s="259">
        <f t="shared" si="54"/>
        <v>0.99999999999999989</v>
      </c>
      <c r="J325" s="119">
        <f t="shared" si="54"/>
        <v>334</v>
      </c>
      <c r="K325" s="259">
        <f t="shared" si="54"/>
        <v>1</v>
      </c>
      <c r="L325" s="119">
        <f t="shared" si="54"/>
        <v>54</v>
      </c>
      <c r="M325" s="259">
        <f t="shared" si="54"/>
        <v>0.99999999999999989</v>
      </c>
      <c r="N325" s="119">
        <f t="shared" si="54"/>
        <v>18</v>
      </c>
      <c r="O325" s="259">
        <f t="shared" si="54"/>
        <v>1</v>
      </c>
      <c r="P325" s="119">
        <f t="shared" si="54"/>
        <v>10</v>
      </c>
      <c r="Q325" s="259">
        <f t="shared" si="54"/>
        <v>1.0000000000000002</v>
      </c>
      <c r="R325" s="119">
        <f>SUM(B325,D325,F325,H325,J325,L325,N325,P325)</f>
        <v>4960</v>
      </c>
    </row>
    <row r="326" spans="1:18" s="30" customFormat="1" ht="15.75" hidden="1" thickBot="1" x14ac:dyDescent="0.3">
      <c r="A326" s="2126" t="s">
        <v>433</v>
      </c>
      <c r="B326" s="2127"/>
      <c r="C326" s="2127"/>
      <c r="D326" s="2127"/>
      <c r="E326" s="2127"/>
      <c r="F326" s="2127"/>
      <c r="G326" s="2127"/>
      <c r="H326" s="2127"/>
      <c r="I326" s="2127"/>
      <c r="J326" s="2127"/>
      <c r="K326" s="2127"/>
      <c r="L326" s="2127"/>
      <c r="M326" s="2127"/>
      <c r="N326" s="2127"/>
      <c r="O326" s="2127"/>
      <c r="P326" s="2127"/>
      <c r="Q326" s="2127"/>
      <c r="R326" s="2127"/>
    </row>
    <row r="327" spans="1:18" s="197" customFormat="1" hidden="1" x14ac:dyDescent="0.25">
      <c r="A327" s="102" t="s">
        <v>292</v>
      </c>
      <c r="B327" s="444">
        <v>429</v>
      </c>
      <c r="C327" s="445">
        <f>SUM(B327/B333)</f>
        <v>0.17503059975520197</v>
      </c>
      <c r="D327" s="444">
        <v>5</v>
      </c>
      <c r="E327" s="445">
        <f>SUM(D327/D333)</f>
        <v>0.18518518518518517</v>
      </c>
      <c r="F327" s="444">
        <v>246</v>
      </c>
      <c r="G327" s="445">
        <f>SUM(F327/F333)</f>
        <v>0.14642857142857144</v>
      </c>
      <c r="H327" s="444">
        <v>49</v>
      </c>
      <c r="I327" s="445">
        <f>SUM(H327/H333)</f>
        <v>0.12694300518134716</v>
      </c>
      <c r="J327" s="444">
        <v>50</v>
      </c>
      <c r="K327" s="445">
        <f>SUM(J327/J333)</f>
        <v>0.1497005988023952</v>
      </c>
      <c r="L327" s="444">
        <v>14</v>
      </c>
      <c r="M327" s="445">
        <f>SUM(L327/L333)</f>
        <v>0.25925925925925924</v>
      </c>
      <c r="N327" s="444">
        <v>4</v>
      </c>
      <c r="O327" s="445">
        <f>SUM(N327/N333)</f>
        <v>0.22222222222222221</v>
      </c>
      <c r="P327" s="444">
        <v>1</v>
      </c>
      <c r="Q327" s="445">
        <f>SUM(P327/P333)</f>
        <v>0.1</v>
      </c>
      <c r="R327" s="433">
        <f t="shared" ref="R327:R332" si="55">SUM(B327,D327,F327,H327,J327,L327,N327,P327)</f>
        <v>798</v>
      </c>
    </row>
    <row r="328" spans="1:18" s="197" customFormat="1" hidden="1" x14ac:dyDescent="0.25">
      <c r="A328" s="100" t="s">
        <v>293</v>
      </c>
      <c r="B328" s="448">
        <v>174</v>
      </c>
      <c r="C328" s="449">
        <f>SUM(B328/B333)</f>
        <v>7.0991432068543456E-2</v>
      </c>
      <c r="D328" s="448">
        <v>3</v>
      </c>
      <c r="E328" s="449">
        <f>SUM(D328/D333)</f>
        <v>0.1111111111111111</v>
      </c>
      <c r="F328" s="448">
        <v>117</v>
      </c>
      <c r="G328" s="449">
        <f>SUM(F328/F333)</f>
        <v>6.9642857142857145E-2</v>
      </c>
      <c r="H328" s="448">
        <v>59</v>
      </c>
      <c r="I328" s="449">
        <f>SUM(H328/H333)</f>
        <v>0.15284974093264247</v>
      </c>
      <c r="J328" s="448">
        <v>18</v>
      </c>
      <c r="K328" s="449">
        <f>SUM(J328/J333)</f>
        <v>5.3892215568862277E-2</v>
      </c>
      <c r="L328" s="448">
        <v>17</v>
      </c>
      <c r="M328" s="449">
        <f>SUM(L328/L333)</f>
        <v>0.31481481481481483</v>
      </c>
      <c r="N328" s="448">
        <v>1</v>
      </c>
      <c r="O328" s="449">
        <f>SUM(N328/N333)</f>
        <v>5.5555555555555552E-2</v>
      </c>
      <c r="P328" s="448">
        <v>1</v>
      </c>
      <c r="Q328" s="449">
        <f>SUM(P328/P333)</f>
        <v>0.1</v>
      </c>
      <c r="R328" s="438">
        <f t="shared" si="55"/>
        <v>390</v>
      </c>
    </row>
    <row r="329" spans="1:18" s="197" customFormat="1" hidden="1" x14ac:dyDescent="0.25">
      <c r="A329" s="100" t="s">
        <v>294</v>
      </c>
      <c r="B329" s="448">
        <v>21</v>
      </c>
      <c r="C329" s="449">
        <f>SUM(B329/B333)</f>
        <v>8.5679314565483469E-3</v>
      </c>
      <c r="D329" s="448">
        <v>0</v>
      </c>
      <c r="E329" s="449">
        <f>SUM(D329/D333)</f>
        <v>0</v>
      </c>
      <c r="F329" s="448">
        <v>12</v>
      </c>
      <c r="G329" s="449">
        <f>SUM(F329/F333)</f>
        <v>7.1428571428571426E-3</v>
      </c>
      <c r="H329" s="448">
        <v>2</v>
      </c>
      <c r="I329" s="449">
        <f>SUM(H329/H333)</f>
        <v>5.1813471502590676E-3</v>
      </c>
      <c r="J329" s="448">
        <v>6</v>
      </c>
      <c r="K329" s="449">
        <f>SUM(J329/J333)</f>
        <v>1.7964071856287425E-2</v>
      </c>
      <c r="L329" s="448">
        <v>0</v>
      </c>
      <c r="M329" s="449">
        <f>SUM(L329/L333)</f>
        <v>0</v>
      </c>
      <c r="N329" s="448">
        <v>0</v>
      </c>
      <c r="O329" s="449">
        <f>SUM(N329/N333)</f>
        <v>0</v>
      </c>
      <c r="P329" s="448">
        <v>0</v>
      </c>
      <c r="Q329" s="449">
        <f>SUM(P329/P333)</f>
        <v>0</v>
      </c>
      <c r="R329" s="438">
        <f t="shared" si="55"/>
        <v>41</v>
      </c>
    </row>
    <row r="330" spans="1:18" s="197" customFormat="1" hidden="1" x14ac:dyDescent="0.25">
      <c r="A330" s="100" t="s">
        <v>295</v>
      </c>
      <c r="B330" s="448">
        <v>795</v>
      </c>
      <c r="C330" s="449">
        <f>SUM(B330/B333)</f>
        <v>0.32435740514075889</v>
      </c>
      <c r="D330" s="448">
        <v>8</v>
      </c>
      <c r="E330" s="449">
        <f>SUM(D330/D333)</f>
        <v>0.29629629629629628</v>
      </c>
      <c r="F330" s="448">
        <v>583</v>
      </c>
      <c r="G330" s="449">
        <f>SUM(F330/F333)</f>
        <v>0.34702380952380951</v>
      </c>
      <c r="H330" s="448">
        <v>125</v>
      </c>
      <c r="I330" s="449">
        <f>SUM(H330/H333)</f>
        <v>0.32383419689119169</v>
      </c>
      <c r="J330" s="448">
        <v>128</v>
      </c>
      <c r="K330" s="449">
        <f>SUM(J330/J333)</f>
        <v>0.38323353293413176</v>
      </c>
      <c r="L330" s="448">
        <v>7</v>
      </c>
      <c r="M330" s="449">
        <f>SUM(L330/L333)</f>
        <v>0.12962962962962962</v>
      </c>
      <c r="N330" s="448">
        <v>7</v>
      </c>
      <c r="O330" s="449">
        <f>SUM(N330/N333)</f>
        <v>0.3888888888888889</v>
      </c>
      <c r="P330" s="448">
        <v>2</v>
      </c>
      <c r="Q330" s="449">
        <f>SUM(P330/P333)</f>
        <v>0.2</v>
      </c>
      <c r="R330" s="438">
        <f t="shared" si="55"/>
        <v>1655</v>
      </c>
    </row>
    <row r="331" spans="1:18" s="197" customFormat="1" hidden="1" x14ac:dyDescent="0.25">
      <c r="A331" s="100" t="s">
        <v>296</v>
      </c>
      <c r="B331" s="448">
        <v>810</v>
      </c>
      <c r="C331" s="449">
        <f>SUM(B331/B333)</f>
        <v>0.33047735618115054</v>
      </c>
      <c r="D331" s="448">
        <v>9</v>
      </c>
      <c r="E331" s="449">
        <f>SUM(D331/D333)</f>
        <v>0.33333333333333331</v>
      </c>
      <c r="F331" s="448">
        <v>600</v>
      </c>
      <c r="G331" s="449">
        <f>SUM(F331/F333)</f>
        <v>0.35714285714285715</v>
      </c>
      <c r="H331" s="448">
        <v>128</v>
      </c>
      <c r="I331" s="449">
        <f>SUM(H331/H333)</f>
        <v>0.33160621761658032</v>
      </c>
      <c r="J331" s="448">
        <v>125</v>
      </c>
      <c r="K331" s="449">
        <f>SUM(J331/J333)</f>
        <v>0.37425149700598803</v>
      </c>
      <c r="L331" s="448">
        <v>10</v>
      </c>
      <c r="M331" s="449">
        <f>SUM(L331/L333)</f>
        <v>0.18518518518518517</v>
      </c>
      <c r="N331" s="448">
        <v>5</v>
      </c>
      <c r="O331" s="449">
        <f>SUM(N331/N333)</f>
        <v>0.27777777777777779</v>
      </c>
      <c r="P331" s="448">
        <v>5</v>
      </c>
      <c r="Q331" s="449">
        <f>SUM(P331/P333)</f>
        <v>0.5</v>
      </c>
      <c r="R331" s="438">
        <f t="shared" si="55"/>
        <v>1692</v>
      </c>
    </row>
    <row r="332" spans="1:18" s="197" customFormat="1" ht="15.75" hidden="1" thickBot="1" x14ac:dyDescent="0.3">
      <c r="A332" s="101" t="s">
        <v>297</v>
      </c>
      <c r="B332" s="452">
        <v>222</v>
      </c>
      <c r="C332" s="453">
        <f>SUM(B332/B333)</f>
        <v>9.057527539779682E-2</v>
      </c>
      <c r="D332" s="452">
        <v>2</v>
      </c>
      <c r="E332" s="453">
        <f>SUM(D332/D333)</f>
        <v>7.407407407407407E-2</v>
      </c>
      <c r="F332" s="452">
        <v>122</v>
      </c>
      <c r="G332" s="453">
        <f>SUM(F332/F333)</f>
        <v>7.2619047619047625E-2</v>
      </c>
      <c r="H332" s="452">
        <v>23</v>
      </c>
      <c r="I332" s="453">
        <f>SUM(H332/H333)</f>
        <v>5.9585492227979271E-2</v>
      </c>
      <c r="J332" s="452">
        <v>7</v>
      </c>
      <c r="K332" s="453">
        <f>SUM(J332/J333)</f>
        <v>2.0958083832335328E-2</v>
      </c>
      <c r="L332" s="452">
        <v>6</v>
      </c>
      <c r="M332" s="453">
        <f>SUM(L332/L333)</f>
        <v>0.1111111111111111</v>
      </c>
      <c r="N332" s="452">
        <v>1</v>
      </c>
      <c r="O332" s="453">
        <f>SUM(N332/N333)</f>
        <v>5.5555555555555552E-2</v>
      </c>
      <c r="P332" s="452">
        <v>1</v>
      </c>
      <c r="Q332" s="453">
        <f>SUM(P332/P333)</f>
        <v>0.1</v>
      </c>
      <c r="R332" s="443">
        <f t="shared" si="55"/>
        <v>384</v>
      </c>
    </row>
    <row r="333" spans="1:18" s="197" customFormat="1" ht="16.5" hidden="1" thickTop="1" thickBot="1" x14ac:dyDescent="0.3">
      <c r="A333" s="125" t="s">
        <v>409</v>
      </c>
      <c r="B333" s="119">
        <f t="shared" ref="B333:Q333" si="56">SUM(B327:B332)</f>
        <v>2451</v>
      </c>
      <c r="C333" s="259">
        <f t="shared" si="56"/>
        <v>1</v>
      </c>
      <c r="D333" s="119">
        <f t="shared" si="56"/>
        <v>27</v>
      </c>
      <c r="E333" s="259">
        <f t="shared" si="56"/>
        <v>0.99999999999999989</v>
      </c>
      <c r="F333" s="119">
        <f t="shared" si="56"/>
        <v>1680</v>
      </c>
      <c r="G333" s="259">
        <f t="shared" si="56"/>
        <v>1</v>
      </c>
      <c r="H333" s="119">
        <f t="shared" si="56"/>
        <v>386</v>
      </c>
      <c r="I333" s="259">
        <f t="shared" si="56"/>
        <v>1</v>
      </c>
      <c r="J333" s="119">
        <f t="shared" si="56"/>
        <v>334</v>
      </c>
      <c r="K333" s="259">
        <f t="shared" si="56"/>
        <v>1</v>
      </c>
      <c r="L333" s="119">
        <f t="shared" si="56"/>
        <v>54</v>
      </c>
      <c r="M333" s="259">
        <f t="shared" si="56"/>
        <v>1</v>
      </c>
      <c r="N333" s="119">
        <f t="shared" si="56"/>
        <v>18</v>
      </c>
      <c r="O333" s="259">
        <f t="shared" si="56"/>
        <v>1</v>
      </c>
      <c r="P333" s="119">
        <f t="shared" si="56"/>
        <v>10</v>
      </c>
      <c r="Q333" s="259">
        <f t="shared" si="56"/>
        <v>1</v>
      </c>
      <c r="R333" s="119">
        <f>SUM(B333,D333,F333,H333,J333,L333,N333,P333)</f>
        <v>4960</v>
      </c>
    </row>
    <row r="334" spans="1:18" s="197" customFormat="1" ht="15.75" hidden="1" customHeight="1" thickBot="1" x14ac:dyDescent="0.3">
      <c r="A334" s="2126" t="s">
        <v>434</v>
      </c>
      <c r="B334" s="2127"/>
      <c r="C334" s="2127"/>
      <c r="D334" s="2127"/>
      <c r="E334" s="2127"/>
      <c r="F334" s="2127"/>
      <c r="G334" s="2127"/>
      <c r="H334" s="2127"/>
      <c r="I334" s="2127"/>
      <c r="J334" s="2127"/>
      <c r="K334" s="2127"/>
      <c r="L334" s="2127"/>
      <c r="M334" s="2127"/>
      <c r="N334" s="2127"/>
      <c r="O334" s="2127"/>
      <c r="P334" s="2127"/>
      <c r="Q334" s="2127"/>
      <c r="R334" s="2127"/>
    </row>
    <row r="335" spans="1:18" s="197" customFormat="1" hidden="1" x14ac:dyDescent="0.25">
      <c r="A335" s="93" t="s">
        <v>413</v>
      </c>
      <c r="B335" s="444">
        <v>1618</v>
      </c>
      <c r="C335" s="445">
        <f>SUM(B335/B341)</f>
        <v>0.66013871889024889</v>
      </c>
      <c r="D335" s="444">
        <v>17</v>
      </c>
      <c r="E335" s="445">
        <f>SUM(D335/D341)</f>
        <v>0.62962962962962965</v>
      </c>
      <c r="F335" s="444">
        <v>726</v>
      </c>
      <c r="G335" s="445">
        <f>SUM(F335/F341)</f>
        <v>0.43214285714285716</v>
      </c>
      <c r="H335" s="444">
        <v>200</v>
      </c>
      <c r="I335" s="445">
        <f>SUM(H335/H341)</f>
        <v>0.51813471502590669</v>
      </c>
      <c r="J335" s="444">
        <v>225</v>
      </c>
      <c r="K335" s="445">
        <f>SUM(J335/J341)</f>
        <v>0.67365269461077848</v>
      </c>
      <c r="L335" s="444">
        <v>43</v>
      </c>
      <c r="M335" s="445">
        <f>SUM(L335/L341)</f>
        <v>0.79629629629629628</v>
      </c>
      <c r="N335" s="444">
        <v>9</v>
      </c>
      <c r="O335" s="445">
        <f>SUM(N335/N341)</f>
        <v>0.5</v>
      </c>
      <c r="P335" s="444">
        <v>6</v>
      </c>
      <c r="Q335" s="445">
        <f>SUM(P335/P341)</f>
        <v>0.6</v>
      </c>
      <c r="R335" s="433">
        <f t="shared" ref="R335:R340" si="57">SUM(B335,D335,F335,H335,J335,L335,N335,P335)</f>
        <v>2844</v>
      </c>
    </row>
    <row r="336" spans="1:18" s="197" customFormat="1" hidden="1" x14ac:dyDescent="0.25">
      <c r="A336" s="94" t="s">
        <v>414</v>
      </c>
      <c r="B336" s="448">
        <v>676</v>
      </c>
      <c r="C336" s="449">
        <f>SUM(B336/B341)</f>
        <v>0.27580579355365159</v>
      </c>
      <c r="D336" s="448">
        <v>6</v>
      </c>
      <c r="E336" s="449">
        <f>SUM(D336/D341)</f>
        <v>0.22222222222222221</v>
      </c>
      <c r="F336" s="448">
        <v>637</v>
      </c>
      <c r="G336" s="449">
        <f>SUM(F336/F341)</f>
        <v>0.37916666666666665</v>
      </c>
      <c r="H336" s="448">
        <v>171</v>
      </c>
      <c r="I336" s="449">
        <f>SUM(H336/H341)</f>
        <v>0.44300518134715028</v>
      </c>
      <c r="J336" s="448">
        <v>73</v>
      </c>
      <c r="K336" s="449">
        <f>SUM(J336/J341)</f>
        <v>0.21856287425149701</v>
      </c>
      <c r="L336" s="448">
        <v>10</v>
      </c>
      <c r="M336" s="449">
        <f>SUM(L336/L341)</f>
        <v>0.18518518518518517</v>
      </c>
      <c r="N336" s="448">
        <v>7</v>
      </c>
      <c r="O336" s="449">
        <f>SUM(N336/N341)</f>
        <v>0.3888888888888889</v>
      </c>
      <c r="P336" s="448">
        <v>4</v>
      </c>
      <c r="Q336" s="449">
        <f>SUM(P336/P341)</f>
        <v>0.4</v>
      </c>
      <c r="R336" s="438">
        <f t="shared" si="57"/>
        <v>1584</v>
      </c>
    </row>
    <row r="337" spans="1:18" s="197" customFormat="1" hidden="1" x14ac:dyDescent="0.25">
      <c r="A337" s="94" t="s">
        <v>415</v>
      </c>
      <c r="B337" s="448">
        <v>119</v>
      </c>
      <c r="C337" s="449">
        <f>SUM(B337/B341)</f>
        <v>4.8551611587107302E-2</v>
      </c>
      <c r="D337" s="448">
        <v>4</v>
      </c>
      <c r="E337" s="449">
        <f>SUM(D337/D341)</f>
        <v>0.14814814814814814</v>
      </c>
      <c r="F337" s="448">
        <v>247</v>
      </c>
      <c r="G337" s="449">
        <f>SUM(F337/F341)</f>
        <v>0.14702380952380953</v>
      </c>
      <c r="H337" s="448">
        <v>13</v>
      </c>
      <c r="I337" s="449">
        <f>SUM(H337/H341)</f>
        <v>3.367875647668394E-2</v>
      </c>
      <c r="J337" s="448">
        <v>19</v>
      </c>
      <c r="K337" s="449">
        <f>SUM(J337/J341)</f>
        <v>5.6886227544910177E-2</v>
      </c>
      <c r="L337" s="448">
        <v>1</v>
      </c>
      <c r="M337" s="449">
        <f>SUM(L337/L341)</f>
        <v>1.8518518518518517E-2</v>
      </c>
      <c r="N337" s="448">
        <v>0</v>
      </c>
      <c r="O337" s="449">
        <f>SUM(N337/N341)</f>
        <v>0</v>
      </c>
      <c r="P337" s="448">
        <v>0</v>
      </c>
      <c r="Q337" s="449">
        <f>SUM(P337/P341)</f>
        <v>0</v>
      </c>
      <c r="R337" s="438">
        <f t="shared" si="57"/>
        <v>403</v>
      </c>
    </row>
    <row r="338" spans="1:18" s="197" customFormat="1" hidden="1" x14ac:dyDescent="0.25">
      <c r="A338" s="94" t="s">
        <v>416</v>
      </c>
      <c r="B338" s="448">
        <v>26</v>
      </c>
      <c r="C338" s="449">
        <f>SUM(B338/B341)</f>
        <v>1.0607915136678907E-2</v>
      </c>
      <c r="D338" s="448">
        <v>0</v>
      </c>
      <c r="E338" s="449">
        <f>SUM(D338/D341)</f>
        <v>0</v>
      </c>
      <c r="F338" s="448">
        <v>65</v>
      </c>
      <c r="G338" s="449">
        <f>SUM(F338/F341)</f>
        <v>3.8690476190476192E-2</v>
      </c>
      <c r="H338" s="448">
        <v>2</v>
      </c>
      <c r="I338" s="449">
        <f>SUM(H338/H341)</f>
        <v>5.1813471502590676E-3</v>
      </c>
      <c r="J338" s="448">
        <v>8</v>
      </c>
      <c r="K338" s="449">
        <f>SUM(J338/J341)</f>
        <v>2.3952095808383235E-2</v>
      </c>
      <c r="L338" s="448">
        <v>0</v>
      </c>
      <c r="M338" s="449">
        <f>SUM(L338/L341)</f>
        <v>0</v>
      </c>
      <c r="N338" s="448">
        <v>0</v>
      </c>
      <c r="O338" s="449">
        <f>SUM(N338/N341)</f>
        <v>0</v>
      </c>
      <c r="P338" s="448">
        <v>0</v>
      </c>
      <c r="Q338" s="449">
        <f>SUM(P338/P341)</f>
        <v>0</v>
      </c>
      <c r="R338" s="438">
        <f t="shared" si="57"/>
        <v>101</v>
      </c>
    </row>
    <row r="339" spans="1:18" s="197" customFormat="1" hidden="1" x14ac:dyDescent="0.25">
      <c r="A339" s="94" t="s">
        <v>417</v>
      </c>
      <c r="B339" s="448">
        <v>8</v>
      </c>
      <c r="C339" s="449">
        <f>SUM(B339/B341)</f>
        <v>3.2639738882088943E-3</v>
      </c>
      <c r="D339" s="448">
        <v>0</v>
      </c>
      <c r="E339" s="449">
        <f>SUM(D339/D341)</f>
        <v>0</v>
      </c>
      <c r="F339" s="448">
        <v>5</v>
      </c>
      <c r="G339" s="449">
        <f>SUM(F339/F341)</f>
        <v>2.976190476190476E-3</v>
      </c>
      <c r="H339" s="448">
        <v>0</v>
      </c>
      <c r="I339" s="449">
        <f>SUM(H339/H341)</f>
        <v>0</v>
      </c>
      <c r="J339" s="448">
        <v>5</v>
      </c>
      <c r="K339" s="449">
        <f>SUM(J339/J341)</f>
        <v>1.4970059880239521E-2</v>
      </c>
      <c r="L339" s="448">
        <v>0</v>
      </c>
      <c r="M339" s="449">
        <f>SUM(L339/L341)</f>
        <v>0</v>
      </c>
      <c r="N339" s="448">
        <v>2</v>
      </c>
      <c r="O339" s="449">
        <f>SUM(N339/N341)</f>
        <v>0.1111111111111111</v>
      </c>
      <c r="P339" s="448">
        <v>0</v>
      </c>
      <c r="Q339" s="449">
        <f>SUM(P339/P341)</f>
        <v>0</v>
      </c>
      <c r="R339" s="438">
        <f t="shared" si="57"/>
        <v>20</v>
      </c>
    </row>
    <row r="340" spans="1:18" s="197" customFormat="1" ht="15.75" hidden="1" thickBot="1" x14ac:dyDescent="0.3">
      <c r="A340" s="111" t="s">
        <v>418</v>
      </c>
      <c r="B340" s="452">
        <v>4</v>
      </c>
      <c r="C340" s="453">
        <f>SUM(B340/B341)</f>
        <v>1.6319869441044472E-3</v>
      </c>
      <c r="D340" s="452">
        <v>0</v>
      </c>
      <c r="E340" s="453">
        <f>SUM(D340/D341)</f>
        <v>0</v>
      </c>
      <c r="F340" s="452">
        <v>0</v>
      </c>
      <c r="G340" s="453">
        <f>SUM(F340/F341)</f>
        <v>0</v>
      </c>
      <c r="H340" s="452">
        <v>0</v>
      </c>
      <c r="I340" s="453">
        <f>SUM(H340/H341)</f>
        <v>0</v>
      </c>
      <c r="J340" s="452">
        <v>4</v>
      </c>
      <c r="K340" s="453">
        <f>SUM(J340/J341)</f>
        <v>1.1976047904191617E-2</v>
      </c>
      <c r="L340" s="452">
        <v>0</v>
      </c>
      <c r="M340" s="453">
        <f>SUM(L340/L341)</f>
        <v>0</v>
      </c>
      <c r="N340" s="452">
        <v>0</v>
      </c>
      <c r="O340" s="453">
        <f>SUM(N340/N341)</f>
        <v>0</v>
      </c>
      <c r="P340" s="452">
        <v>0</v>
      </c>
      <c r="Q340" s="453">
        <f>SUM(P340/P341)</f>
        <v>0</v>
      </c>
      <c r="R340" s="443">
        <f t="shared" si="57"/>
        <v>8</v>
      </c>
    </row>
    <row r="341" spans="1:18" s="197" customFormat="1" ht="16.5" hidden="1" thickTop="1" thickBot="1" x14ac:dyDescent="0.3">
      <c r="A341" s="125" t="s">
        <v>409</v>
      </c>
      <c r="B341" s="119">
        <f t="shared" ref="B341:R341" si="58">SUM(B335:B340)</f>
        <v>2451</v>
      </c>
      <c r="C341" s="259">
        <f t="shared" si="58"/>
        <v>1</v>
      </c>
      <c r="D341" s="119">
        <f t="shared" si="58"/>
        <v>27</v>
      </c>
      <c r="E341" s="259">
        <f t="shared" si="58"/>
        <v>1</v>
      </c>
      <c r="F341" s="119">
        <f t="shared" si="58"/>
        <v>1680</v>
      </c>
      <c r="G341" s="259">
        <f t="shared" si="58"/>
        <v>1</v>
      </c>
      <c r="H341" s="119">
        <f t="shared" si="58"/>
        <v>386</v>
      </c>
      <c r="I341" s="259">
        <f t="shared" si="58"/>
        <v>1</v>
      </c>
      <c r="J341" s="119">
        <f t="shared" si="58"/>
        <v>334</v>
      </c>
      <c r="K341" s="259">
        <f t="shared" si="58"/>
        <v>0.99999999999999989</v>
      </c>
      <c r="L341" s="119">
        <f t="shared" si="58"/>
        <v>54</v>
      </c>
      <c r="M341" s="259">
        <f t="shared" si="58"/>
        <v>0.99999999999999989</v>
      </c>
      <c r="N341" s="119">
        <f t="shared" si="58"/>
        <v>18</v>
      </c>
      <c r="O341" s="259">
        <f t="shared" si="58"/>
        <v>1</v>
      </c>
      <c r="P341" s="119">
        <f t="shared" si="58"/>
        <v>10</v>
      </c>
      <c r="Q341" s="259">
        <f t="shared" si="58"/>
        <v>1</v>
      </c>
      <c r="R341" s="119">
        <f t="shared" si="58"/>
        <v>4960</v>
      </c>
    </row>
    <row r="342" spans="1:18" s="197" customFormat="1" ht="15.75" hidden="1" customHeight="1" thickBot="1" x14ac:dyDescent="0.3">
      <c r="A342" s="2126" t="s">
        <v>435</v>
      </c>
      <c r="B342" s="2127"/>
      <c r="C342" s="2127"/>
      <c r="D342" s="2127"/>
      <c r="E342" s="2127"/>
      <c r="F342" s="2127"/>
      <c r="G342" s="2127"/>
      <c r="H342" s="2127"/>
      <c r="I342" s="2127"/>
      <c r="J342" s="2127"/>
      <c r="K342" s="2127"/>
      <c r="L342" s="2127"/>
      <c r="M342" s="2127"/>
      <c r="N342" s="2127"/>
      <c r="O342" s="2127"/>
      <c r="P342" s="2127"/>
      <c r="Q342" s="2127"/>
      <c r="R342" s="2127"/>
    </row>
    <row r="343" spans="1:18" s="197" customFormat="1" hidden="1" x14ac:dyDescent="0.25">
      <c r="A343" s="93" t="s">
        <v>308</v>
      </c>
      <c r="B343" s="448">
        <v>75</v>
      </c>
      <c r="C343" s="456">
        <f>SUM(B343/B347)</f>
        <v>3.0599755201958383E-2</v>
      </c>
      <c r="D343" s="448">
        <v>0</v>
      </c>
      <c r="E343" s="456">
        <f>SUM(D343/D347)</f>
        <v>0</v>
      </c>
      <c r="F343" s="448">
        <v>0</v>
      </c>
      <c r="G343" s="456">
        <f>SUM(F343/F347)</f>
        <v>0</v>
      </c>
      <c r="H343" s="448">
        <v>2</v>
      </c>
      <c r="I343" s="456">
        <f>SUM(H343/H347)</f>
        <v>5.1813471502590676E-3</v>
      </c>
      <c r="J343" s="448">
        <v>0</v>
      </c>
      <c r="K343" s="456">
        <f>SUM(J343/J347)</f>
        <v>0</v>
      </c>
      <c r="L343" s="448">
        <v>2</v>
      </c>
      <c r="M343" s="456">
        <f>SUM(L343/L347)</f>
        <v>3.7037037037037035E-2</v>
      </c>
      <c r="N343" s="448">
        <v>1</v>
      </c>
      <c r="O343" s="456">
        <f>SUM(N343/N347)</f>
        <v>5.5555555555555552E-2</v>
      </c>
      <c r="P343" s="448">
        <v>0</v>
      </c>
      <c r="Q343" s="456">
        <f>SUM(P343/P347)</f>
        <v>0</v>
      </c>
      <c r="R343" s="633">
        <f>SUM(B343,D343,F343,H343,J343,L343,N343,P343)</f>
        <v>80</v>
      </c>
    </row>
    <row r="344" spans="1:18" s="197" customFormat="1" hidden="1" x14ac:dyDescent="0.25">
      <c r="A344" s="94" t="s">
        <v>309</v>
      </c>
      <c r="B344" s="448">
        <v>1298</v>
      </c>
      <c r="C344" s="460">
        <f>SUM(B344/B347)</f>
        <v>0.52957976336189305</v>
      </c>
      <c r="D344" s="448">
        <v>20</v>
      </c>
      <c r="E344" s="460">
        <f>SUM(D344/D347)</f>
        <v>0.7407407407407407</v>
      </c>
      <c r="F344" s="448">
        <v>34</v>
      </c>
      <c r="G344" s="460">
        <f>SUM(F344/F347)</f>
        <v>2.0238095238095239E-2</v>
      </c>
      <c r="H344" s="448">
        <v>105</v>
      </c>
      <c r="I344" s="460">
        <f>SUM(H344/H347)</f>
        <v>0.27202072538860106</v>
      </c>
      <c r="J344" s="448">
        <v>42</v>
      </c>
      <c r="K344" s="460">
        <f>SUM(J344/J347)</f>
        <v>0.12574850299401197</v>
      </c>
      <c r="L344" s="448">
        <v>41</v>
      </c>
      <c r="M344" s="460">
        <f>SUM(L344/L347)</f>
        <v>0.7592592592592593</v>
      </c>
      <c r="N344" s="448">
        <v>9</v>
      </c>
      <c r="O344" s="460">
        <f>SUM(N344/N347)</f>
        <v>0.5</v>
      </c>
      <c r="P344" s="448">
        <v>6</v>
      </c>
      <c r="Q344" s="460">
        <f>SUM(P344/P347)</f>
        <v>0.6</v>
      </c>
      <c r="R344" s="459">
        <f>SUM(B344,D344,F344,H344,J344,L344,N344,P344)</f>
        <v>1555</v>
      </c>
    </row>
    <row r="345" spans="1:18" s="197" customFormat="1" hidden="1" x14ac:dyDescent="0.25">
      <c r="A345" s="94" t="s">
        <v>310</v>
      </c>
      <c r="B345" s="448">
        <v>779</v>
      </c>
      <c r="C345" s="460">
        <f>SUM(B345/B347)</f>
        <v>0.31782945736434109</v>
      </c>
      <c r="D345" s="448">
        <v>4</v>
      </c>
      <c r="E345" s="460">
        <f>SUM(D345/D347)</f>
        <v>0.14814814814814814</v>
      </c>
      <c r="F345" s="448">
        <v>637</v>
      </c>
      <c r="G345" s="460">
        <f>SUM(F345/F347)</f>
        <v>0.37916666666666665</v>
      </c>
      <c r="H345" s="448">
        <v>190</v>
      </c>
      <c r="I345" s="460">
        <f>SUM(H345/H347)</f>
        <v>0.49222797927461137</v>
      </c>
      <c r="J345" s="448">
        <v>65</v>
      </c>
      <c r="K345" s="460">
        <f>SUM(J345/J347)</f>
        <v>0.19461077844311378</v>
      </c>
      <c r="L345" s="448">
        <v>8</v>
      </c>
      <c r="M345" s="460">
        <f>SUM(L345/L347)</f>
        <v>0.14814814814814814</v>
      </c>
      <c r="N345" s="448">
        <v>4</v>
      </c>
      <c r="O345" s="460">
        <f>SUM(N345/N347)</f>
        <v>0.22222222222222221</v>
      </c>
      <c r="P345" s="448">
        <v>3</v>
      </c>
      <c r="Q345" s="460">
        <f>SUM(P345/P347)</f>
        <v>0.3</v>
      </c>
      <c r="R345" s="459">
        <f>SUM(B345,D345,F345,H345,J345,L345,N345,P345)</f>
        <v>1690</v>
      </c>
    </row>
    <row r="346" spans="1:18" s="197" customFormat="1" ht="15.75" hidden="1" thickBot="1" x14ac:dyDescent="0.3">
      <c r="A346" s="111" t="s">
        <v>420</v>
      </c>
      <c r="B346" s="452">
        <v>299</v>
      </c>
      <c r="C346" s="463">
        <f>SUM(B346/B347)</f>
        <v>0.12199102407180742</v>
      </c>
      <c r="D346" s="452">
        <v>3</v>
      </c>
      <c r="E346" s="463">
        <f>SUM(D346/D347)</f>
        <v>0.1111111111111111</v>
      </c>
      <c r="F346" s="452">
        <v>1009</v>
      </c>
      <c r="G346" s="463">
        <f>SUM(F346/F347)</f>
        <v>0.60059523809523807</v>
      </c>
      <c r="H346" s="452">
        <v>89</v>
      </c>
      <c r="I346" s="463">
        <f>SUM(H346/H347)</f>
        <v>0.23056994818652848</v>
      </c>
      <c r="J346" s="452">
        <v>227</v>
      </c>
      <c r="K346" s="463">
        <f>SUM(J346/J347)</f>
        <v>0.67964071856287422</v>
      </c>
      <c r="L346" s="452">
        <v>3</v>
      </c>
      <c r="M346" s="463">
        <f>SUM(L346/L347)</f>
        <v>5.5555555555555552E-2</v>
      </c>
      <c r="N346" s="452">
        <v>4</v>
      </c>
      <c r="O346" s="463">
        <f>SUM(N346/N347)</f>
        <v>0.22222222222222221</v>
      </c>
      <c r="P346" s="452">
        <v>1</v>
      </c>
      <c r="Q346" s="463">
        <f>SUM(P346/P347)</f>
        <v>0.1</v>
      </c>
      <c r="R346" s="466">
        <f>SUM(B346,D346,F346,H346,J346,L346,N346,P346)</f>
        <v>1635</v>
      </c>
    </row>
    <row r="347" spans="1:18" s="197" customFormat="1" ht="16.5" hidden="1" thickTop="1" thickBot="1" x14ac:dyDescent="0.3">
      <c r="A347" s="125" t="s">
        <v>409</v>
      </c>
      <c r="B347" s="119">
        <f>SUM(B343:B346)</f>
        <v>2451</v>
      </c>
      <c r="C347" s="259">
        <f>SUM(B347/B347)</f>
        <v>1</v>
      </c>
      <c r="D347" s="119">
        <f t="shared" ref="D347:R347" si="59">SUM(D343:D346)</f>
        <v>27</v>
      </c>
      <c r="E347" s="259">
        <f t="shared" si="59"/>
        <v>1</v>
      </c>
      <c r="F347" s="119">
        <f t="shared" si="59"/>
        <v>1680</v>
      </c>
      <c r="G347" s="259">
        <f t="shared" si="59"/>
        <v>1</v>
      </c>
      <c r="H347" s="119">
        <f t="shared" si="59"/>
        <v>386</v>
      </c>
      <c r="I347" s="259">
        <f t="shared" si="59"/>
        <v>1</v>
      </c>
      <c r="J347" s="119">
        <f t="shared" si="59"/>
        <v>334</v>
      </c>
      <c r="K347" s="259">
        <f t="shared" si="59"/>
        <v>1</v>
      </c>
      <c r="L347" s="119">
        <f t="shared" si="59"/>
        <v>54</v>
      </c>
      <c r="M347" s="259">
        <f t="shared" si="59"/>
        <v>1</v>
      </c>
      <c r="N347" s="119">
        <f t="shared" si="59"/>
        <v>18</v>
      </c>
      <c r="O347" s="259">
        <f t="shared" si="59"/>
        <v>1</v>
      </c>
      <c r="P347" s="119">
        <f t="shared" si="59"/>
        <v>10</v>
      </c>
      <c r="Q347" s="259">
        <f t="shared" si="59"/>
        <v>0.99999999999999989</v>
      </c>
      <c r="R347" s="119">
        <f t="shared" si="59"/>
        <v>4960</v>
      </c>
    </row>
    <row r="348" spans="1:18" s="197" customFormat="1" ht="15.75" hidden="1" customHeight="1" thickBot="1" x14ac:dyDescent="0.3">
      <c r="A348" s="2126" t="s">
        <v>436</v>
      </c>
      <c r="B348" s="2127"/>
      <c r="C348" s="2127"/>
      <c r="D348" s="2127"/>
      <c r="E348" s="2127"/>
      <c r="F348" s="2127"/>
      <c r="G348" s="2127"/>
      <c r="H348" s="2127"/>
      <c r="I348" s="2127"/>
      <c r="J348" s="2127"/>
      <c r="K348" s="2127"/>
      <c r="L348" s="2127"/>
      <c r="M348" s="2127"/>
      <c r="N348" s="2127"/>
      <c r="O348" s="2127"/>
      <c r="P348" s="2127"/>
      <c r="Q348" s="2127"/>
      <c r="R348" s="2127"/>
    </row>
    <row r="349" spans="1:18" s="197" customFormat="1" hidden="1" x14ac:dyDescent="0.25">
      <c r="A349" s="110"/>
      <c r="B349" s="249" t="s">
        <v>422</v>
      </c>
      <c r="C349" s="250" t="s">
        <v>313</v>
      </c>
      <c r="D349" s="251" t="s">
        <v>422</v>
      </c>
      <c r="E349" s="252" t="s">
        <v>313</v>
      </c>
      <c r="F349" s="250" t="s">
        <v>422</v>
      </c>
      <c r="G349" s="250" t="s">
        <v>313</v>
      </c>
      <c r="H349" s="251" t="s">
        <v>422</v>
      </c>
      <c r="I349" s="252" t="s">
        <v>313</v>
      </c>
      <c r="J349" s="323" t="s">
        <v>422</v>
      </c>
      <c r="K349" s="251" t="s">
        <v>313</v>
      </c>
      <c r="L349" s="252" t="s">
        <v>422</v>
      </c>
      <c r="M349" s="250" t="s">
        <v>313</v>
      </c>
      <c r="N349" s="250" t="s">
        <v>422</v>
      </c>
      <c r="O349" s="250" t="s">
        <v>313</v>
      </c>
      <c r="P349" s="251" t="s">
        <v>422</v>
      </c>
      <c r="Q349" s="252" t="s">
        <v>313</v>
      </c>
      <c r="R349" s="251" t="s">
        <v>422</v>
      </c>
    </row>
    <row r="350" spans="1:18" s="197" customFormat="1" hidden="1" x14ac:dyDescent="0.25">
      <c r="A350" s="94" t="s">
        <v>423</v>
      </c>
      <c r="B350" s="467">
        <v>7.65</v>
      </c>
      <c r="C350" s="468">
        <v>7</v>
      </c>
      <c r="D350" s="467">
        <v>9.3000000000000007</v>
      </c>
      <c r="E350" s="469">
        <v>9</v>
      </c>
      <c r="F350" s="470">
        <v>6.44</v>
      </c>
      <c r="G350" s="468">
        <v>5</v>
      </c>
      <c r="H350" s="467">
        <v>11.05</v>
      </c>
      <c r="I350" s="471">
        <v>12</v>
      </c>
      <c r="J350" s="470">
        <v>19.059999999999999</v>
      </c>
      <c r="K350" s="472">
        <v>18</v>
      </c>
      <c r="L350" s="473">
        <v>6.93</v>
      </c>
      <c r="M350" s="468">
        <v>4</v>
      </c>
      <c r="N350" s="470">
        <v>16.829999999999998</v>
      </c>
      <c r="O350" s="468">
        <v>17</v>
      </c>
      <c r="P350" s="467">
        <v>5.3</v>
      </c>
      <c r="Q350" s="471">
        <v>1</v>
      </c>
      <c r="R350" s="467">
        <v>8.3000000000000007</v>
      </c>
    </row>
    <row r="351" spans="1:18" s="197" customFormat="1" hidden="1" x14ac:dyDescent="0.25">
      <c r="A351" s="97" t="s">
        <v>424</v>
      </c>
      <c r="B351" s="467">
        <v>1.43</v>
      </c>
      <c r="C351" s="468">
        <v>1</v>
      </c>
      <c r="D351" s="467">
        <v>1.52</v>
      </c>
      <c r="E351" s="469">
        <v>1</v>
      </c>
      <c r="F351" s="470">
        <v>1.8</v>
      </c>
      <c r="G351" s="468">
        <v>2</v>
      </c>
      <c r="H351" s="467">
        <v>1.53</v>
      </c>
      <c r="I351" s="471">
        <v>1</v>
      </c>
      <c r="J351" s="470">
        <v>1.54</v>
      </c>
      <c r="K351" s="472">
        <v>1</v>
      </c>
      <c r="L351" s="473">
        <v>1.22</v>
      </c>
      <c r="M351" s="468">
        <v>1</v>
      </c>
      <c r="N351" s="470">
        <v>1.83</v>
      </c>
      <c r="O351" s="468">
        <v>1</v>
      </c>
      <c r="P351" s="467">
        <v>1.4</v>
      </c>
      <c r="Q351" s="471">
        <v>1</v>
      </c>
      <c r="R351" s="467">
        <v>1.57</v>
      </c>
    </row>
    <row r="352" spans="1:18" s="197" customFormat="1" ht="15.75" hidden="1" thickBot="1" x14ac:dyDescent="0.3">
      <c r="A352" s="96" t="s">
        <v>425</v>
      </c>
      <c r="B352" s="474">
        <v>12.25</v>
      </c>
      <c r="C352" s="475">
        <v>10</v>
      </c>
      <c r="D352" s="474">
        <v>10</v>
      </c>
      <c r="E352" s="476">
        <v>6</v>
      </c>
      <c r="F352" s="477">
        <v>28.84</v>
      </c>
      <c r="G352" s="475">
        <v>26</v>
      </c>
      <c r="H352" s="474">
        <v>17.34</v>
      </c>
      <c r="I352" s="478">
        <v>16</v>
      </c>
      <c r="J352" s="477">
        <v>42.37</v>
      </c>
      <c r="K352" s="479">
        <v>38</v>
      </c>
      <c r="L352" s="480">
        <v>7.93</v>
      </c>
      <c r="M352" s="475">
        <v>6</v>
      </c>
      <c r="N352" s="477">
        <v>13.22</v>
      </c>
      <c r="O352" s="475">
        <v>8</v>
      </c>
      <c r="P352" s="474">
        <v>19.5</v>
      </c>
      <c r="Q352" s="478">
        <v>10</v>
      </c>
      <c r="R352" s="474">
        <v>20.25</v>
      </c>
    </row>
    <row r="353" spans="1:18" s="197" customFormat="1" ht="15.75" hidden="1" customHeight="1" thickBot="1" x14ac:dyDescent="0.3">
      <c r="A353" s="2272" t="s">
        <v>188</v>
      </c>
      <c r="B353" s="2273"/>
      <c r="C353" s="2273"/>
      <c r="D353" s="2273"/>
      <c r="E353" s="2273"/>
      <c r="F353" s="2273"/>
      <c r="G353" s="2273"/>
      <c r="H353" s="2273"/>
      <c r="I353" s="2273"/>
      <c r="J353" s="2273"/>
      <c r="K353" s="2273"/>
      <c r="L353" s="2273"/>
      <c r="M353" s="2273"/>
      <c r="N353" s="2273"/>
      <c r="O353" s="2273"/>
      <c r="P353" s="2273"/>
      <c r="Q353" s="2273"/>
      <c r="R353" s="2273"/>
    </row>
    <row r="354" spans="1:18" s="197" customFormat="1" ht="40.5" hidden="1" customHeight="1" thickBot="1" x14ac:dyDescent="0.3">
      <c r="A354" s="107"/>
      <c r="B354" s="2281" t="s">
        <v>400</v>
      </c>
      <c r="C354" s="2282"/>
      <c r="D354" s="2281" t="s">
        <v>401</v>
      </c>
      <c r="E354" s="2282"/>
      <c r="F354" s="2281" t="s">
        <v>300</v>
      </c>
      <c r="G354" s="2282"/>
      <c r="H354" s="2281" t="s">
        <v>303</v>
      </c>
      <c r="I354" s="2282"/>
      <c r="J354" s="2281" t="s">
        <v>402</v>
      </c>
      <c r="K354" s="2282"/>
      <c r="L354" s="2281" t="s">
        <v>403</v>
      </c>
      <c r="M354" s="2282"/>
      <c r="N354" s="2281" t="s">
        <v>437</v>
      </c>
      <c r="O354" s="2282"/>
      <c r="P354" s="2281" t="s">
        <v>405</v>
      </c>
      <c r="Q354" s="2282"/>
      <c r="R354" s="1855" t="s">
        <v>406</v>
      </c>
    </row>
    <row r="355" spans="1:18" s="197" customFormat="1" ht="15.75" hidden="1" thickBot="1" x14ac:dyDescent="0.3">
      <c r="A355" s="2126" t="s">
        <v>407</v>
      </c>
      <c r="B355" s="2127"/>
      <c r="C355" s="2127"/>
      <c r="D355" s="2268"/>
      <c r="E355" s="2268"/>
      <c r="F355" s="2127"/>
      <c r="G355" s="2127"/>
      <c r="H355" s="2268"/>
      <c r="I355" s="2268"/>
      <c r="J355" s="2127"/>
      <c r="K355" s="2127"/>
      <c r="L355" s="2268"/>
      <c r="M355" s="2268"/>
      <c r="N355" s="2127"/>
      <c r="O355" s="2127"/>
      <c r="P355" s="2268"/>
      <c r="Q355" s="2268"/>
      <c r="R355" s="2268"/>
    </row>
    <row r="356" spans="1:18" s="197" customFormat="1" hidden="1" x14ac:dyDescent="0.25">
      <c r="A356" s="102" t="s">
        <v>282</v>
      </c>
      <c r="B356" s="937">
        <v>122</v>
      </c>
      <c r="C356" s="938">
        <f>B356/B364</f>
        <v>5.7465850211964202E-2</v>
      </c>
      <c r="D356" s="937">
        <v>1</v>
      </c>
      <c r="E356" s="938">
        <f>D356/D364</f>
        <v>7.6923076923076927E-2</v>
      </c>
      <c r="F356" s="937">
        <v>16</v>
      </c>
      <c r="G356" s="938">
        <f>F356/F364</f>
        <v>1.0396361273554255E-2</v>
      </c>
      <c r="H356" s="937">
        <v>4</v>
      </c>
      <c r="I356" s="938">
        <f>H356/H364</f>
        <v>1.0416666666666666E-2</v>
      </c>
      <c r="J356" s="937">
        <v>0</v>
      </c>
      <c r="K356" s="938">
        <f>J356/J364</f>
        <v>0</v>
      </c>
      <c r="L356" s="937">
        <v>10</v>
      </c>
      <c r="M356" s="938">
        <f>L356/L364</f>
        <v>0.14084507042253522</v>
      </c>
      <c r="N356" s="937">
        <v>0</v>
      </c>
      <c r="O356" s="938">
        <f>N356/N364</f>
        <v>0</v>
      </c>
      <c r="P356" s="937">
        <v>4</v>
      </c>
      <c r="Q356" s="940">
        <f>P356/P364</f>
        <v>0.4</v>
      </c>
      <c r="R356" s="934">
        <f>SUM(B356,D356,F356,H356,J356,L356,N356,P356)</f>
        <v>157</v>
      </c>
    </row>
    <row r="357" spans="1:18" s="197" customFormat="1" hidden="1" x14ac:dyDescent="0.25">
      <c r="A357" s="100" t="s">
        <v>283</v>
      </c>
      <c r="B357" s="939">
        <v>338</v>
      </c>
      <c r="C357" s="940">
        <f>B357/B364</f>
        <v>0.1592086669806877</v>
      </c>
      <c r="D357" s="939">
        <v>2</v>
      </c>
      <c r="E357" s="940">
        <f>D357/D364</f>
        <v>0.15384615384615385</v>
      </c>
      <c r="F357" s="939">
        <v>391</v>
      </c>
      <c r="G357" s="940">
        <f>F357/F364</f>
        <v>0.25406107862248212</v>
      </c>
      <c r="H357" s="939">
        <v>24</v>
      </c>
      <c r="I357" s="940">
        <f>H357/H364</f>
        <v>6.25E-2</v>
      </c>
      <c r="J357" s="939">
        <v>0</v>
      </c>
      <c r="K357" s="940">
        <f>J357/J364</f>
        <v>0</v>
      </c>
      <c r="L357" s="939">
        <v>11</v>
      </c>
      <c r="M357" s="940">
        <f>L357/L364</f>
        <v>0.15492957746478872</v>
      </c>
      <c r="N357" s="939">
        <v>0</v>
      </c>
      <c r="O357" s="940">
        <f>N357/N364</f>
        <v>0</v>
      </c>
      <c r="P357" s="939">
        <v>1</v>
      </c>
      <c r="Q357" s="940">
        <f>P357/P364</f>
        <v>0.1</v>
      </c>
      <c r="R357" s="935">
        <f>SUM(B357,D357,F357,H357,J357,L357,N357,P357)</f>
        <v>767</v>
      </c>
    </row>
    <row r="358" spans="1:18" s="197" customFormat="1" hidden="1" x14ac:dyDescent="0.25">
      <c r="A358" s="100" t="s">
        <v>284</v>
      </c>
      <c r="B358" s="939">
        <v>419</v>
      </c>
      <c r="C358" s="940">
        <v>0.19800000000000001</v>
      </c>
      <c r="D358" s="939">
        <v>1</v>
      </c>
      <c r="E358" s="940">
        <f>D358/D364</f>
        <v>7.6923076923076927E-2</v>
      </c>
      <c r="F358" s="939">
        <v>410</v>
      </c>
      <c r="G358" s="940">
        <v>0.26700000000000002</v>
      </c>
      <c r="H358" s="939">
        <v>44</v>
      </c>
      <c r="I358" s="940">
        <f>H358/H364</f>
        <v>0.11458333333333333</v>
      </c>
      <c r="J358" s="939">
        <v>0</v>
      </c>
      <c r="K358" s="940">
        <f>J358/J364</f>
        <v>0</v>
      </c>
      <c r="L358" s="939">
        <v>14</v>
      </c>
      <c r="M358" s="940">
        <v>0.19600000000000001</v>
      </c>
      <c r="N358" s="939">
        <v>1</v>
      </c>
      <c r="O358" s="940">
        <f>N358/N364</f>
        <v>0.05</v>
      </c>
      <c r="P358" s="939">
        <v>1</v>
      </c>
      <c r="Q358" s="940">
        <f>P358/P364</f>
        <v>0.1</v>
      </c>
      <c r="R358" s="935">
        <f t="shared" ref="R358:R363" si="60">SUM(B358,D358,F358,H358,J358,L358,N358,P358)</f>
        <v>890</v>
      </c>
    </row>
    <row r="359" spans="1:18" s="197" customFormat="1" hidden="1" x14ac:dyDescent="0.25">
      <c r="A359" s="100" t="s">
        <v>285</v>
      </c>
      <c r="B359" s="939">
        <v>434</v>
      </c>
      <c r="C359" s="940">
        <v>0.20499999999999999</v>
      </c>
      <c r="D359" s="939">
        <v>0</v>
      </c>
      <c r="E359" s="940">
        <f>D359/D364</f>
        <v>0</v>
      </c>
      <c r="F359" s="939">
        <v>338</v>
      </c>
      <c r="G359" s="940">
        <f>F359/F364</f>
        <v>0.21962313190383365</v>
      </c>
      <c r="H359" s="939">
        <v>65</v>
      </c>
      <c r="I359" s="940">
        <f>H359/H364</f>
        <v>0.16927083333333334</v>
      </c>
      <c r="J359" s="939">
        <v>0</v>
      </c>
      <c r="K359" s="940">
        <f>J359/J364</f>
        <v>0</v>
      </c>
      <c r="L359" s="939">
        <v>9</v>
      </c>
      <c r="M359" s="940">
        <f>L359/L364</f>
        <v>0.12676056338028169</v>
      </c>
      <c r="N359" s="939">
        <v>0</v>
      </c>
      <c r="O359" s="940">
        <f>N359/N364</f>
        <v>0</v>
      </c>
      <c r="P359" s="1123">
        <v>1</v>
      </c>
      <c r="Q359" s="940">
        <f>P359/P364</f>
        <v>0.1</v>
      </c>
      <c r="R359" s="935">
        <f t="shared" si="60"/>
        <v>847</v>
      </c>
    </row>
    <row r="360" spans="1:18" s="197" customFormat="1" hidden="1" x14ac:dyDescent="0.25">
      <c r="A360" s="100" t="s">
        <v>286</v>
      </c>
      <c r="B360" s="939">
        <v>291</v>
      </c>
      <c r="C360" s="940">
        <f>B360/B364</f>
        <v>0.13707018370230806</v>
      </c>
      <c r="D360" s="939">
        <v>2</v>
      </c>
      <c r="E360" s="940">
        <f>D360/D364</f>
        <v>0.15384615384615385</v>
      </c>
      <c r="F360" s="939">
        <v>208</v>
      </c>
      <c r="G360" s="940">
        <f>F360/F364</f>
        <v>0.13515269655620532</v>
      </c>
      <c r="H360" s="939">
        <v>87</v>
      </c>
      <c r="I360" s="940">
        <f>H360/H364</f>
        <v>0.2265625</v>
      </c>
      <c r="J360" s="939">
        <v>0</v>
      </c>
      <c r="K360" s="940">
        <f>J360/J364</f>
        <v>0</v>
      </c>
      <c r="L360" s="939">
        <v>10</v>
      </c>
      <c r="M360" s="940">
        <f>L360/L364</f>
        <v>0.14084507042253522</v>
      </c>
      <c r="N360" s="939">
        <v>0</v>
      </c>
      <c r="O360" s="940">
        <f>N360/N364</f>
        <v>0</v>
      </c>
      <c r="P360" s="939">
        <v>0</v>
      </c>
      <c r="Q360" s="940">
        <f>P360/P364</f>
        <v>0</v>
      </c>
      <c r="R360" s="935">
        <f t="shared" si="60"/>
        <v>598</v>
      </c>
    </row>
    <row r="361" spans="1:18" s="197" customFormat="1" hidden="1" x14ac:dyDescent="0.25">
      <c r="A361" s="100" t="s">
        <v>287</v>
      </c>
      <c r="B361" s="939">
        <v>312</v>
      </c>
      <c r="C361" s="940">
        <f>B361/B364</f>
        <v>0.14696184644371174</v>
      </c>
      <c r="D361" s="939">
        <v>6</v>
      </c>
      <c r="E361" s="940">
        <v>0.46100000000000002</v>
      </c>
      <c r="F361" s="939">
        <v>109</v>
      </c>
      <c r="G361" s="940">
        <f>F361/F364</f>
        <v>7.0825211176088365E-2</v>
      </c>
      <c r="H361" s="939">
        <v>88</v>
      </c>
      <c r="I361" s="940">
        <f>H361/H364</f>
        <v>0.22916666666666666</v>
      </c>
      <c r="J361" s="939">
        <v>0</v>
      </c>
      <c r="K361" s="940">
        <f>J361/J364</f>
        <v>0</v>
      </c>
      <c r="L361" s="939">
        <v>10</v>
      </c>
      <c r="M361" s="940">
        <f>L361/L364</f>
        <v>0.14084507042253522</v>
      </c>
      <c r="N361" s="939">
        <v>5</v>
      </c>
      <c r="O361" s="940">
        <f>N361/N364</f>
        <v>0.25</v>
      </c>
      <c r="P361" s="939">
        <v>1</v>
      </c>
      <c r="Q361" s="940">
        <f>P361/P364</f>
        <v>0.1</v>
      </c>
      <c r="R361" s="935">
        <f t="shared" si="60"/>
        <v>531</v>
      </c>
    </row>
    <row r="362" spans="1:18" s="197" customFormat="1" hidden="1" x14ac:dyDescent="0.25">
      <c r="A362" s="100" t="s">
        <v>288</v>
      </c>
      <c r="B362" s="939">
        <v>187</v>
      </c>
      <c r="C362" s="940">
        <f>B362/B364</f>
        <v>8.8082901554404139E-2</v>
      </c>
      <c r="D362" s="939">
        <v>1</v>
      </c>
      <c r="E362" s="940">
        <f>D362/D364</f>
        <v>7.6923076923076927E-2</v>
      </c>
      <c r="F362" s="939">
        <v>57</v>
      </c>
      <c r="G362" s="940">
        <f>F362/F364</f>
        <v>3.7037037037037035E-2</v>
      </c>
      <c r="H362" s="939">
        <v>68</v>
      </c>
      <c r="I362" s="940">
        <f>H362/H364</f>
        <v>0.17708333333333334</v>
      </c>
      <c r="J362" s="939">
        <v>0</v>
      </c>
      <c r="K362" s="940">
        <f>J362/J364</f>
        <v>0</v>
      </c>
      <c r="L362" s="939">
        <v>7</v>
      </c>
      <c r="M362" s="940">
        <f>L362/L364</f>
        <v>9.8591549295774641E-2</v>
      </c>
      <c r="N362" s="939">
        <v>11</v>
      </c>
      <c r="O362" s="940">
        <f>N362/N364</f>
        <v>0.55000000000000004</v>
      </c>
      <c r="P362" s="939">
        <v>2</v>
      </c>
      <c r="Q362" s="940">
        <f>P362/P364</f>
        <v>0.2</v>
      </c>
      <c r="R362" s="935">
        <f t="shared" si="60"/>
        <v>333</v>
      </c>
    </row>
    <row r="363" spans="1:18" s="197" customFormat="1" ht="15.75" hidden="1" thickBot="1" x14ac:dyDescent="0.3">
      <c r="A363" s="702" t="s">
        <v>408</v>
      </c>
      <c r="B363" s="941">
        <v>20</v>
      </c>
      <c r="C363" s="942">
        <f>B363/B364</f>
        <v>9.4206311822892137E-3</v>
      </c>
      <c r="D363" s="941">
        <v>0</v>
      </c>
      <c r="E363" s="942">
        <f>D363/D364</f>
        <v>0</v>
      </c>
      <c r="F363" s="941">
        <v>10</v>
      </c>
      <c r="G363" s="942">
        <f>F363/F364</f>
        <v>6.4977257959714096E-3</v>
      </c>
      <c r="H363" s="941">
        <v>4</v>
      </c>
      <c r="I363" s="942">
        <f>H363/H364</f>
        <v>1.0416666666666666E-2</v>
      </c>
      <c r="J363" s="941">
        <v>353</v>
      </c>
      <c r="K363" s="942">
        <f>J363/J364</f>
        <v>1</v>
      </c>
      <c r="L363" s="941">
        <v>0</v>
      </c>
      <c r="M363" s="942">
        <f>L363/L364</f>
        <v>0</v>
      </c>
      <c r="N363" s="941">
        <v>3</v>
      </c>
      <c r="O363" s="942">
        <f>N363/N364</f>
        <v>0.15</v>
      </c>
      <c r="P363" s="941">
        <v>0</v>
      </c>
      <c r="Q363" s="942">
        <f>P363/P364</f>
        <v>0</v>
      </c>
      <c r="R363" s="936">
        <f t="shared" si="60"/>
        <v>390</v>
      </c>
    </row>
    <row r="364" spans="1:18" s="197" customFormat="1" ht="16.5" hidden="1" thickTop="1" thickBot="1" x14ac:dyDescent="0.3">
      <c r="A364" s="125" t="s">
        <v>409</v>
      </c>
      <c r="B364" s="932">
        <f t="shared" ref="B364:Q364" si="61">SUM(B356:B363)</f>
        <v>2123</v>
      </c>
      <c r="C364" s="933">
        <f t="shared" si="61"/>
        <v>1.0012100800753649</v>
      </c>
      <c r="D364" s="932">
        <f t="shared" si="61"/>
        <v>13</v>
      </c>
      <c r="E364" s="933">
        <f t="shared" si="61"/>
        <v>0.9994615384615384</v>
      </c>
      <c r="F364" s="932">
        <f t="shared" si="61"/>
        <v>1539</v>
      </c>
      <c r="G364" s="933">
        <f t="shared" si="61"/>
        <v>1.0005932423651722</v>
      </c>
      <c r="H364" s="932">
        <f t="shared" si="61"/>
        <v>384</v>
      </c>
      <c r="I364" s="933">
        <f t="shared" si="61"/>
        <v>1</v>
      </c>
      <c r="J364" s="932">
        <f t="shared" si="61"/>
        <v>353</v>
      </c>
      <c r="K364" s="933">
        <f t="shared" si="61"/>
        <v>1</v>
      </c>
      <c r="L364" s="932">
        <f t="shared" si="61"/>
        <v>71</v>
      </c>
      <c r="M364" s="933">
        <f t="shared" si="61"/>
        <v>0.99881690140845081</v>
      </c>
      <c r="N364" s="932">
        <f t="shared" si="61"/>
        <v>20</v>
      </c>
      <c r="O364" s="933">
        <f t="shared" si="61"/>
        <v>1</v>
      </c>
      <c r="P364" s="932">
        <f t="shared" si="61"/>
        <v>10</v>
      </c>
      <c r="Q364" s="933">
        <f t="shared" si="61"/>
        <v>1</v>
      </c>
      <c r="R364" s="932">
        <f>SUM(B364,D364,F364,H364,J364,L364,N364,P364)</f>
        <v>4513</v>
      </c>
    </row>
    <row r="365" spans="1:18" s="30" customFormat="1" ht="15.75" hidden="1" thickBot="1" x14ac:dyDescent="0.3">
      <c r="A365" s="2269" t="s">
        <v>410</v>
      </c>
      <c r="B365" s="2270"/>
      <c r="C365" s="2270"/>
      <c r="D365" s="2270"/>
      <c r="E365" s="2270"/>
      <c r="F365" s="2270"/>
      <c r="G365" s="2270"/>
      <c r="H365" s="2270"/>
      <c r="I365" s="2270"/>
      <c r="J365" s="2270"/>
      <c r="K365" s="2270"/>
      <c r="L365" s="2270"/>
      <c r="M365" s="2270"/>
      <c r="N365" s="2270"/>
      <c r="O365" s="2270"/>
      <c r="P365" s="2270"/>
      <c r="Q365" s="2270"/>
      <c r="R365" s="2270"/>
    </row>
    <row r="366" spans="1:18" s="197" customFormat="1" hidden="1" x14ac:dyDescent="0.25">
      <c r="A366" s="102" t="s">
        <v>292</v>
      </c>
      <c r="B366" s="444">
        <v>378</v>
      </c>
      <c r="C366" s="445">
        <f>SUM(B366/B372)</f>
        <v>0.17804992934526614</v>
      </c>
      <c r="D366" s="444">
        <v>2</v>
      </c>
      <c r="E366" s="445">
        <f>SUM(D366/D372)</f>
        <v>0.15384615384615385</v>
      </c>
      <c r="F366" s="444">
        <v>257</v>
      </c>
      <c r="G366" s="445">
        <f>SUM(F366/F372)</f>
        <v>0.16699155295646523</v>
      </c>
      <c r="H366" s="444">
        <v>57</v>
      </c>
      <c r="I366" s="445">
        <f>SUM(H366/H372)</f>
        <v>0.1484375</v>
      </c>
      <c r="J366" s="444">
        <v>70</v>
      </c>
      <c r="K366" s="445">
        <f>SUM(J366/J372)</f>
        <v>0.19830028328611898</v>
      </c>
      <c r="L366" s="444">
        <v>5</v>
      </c>
      <c r="M366" s="445">
        <f>SUM(L366/L372)</f>
        <v>7.0422535211267609E-2</v>
      </c>
      <c r="N366" s="444">
        <v>3</v>
      </c>
      <c r="O366" s="445">
        <f>SUM(N366/N372)</f>
        <v>0.15</v>
      </c>
      <c r="P366" s="444">
        <v>5</v>
      </c>
      <c r="Q366" s="449">
        <f>SUM(P366/P372)</f>
        <v>0.5</v>
      </c>
      <c r="R366" s="934">
        <f t="shared" ref="R366:R371" si="62">SUM(B366,D366,F366,H366,J366,L366,N366,P366)</f>
        <v>777</v>
      </c>
    </row>
    <row r="367" spans="1:18" s="197" customFormat="1" hidden="1" x14ac:dyDescent="0.25">
      <c r="A367" s="100" t="s">
        <v>293</v>
      </c>
      <c r="B367" s="448">
        <v>157</v>
      </c>
      <c r="C367" s="449">
        <f>SUM(B367/B372)</f>
        <v>7.395195478097033E-2</v>
      </c>
      <c r="D367" s="448">
        <v>2</v>
      </c>
      <c r="E367" s="449">
        <f>SUM(D367/D372)</f>
        <v>0.15384615384615385</v>
      </c>
      <c r="F367" s="448">
        <v>110</v>
      </c>
      <c r="G367" s="449">
        <v>7.1999999999999995E-2</v>
      </c>
      <c r="H367" s="448">
        <v>41</v>
      </c>
      <c r="I367" s="449">
        <f>SUM(H367/H372)</f>
        <v>0.10677083333333333</v>
      </c>
      <c r="J367" s="448">
        <v>24</v>
      </c>
      <c r="K367" s="449">
        <f>SUM(J367/J372)</f>
        <v>6.79886685552408E-2</v>
      </c>
      <c r="L367" s="448">
        <v>31</v>
      </c>
      <c r="M367" s="449">
        <v>0.436</v>
      </c>
      <c r="N367" s="448">
        <v>1</v>
      </c>
      <c r="O367" s="449">
        <f>SUM(N367/N372)</f>
        <v>0.05</v>
      </c>
      <c r="P367" s="448">
        <v>1</v>
      </c>
      <c r="Q367" s="449">
        <f>SUM(P367/P372)</f>
        <v>0.1</v>
      </c>
      <c r="R367" s="935">
        <f t="shared" si="62"/>
        <v>367</v>
      </c>
    </row>
    <row r="368" spans="1:18" s="197" customFormat="1" hidden="1" x14ac:dyDescent="0.25">
      <c r="A368" s="100" t="s">
        <v>294</v>
      </c>
      <c r="B368" s="448">
        <v>34</v>
      </c>
      <c r="C368" s="449">
        <f>SUM(B368/B372)</f>
        <v>1.6015073009891662E-2</v>
      </c>
      <c r="D368" s="448">
        <v>0</v>
      </c>
      <c r="E368" s="449">
        <f>SUM(D368/D372)</f>
        <v>0</v>
      </c>
      <c r="F368" s="448">
        <v>19</v>
      </c>
      <c r="G368" s="449">
        <f>SUM(F368/F372)</f>
        <v>1.2345679012345678E-2</v>
      </c>
      <c r="H368" s="448">
        <v>10</v>
      </c>
      <c r="I368" s="449">
        <f>SUM(H368/H372)</f>
        <v>2.6041666666666668E-2</v>
      </c>
      <c r="J368" s="448">
        <v>4</v>
      </c>
      <c r="K368" s="449">
        <f>SUM(J368/J372)</f>
        <v>1.1331444759206799E-2</v>
      </c>
      <c r="L368" s="448">
        <v>0</v>
      </c>
      <c r="M368" s="449">
        <f>SUM(L368/L372)</f>
        <v>0</v>
      </c>
      <c r="N368" s="448">
        <v>0</v>
      </c>
      <c r="O368" s="449">
        <f>SUM(N368/N372)</f>
        <v>0</v>
      </c>
      <c r="P368" s="448">
        <v>0</v>
      </c>
      <c r="Q368" s="449">
        <f>SUM(P368/P372)</f>
        <v>0</v>
      </c>
      <c r="R368" s="935">
        <f t="shared" si="62"/>
        <v>67</v>
      </c>
    </row>
    <row r="369" spans="1:18" s="197" customFormat="1" hidden="1" x14ac:dyDescent="0.25">
      <c r="A369" s="100" t="s">
        <v>295</v>
      </c>
      <c r="B369" s="448">
        <v>660</v>
      </c>
      <c r="C369" s="449">
        <f>SUM(B369/B372)</f>
        <v>0.31088082901554404</v>
      </c>
      <c r="D369" s="448">
        <v>5</v>
      </c>
      <c r="E369" s="449">
        <v>0.38400000000000001</v>
      </c>
      <c r="F369" s="448">
        <v>542</v>
      </c>
      <c r="G369" s="449">
        <f>SUM(F369/F372)</f>
        <v>0.3521767381416504</v>
      </c>
      <c r="H369" s="448">
        <v>151</v>
      </c>
      <c r="I369" s="449">
        <f>SUM(H369/H372)</f>
        <v>0.39322916666666669</v>
      </c>
      <c r="J369" s="448">
        <v>120</v>
      </c>
      <c r="K369" s="449">
        <f>SUM(J369/J372)</f>
        <v>0.33994334277620397</v>
      </c>
      <c r="L369" s="448">
        <v>6</v>
      </c>
      <c r="M369" s="449">
        <f>SUM(L369/L372)</f>
        <v>8.4507042253521125E-2</v>
      </c>
      <c r="N369" s="448">
        <v>10</v>
      </c>
      <c r="O369" s="449">
        <f>SUM(N369/N372)</f>
        <v>0.5</v>
      </c>
      <c r="P369" s="448">
        <v>3</v>
      </c>
      <c r="Q369" s="449">
        <f>SUM(P369/P372)</f>
        <v>0.3</v>
      </c>
      <c r="R369" s="935">
        <f t="shared" si="62"/>
        <v>1497</v>
      </c>
    </row>
    <row r="370" spans="1:18" s="197" customFormat="1" hidden="1" x14ac:dyDescent="0.25">
      <c r="A370" s="100" t="s">
        <v>296</v>
      </c>
      <c r="B370" s="448">
        <v>714</v>
      </c>
      <c r="C370" s="449">
        <f>SUM(B370/B372)</f>
        <v>0.33631653320772492</v>
      </c>
      <c r="D370" s="448">
        <v>2</v>
      </c>
      <c r="E370" s="449">
        <f>SUM(D370/D372)</f>
        <v>0.15384615384615385</v>
      </c>
      <c r="F370" s="448">
        <v>491</v>
      </c>
      <c r="G370" s="449">
        <f>SUM(F370/F372)</f>
        <v>0.31903833658219621</v>
      </c>
      <c r="H370" s="448">
        <v>106</v>
      </c>
      <c r="I370" s="449">
        <f>SUM(H370/H372)</f>
        <v>0.27604166666666669</v>
      </c>
      <c r="J370" s="448">
        <v>126</v>
      </c>
      <c r="K370" s="449">
        <v>0.35799999999999998</v>
      </c>
      <c r="L370" s="448">
        <v>21</v>
      </c>
      <c r="M370" s="449">
        <f>SUM(L370/L372)</f>
        <v>0.29577464788732394</v>
      </c>
      <c r="N370" s="448">
        <v>4</v>
      </c>
      <c r="O370" s="449">
        <f>SUM(N370/N372)</f>
        <v>0.2</v>
      </c>
      <c r="P370" s="1120">
        <v>0</v>
      </c>
      <c r="Q370" s="449">
        <f>SUM(P370/P372)</f>
        <v>0</v>
      </c>
      <c r="R370" s="935">
        <f t="shared" si="62"/>
        <v>1464</v>
      </c>
    </row>
    <row r="371" spans="1:18" s="197" customFormat="1" ht="15.75" hidden="1" thickBot="1" x14ac:dyDescent="0.3">
      <c r="A371" s="101" t="s">
        <v>297</v>
      </c>
      <c r="B371" s="452">
        <v>180</v>
      </c>
      <c r="C371" s="453">
        <f>SUM(B371/B372)</f>
        <v>8.478568064060292E-2</v>
      </c>
      <c r="D371" s="452">
        <v>2</v>
      </c>
      <c r="E371" s="453">
        <f>SUM(D371/D372)</f>
        <v>0.15384615384615385</v>
      </c>
      <c r="F371" s="452">
        <v>120</v>
      </c>
      <c r="G371" s="453">
        <f>SUM(F371/F372)</f>
        <v>7.7972709551656916E-2</v>
      </c>
      <c r="H371" s="452">
        <v>19</v>
      </c>
      <c r="I371" s="453">
        <f>SUM(H371/H372)</f>
        <v>4.9479166666666664E-2</v>
      </c>
      <c r="J371" s="452">
        <v>9</v>
      </c>
      <c r="K371" s="453">
        <f>SUM(J371/J372)</f>
        <v>2.5495750708215296E-2</v>
      </c>
      <c r="L371" s="452">
        <v>8</v>
      </c>
      <c r="M371" s="453">
        <f>SUM(L371/L372)</f>
        <v>0.11267605633802817</v>
      </c>
      <c r="N371" s="452">
        <v>2</v>
      </c>
      <c r="O371" s="453">
        <f>SUM(N371/N372)</f>
        <v>0.1</v>
      </c>
      <c r="P371" s="452">
        <v>1</v>
      </c>
      <c r="Q371" s="453">
        <f>SUM(P371/P372)</f>
        <v>0.1</v>
      </c>
      <c r="R371" s="936">
        <f t="shared" si="62"/>
        <v>341</v>
      </c>
    </row>
    <row r="372" spans="1:18" s="197" customFormat="1" ht="16.5" hidden="1" thickTop="1" thickBot="1" x14ac:dyDescent="0.3">
      <c r="A372" s="125" t="s">
        <v>409</v>
      </c>
      <c r="B372" s="932">
        <f t="shared" ref="B372:Q372" si="63">SUM(B366:B371)</f>
        <v>2123</v>
      </c>
      <c r="C372" s="933">
        <f t="shared" si="63"/>
        <v>1</v>
      </c>
      <c r="D372" s="932">
        <f t="shared" si="63"/>
        <v>13</v>
      </c>
      <c r="E372" s="933">
        <f t="shared" si="63"/>
        <v>0.99938461538461543</v>
      </c>
      <c r="F372" s="932">
        <f t="shared" si="63"/>
        <v>1539</v>
      </c>
      <c r="G372" s="933">
        <f t="shared" si="63"/>
        <v>1.0005250162443144</v>
      </c>
      <c r="H372" s="932">
        <f t="shared" si="63"/>
        <v>384</v>
      </c>
      <c r="I372" s="933">
        <f t="shared" si="63"/>
        <v>1.0000000000000002</v>
      </c>
      <c r="J372" s="932">
        <f t="shared" si="63"/>
        <v>353</v>
      </c>
      <c r="K372" s="933">
        <f t="shared" si="63"/>
        <v>1.0010594900849858</v>
      </c>
      <c r="L372" s="932">
        <f t="shared" si="63"/>
        <v>71</v>
      </c>
      <c r="M372" s="933">
        <f t="shared" si="63"/>
        <v>0.99938028169014081</v>
      </c>
      <c r="N372" s="932">
        <f t="shared" si="63"/>
        <v>20</v>
      </c>
      <c r="O372" s="933">
        <f t="shared" si="63"/>
        <v>0.99999999999999989</v>
      </c>
      <c r="P372" s="932">
        <f t="shared" si="63"/>
        <v>10</v>
      </c>
      <c r="Q372" s="933">
        <f t="shared" si="63"/>
        <v>0.99999999999999989</v>
      </c>
      <c r="R372" s="932">
        <f>SUM(B372,D372,F372,H372,J372,L372,N372,P372)</f>
        <v>4513</v>
      </c>
    </row>
    <row r="373" spans="1:18" s="197" customFormat="1" ht="15.75" hidden="1" customHeight="1" thickBot="1" x14ac:dyDescent="0.3">
      <c r="A373" s="2269" t="s">
        <v>412</v>
      </c>
      <c r="B373" s="2270"/>
      <c r="C373" s="2270"/>
      <c r="D373" s="2270"/>
      <c r="E373" s="2270"/>
      <c r="F373" s="2270"/>
      <c r="G373" s="2270"/>
      <c r="H373" s="2270"/>
      <c r="I373" s="2270"/>
      <c r="J373" s="2270"/>
      <c r="K373" s="2270"/>
      <c r="L373" s="2270"/>
      <c r="M373" s="2270"/>
      <c r="N373" s="2270"/>
      <c r="O373" s="2270"/>
      <c r="P373" s="2270"/>
      <c r="Q373" s="2270"/>
      <c r="R373" s="2270"/>
    </row>
    <row r="374" spans="1:18" s="197" customFormat="1" hidden="1" x14ac:dyDescent="0.25">
      <c r="A374" s="93" t="s">
        <v>413</v>
      </c>
      <c r="B374" s="444">
        <v>1570</v>
      </c>
      <c r="C374" s="445">
        <v>0.74099999999999999</v>
      </c>
      <c r="D374" s="444">
        <v>8</v>
      </c>
      <c r="E374" s="445">
        <f>SUM(D374/D380)</f>
        <v>0.61538461538461542</v>
      </c>
      <c r="F374" s="444">
        <v>782</v>
      </c>
      <c r="G374" s="445">
        <f>SUM(F374/F380)</f>
        <v>0.50812215724496423</v>
      </c>
      <c r="H374" s="444">
        <v>303</v>
      </c>
      <c r="I374" s="445">
        <f>SUM(H374/H380)</f>
        <v>0.7890625</v>
      </c>
      <c r="J374" s="444">
        <v>255</v>
      </c>
      <c r="K374" s="445">
        <f>SUM(J374/J380)</f>
        <v>0.72237960339943341</v>
      </c>
      <c r="L374" s="444">
        <v>49</v>
      </c>
      <c r="M374" s="445">
        <f>SUM(L374/L380)</f>
        <v>0.6901408450704225</v>
      </c>
      <c r="N374" s="444">
        <v>12</v>
      </c>
      <c r="O374" s="445">
        <f>SUM(N374/N380)</f>
        <v>0.6</v>
      </c>
      <c r="P374" s="1122">
        <v>8</v>
      </c>
      <c r="Q374" s="445">
        <f>SUM(P374/P380)</f>
        <v>0.8</v>
      </c>
      <c r="R374" s="934">
        <f t="shared" ref="R374:R379" si="64">SUM(B374,D374,F374,H374,J374,L374,N374,P374)</f>
        <v>2987</v>
      </c>
    </row>
    <row r="375" spans="1:18" s="197" customFormat="1" hidden="1" x14ac:dyDescent="0.25">
      <c r="A375" s="94" t="s">
        <v>414</v>
      </c>
      <c r="B375" s="448">
        <v>400</v>
      </c>
      <c r="C375" s="449">
        <f>SUM(B375/B380)</f>
        <v>0.18841262364578426</v>
      </c>
      <c r="D375" s="448">
        <v>2</v>
      </c>
      <c r="E375" s="449">
        <f>SUM(D375/D380)</f>
        <v>0.15384615384615385</v>
      </c>
      <c r="F375" s="448">
        <v>554</v>
      </c>
      <c r="G375" s="449">
        <f>SUM(F375/F380)</f>
        <v>0.35997400909681609</v>
      </c>
      <c r="H375" s="448">
        <v>74</v>
      </c>
      <c r="I375" s="449">
        <f>SUM(H375/H380)</f>
        <v>0.19270833333333334</v>
      </c>
      <c r="J375" s="448">
        <v>68</v>
      </c>
      <c r="K375" s="449">
        <f>SUM(J375/J380)</f>
        <v>0.19263456090651557</v>
      </c>
      <c r="L375" s="448">
        <v>14</v>
      </c>
      <c r="M375" s="449">
        <f>SUM(L375/L380)</f>
        <v>0.19718309859154928</v>
      </c>
      <c r="N375" s="448">
        <v>4</v>
      </c>
      <c r="O375" s="449">
        <f>SUM(N375/N380)</f>
        <v>0.2</v>
      </c>
      <c r="P375" s="448">
        <v>1</v>
      </c>
      <c r="Q375" s="449">
        <f>SUM(P375/P380)</f>
        <v>0.1</v>
      </c>
      <c r="R375" s="935">
        <f t="shared" si="64"/>
        <v>1117</v>
      </c>
    </row>
    <row r="376" spans="1:18" s="197" customFormat="1" hidden="1" x14ac:dyDescent="0.25">
      <c r="A376" s="94" t="s">
        <v>415</v>
      </c>
      <c r="B376" s="448">
        <v>122</v>
      </c>
      <c r="C376" s="449">
        <f>SUM(B376/B380)</f>
        <v>5.7465850211964202E-2</v>
      </c>
      <c r="D376" s="448">
        <v>3</v>
      </c>
      <c r="E376" s="449">
        <f>SUM(D376/D380)</f>
        <v>0.23076923076923078</v>
      </c>
      <c r="F376" s="448">
        <v>179</v>
      </c>
      <c r="G376" s="449">
        <f>SUM(F376/F380)</f>
        <v>0.11630929174788823</v>
      </c>
      <c r="H376" s="448">
        <v>5</v>
      </c>
      <c r="I376" s="449">
        <f>SUM(H376/H380)</f>
        <v>1.3020833333333334E-2</v>
      </c>
      <c r="J376" s="448">
        <v>12</v>
      </c>
      <c r="K376" s="449">
        <f>SUM(J376/J380)</f>
        <v>3.39943342776204E-2</v>
      </c>
      <c r="L376" s="448">
        <v>7</v>
      </c>
      <c r="M376" s="449">
        <f>SUM(L376/L380)</f>
        <v>9.8591549295774641E-2</v>
      </c>
      <c r="N376" s="448">
        <v>3</v>
      </c>
      <c r="O376" s="449">
        <f>SUM(N376/N380)</f>
        <v>0.15</v>
      </c>
      <c r="P376" s="448">
        <v>1</v>
      </c>
      <c r="Q376" s="449">
        <f>SUM(P376/P380)</f>
        <v>0.1</v>
      </c>
      <c r="R376" s="935">
        <f t="shared" si="64"/>
        <v>332</v>
      </c>
    </row>
    <row r="377" spans="1:18" s="197" customFormat="1" hidden="1" x14ac:dyDescent="0.25">
      <c r="A377" s="94" t="s">
        <v>416</v>
      </c>
      <c r="B377" s="448">
        <v>21</v>
      </c>
      <c r="C377" s="449">
        <f>SUM(B377/B380)</f>
        <v>9.8916627414036735E-3</v>
      </c>
      <c r="D377" s="448">
        <v>0</v>
      </c>
      <c r="E377" s="449">
        <f>SUM(D377/D380)</f>
        <v>0</v>
      </c>
      <c r="F377" s="448">
        <v>18</v>
      </c>
      <c r="G377" s="449">
        <f>SUM(F377/F380)</f>
        <v>1.1695906432748537E-2</v>
      </c>
      <c r="H377" s="448">
        <v>2</v>
      </c>
      <c r="I377" s="449">
        <f>SUM(H377/H380)</f>
        <v>5.208333333333333E-3</v>
      </c>
      <c r="J377" s="448">
        <v>7</v>
      </c>
      <c r="K377" s="449">
        <f>SUM(J377/J380)</f>
        <v>1.9830028328611898E-2</v>
      </c>
      <c r="L377" s="448">
        <v>1</v>
      </c>
      <c r="M377" s="449">
        <f>SUM(L377/L380)</f>
        <v>1.4084507042253521E-2</v>
      </c>
      <c r="N377" s="448">
        <v>1</v>
      </c>
      <c r="O377" s="449">
        <f>SUM(N377/N380)</f>
        <v>0.05</v>
      </c>
      <c r="P377" s="448">
        <v>0</v>
      </c>
      <c r="Q377" s="449">
        <f>SUM(P377/P380)</f>
        <v>0</v>
      </c>
      <c r="R377" s="935">
        <f t="shared" si="64"/>
        <v>50</v>
      </c>
    </row>
    <row r="378" spans="1:18" s="197" customFormat="1" hidden="1" x14ac:dyDescent="0.25">
      <c r="A378" s="94" t="s">
        <v>417</v>
      </c>
      <c r="B378" s="448">
        <v>5</v>
      </c>
      <c r="C378" s="449">
        <f>SUM(B378/B380)</f>
        <v>2.3551577955723034E-3</v>
      </c>
      <c r="D378" s="448">
        <v>0</v>
      </c>
      <c r="E378" s="449">
        <f>SUM(D378/D380)</f>
        <v>0</v>
      </c>
      <c r="F378" s="448">
        <v>6</v>
      </c>
      <c r="G378" s="449">
        <f>SUM(F378/F380)</f>
        <v>3.8986354775828458E-3</v>
      </c>
      <c r="H378" s="448">
        <v>0</v>
      </c>
      <c r="I378" s="449">
        <f>SUM(H378/H380)</f>
        <v>0</v>
      </c>
      <c r="J378" s="448">
        <v>4</v>
      </c>
      <c r="K378" s="449">
        <f>SUM(J378/J380)</f>
        <v>1.1331444759206799E-2</v>
      </c>
      <c r="L378" s="448">
        <v>0</v>
      </c>
      <c r="M378" s="449">
        <f>SUM(L378/L380)</f>
        <v>0</v>
      </c>
      <c r="N378" s="448">
        <v>0</v>
      </c>
      <c r="O378" s="449">
        <f>SUM(N378/N380)</f>
        <v>0</v>
      </c>
      <c r="P378" s="448">
        <v>0</v>
      </c>
      <c r="Q378" s="449">
        <f>SUM(P378/P380)</f>
        <v>0</v>
      </c>
      <c r="R378" s="935">
        <f t="shared" si="64"/>
        <v>15</v>
      </c>
    </row>
    <row r="379" spans="1:18" s="197" customFormat="1" ht="15.75" hidden="1" thickBot="1" x14ac:dyDescent="0.3">
      <c r="A379" s="111" t="s">
        <v>418</v>
      </c>
      <c r="B379" s="452">
        <v>5</v>
      </c>
      <c r="C379" s="453">
        <f>SUM(B379/B380)</f>
        <v>2.3551577955723034E-3</v>
      </c>
      <c r="D379" s="452">
        <v>0</v>
      </c>
      <c r="E379" s="453">
        <f>SUM(D379/D380)</f>
        <v>0</v>
      </c>
      <c r="F379" s="452">
        <v>0</v>
      </c>
      <c r="G379" s="453">
        <f>SUM(F379/F380)</f>
        <v>0</v>
      </c>
      <c r="H379" s="452">
        <v>0</v>
      </c>
      <c r="I379" s="453">
        <f>SUM(H379/H380)</f>
        <v>0</v>
      </c>
      <c r="J379" s="452">
        <v>7</v>
      </c>
      <c r="K379" s="453">
        <f>SUM(J379/J380)</f>
        <v>1.9830028328611898E-2</v>
      </c>
      <c r="L379" s="452">
        <v>0</v>
      </c>
      <c r="M379" s="453">
        <f>SUM(L379/L380)</f>
        <v>0</v>
      </c>
      <c r="N379" s="452">
        <v>0</v>
      </c>
      <c r="O379" s="453">
        <f>SUM(N379/N380)</f>
        <v>0</v>
      </c>
      <c r="P379" s="452">
        <v>0</v>
      </c>
      <c r="Q379" s="453">
        <f>SUM(P379/P380)</f>
        <v>0</v>
      </c>
      <c r="R379" s="936">
        <f t="shared" si="64"/>
        <v>12</v>
      </c>
    </row>
    <row r="380" spans="1:18" s="197" customFormat="1" ht="16.5" hidden="1" thickTop="1" thickBot="1" x14ac:dyDescent="0.3">
      <c r="A380" s="125" t="s">
        <v>409</v>
      </c>
      <c r="B380" s="932">
        <f t="shared" ref="B380:R380" si="65">SUM(B374:B379)</f>
        <v>2123</v>
      </c>
      <c r="C380" s="933">
        <f t="shared" si="65"/>
        <v>1.0014804521902967</v>
      </c>
      <c r="D380" s="932">
        <f t="shared" si="65"/>
        <v>13</v>
      </c>
      <c r="E380" s="933">
        <f t="shared" si="65"/>
        <v>1</v>
      </c>
      <c r="F380" s="932">
        <f t="shared" si="65"/>
        <v>1539</v>
      </c>
      <c r="G380" s="933">
        <f t="shared" si="65"/>
        <v>1</v>
      </c>
      <c r="H380" s="932">
        <f t="shared" si="65"/>
        <v>384</v>
      </c>
      <c r="I380" s="933">
        <f t="shared" si="65"/>
        <v>1</v>
      </c>
      <c r="J380" s="932">
        <f t="shared" si="65"/>
        <v>353</v>
      </c>
      <c r="K380" s="933">
        <f t="shared" si="65"/>
        <v>1</v>
      </c>
      <c r="L380" s="932">
        <f t="shared" si="65"/>
        <v>71</v>
      </c>
      <c r="M380" s="933">
        <f t="shared" si="65"/>
        <v>0.99999999999999989</v>
      </c>
      <c r="N380" s="932">
        <f t="shared" si="65"/>
        <v>20</v>
      </c>
      <c r="O380" s="933">
        <f t="shared" si="65"/>
        <v>1</v>
      </c>
      <c r="P380" s="932">
        <f t="shared" si="65"/>
        <v>10</v>
      </c>
      <c r="Q380" s="933">
        <f t="shared" si="65"/>
        <v>1</v>
      </c>
      <c r="R380" s="932">
        <f t="shared" si="65"/>
        <v>4513</v>
      </c>
    </row>
    <row r="381" spans="1:18" s="197" customFormat="1" ht="15.75" hidden="1" customHeight="1" thickBot="1" x14ac:dyDescent="0.3">
      <c r="A381" s="2269" t="s">
        <v>419</v>
      </c>
      <c r="B381" s="2270"/>
      <c r="C381" s="2270"/>
      <c r="D381" s="2270"/>
      <c r="E381" s="2270"/>
      <c r="F381" s="2270"/>
      <c r="G381" s="2270"/>
      <c r="H381" s="2270"/>
      <c r="I381" s="2270"/>
      <c r="J381" s="2270"/>
      <c r="K381" s="2270"/>
      <c r="L381" s="2270"/>
      <c r="M381" s="2270"/>
      <c r="N381" s="2270"/>
      <c r="O381" s="2270"/>
      <c r="P381" s="2270"/>
      <c r="Q381" s="2270"/>
      <c r="R381" s="2270"/>
    </row>
    <row r="382" spans="1:18" s="197" customFormat="1" hidden="1" x14ac:dyDescent="0.25">
      <c r="A382" s="93" t="s">
        <v>308</v>
      </c>
      <c r="B382" s="448">
        <v>66</v>
      </c>
      <c r="C382" s="456">
        <f>SUM(B382/B386)</f>
        <v>3.1088082901554404E-2</v>
      </c>
      <c r="D382" s="448">
        <v>1</v>
      </c>
      <c r="E382" s="456">
        <f>SUM(D382/D386)</f>
        <v>7.6923076923076927E-2</v>
      </c>
      <c r="F382" s="448">
        <v>0</v>
      </c>
      <c r="G382" s="456">
        <f>SUM(F382/F386)</f>
        <v>0</v>
      </c>
      <c r="H382" s="448">
        <v>4</v>
      </c>
      <c r="I382" s="456">
        <f>SUM(H382/H386)</f>
        <v>1.0416666666666666E-2</v>
      </c>
      <c r="J382" s="448">
        <v>0</v>
      </c>
      <c r="K382" s="456">
        <f>SUM(J382/J386)</f>
        <v>0</v>
      </c>
      <c r="L382" s="448">
        <v>4</v>
      </c>
      <c r="M382" s="456">
        <f>SUM(L382/L386)</f>
        <v>5.6338028169014086E-2</v>
      </c>
      <c r="N382" s="448">
        <v>0</v>
      </c>
      <c r="O382" s="456">
        <f>SUM(N382/N386)</f>
        <v>0</v>
      </c>
      <c r="P382" s="448">
        <v>0</v>
      </c>
      <c r="Q382" s="456">
        <f>SUM(P382/P386)</f>
        <v>0</v>
      </c>
      <c r="R382" s="633">
        <f>SUM(B382,D382,F382,H382,J382,L382,N382,P382)</f>
        <v>75</v>
      </c>
    </row>
    <row r="383" spans="1:18" s="197" customFormat="1" hidden="1" x14ac:dyDescent="0.25">
      <c r="A383" s="94" t="s">
        <v>309</v>
      </c>
      <c r="B383" s="448">
        <v>1101</v>
      </c>
      <c r="C383" s="460">
        <v>0.51800000000000002</v>
      </c>
      <c r="D383" s="448">
        <v>8</v>
      </c>
      <c r="E383" s="460">
        <f>SUM(D383/D386)</f>
        <v>0.61538461538461542</v>
      </c>
      <c r="F383" s="448">
        <v>40</v>
      </c>
      <c r="G383" s="460">
        <f>SUM(F383/F386)</f>
        <v>2.5990903183885639E-2</v>
      </c>
      <c r="H383" s="448">
        <v>117</v>
      </c>
      <c r="I383" s="460">
        <f>SUM(H383/H386)</f>
        <v>0.3046875</v>
      </c>
      <c r="J383" s="448">
        <v>51</v>
      </c>
      <c r="K383" s="460">
        <f>SUM(J383/J386)</f>
        <v>0.14447592067988668</v>
      </c>
      <c r="L383" s="448">
        <v>60</v>
      </c>
      <c r="M383" s="460">
        <f>SUM(L383/L386)</f>
        <v>0.84507042253521125</v>
      </c>
      <c r="N383" s="448">
        <v>11</v>
      </c>
      <c r="O383" s="460">
        <f>SUM(N383/N386)</f>
        <v>0.55000000000000004</v>
      </c>
      <c r="P383" s="448">
        <v>6</v>
      </c>
      <c r="Q383" s="460">
        <f>SUM(P383/P386)</f>
        <v>0.6</v>
      </c>
      <c r="R383" s="459">
        <f>SUM(B383,D383,F383,H383,J383,L383,N383,P383)</f>
        <v>1394</v>
      </c>
    </row>
    <row r="384" spans="1:18" s="197" customFormat="1" hidden="1" x14ac:dyDescent="0.25">
      <c r="A384" s="94" t="s">
        <v>310</v>
      </c>
      <c r="B384" s="448">
        <v>666</v>
      </c>
      <c r="C384" s="460">
        <f>SUM(B384/B386)</f>
        <v>0.31370701837023079</v>
      </c>
      <c r="D384" s="448">
        <v>3</v>
      </c>
      <c r="E384" s="460">
        <f>SUM(D384/D386)</f>
        <v>0.23076923076923078</v>
      </c>
      <c r="F384" s="448">
        <v>520</v>
      </c>
      <c r="G384" s="460">
        <f>SUM(F384/F386)</f>
        <v>0.3378817413905133</v>
      </c>
      <c r="H384" s="448">
        <v>162</v>
      </c>
      <c r="I384" s="460">
        <f>SUM(H384/H386)</f>
        <v>0.421875</v>
      </c>
      <c r="J384" s="448">
        <v>77</v>
      </c>
      <c r="K384" s="460">
        <f>SUM(J384/J386)</f>
        <v>0.21813031161473087</v>
      </c>
      <c r="L384" s="448">
        <v>6</v>
      </c>
      <c r="M384" s="460">
        <f>SUM(L384/L386)</f>
        <v>8.4507042253521125E-2</v>
      </c>
      <c r="N384" s="448">
        <v>1</v>
      </c>
      <c r="O384" s="460">
        <f>SUM(N384/N386)</f>
        <v>0.05</v>
      </c>
      <c r="P384" s="1120">
        <v>0</v>
      </c>
      <c r="Q384" s="460">
        <f>SUM(P384/P386)</f>
        <v>0</v>
      </c>
      <c r="R384" s="459">
        <f>SUM(B384,D384,F384,H384,J384,L384,N384,P384)</f>
        <v>1435</v>
      </c>
    </row>
    <row r="385" spans="1:18" s="197" customFormat="1" ht="15.75" hidden="1" thickBot="1" x14ac:dyDescent="0.3">
      <c r="A385" s="111" t="s">
        <v>311</v>
      </c>
      <c r="B385" s="452">
        <v>290</v>
      </c>
      <c r="C385" s="463">
        <f>SUM(B385/B386)</f>
        <v>0.1365991521431936</v>
      </c>
      <c r="D385" s="452">
        <v>1</v>
      </c>
      <c r="E385" s="463">
        <f>SUM(D385/D386)</f>
        <v>7.6923076923076927E-2</v>
      </c>
      <c r="F385" s="452">
        <v>979</v>
      </c>
      <c r="G385" s="463">
        <f>SUM(F385/F386)</f>
        <v>0.63612735542560106</v>
      </c>
      <c r="H385" s="452">
        <v>101</v>
      </c>
      <c r="I385" s="463">
        <f>SUM(H385/H386)</f>
        <v>0.26302083333333331</v>
      </c>
      <c r="J385" s="452">
        <v>225</v>
      </c>
      <c r="K385" s="463">
        <v>0.63800000000000001</v>
      </c>
      <c r="L385" s="452">
        <v>1</v>
      </c>
      <c r="M385" s="463">
        <f>SUM(L385/L386)</f>
        <v>1.4084507042253521E-2</v>
      </c>
      <c r="N385" s="452">
        <v>8</v>
      </c>
      <c r="O385" s="463">
        <f>SUM(N385/N386)</f>
        <v>0.4</v>
      </c>
      <c r="P385" s="1121">
        <v>4</v>
      </c>
      <c r="Q385" s="463">
        <f>SUM(P385/P386)</f>
        <v>0.4</v>
      </c>
      <c r="R385" s="466">
        <f>SUM(B385,D385,F385,H385,J385,L385,N385,P385)</f>
        <v>1609</v>
      </c>
    </row>
    <row r="386" spans="1:18" s="197" customFormat="1" ht="16.5" hidden="1" thickTop="1" thickBot="1" x14ac:dyDescent="0.3">
      <c r="A386" s="125" t="s">
        <v>409</v>
      </c>
      <c r="B386" s="932">
        <f t="shared" ref="B386:R386" si="66">SUM(B382:B385)</f>
        <v>2123</v>
      </c>
      <c r="C386" s="933">
        <f t="shared" si="66"/>
        <v>0.99939425341497878</v>
      </c>
      <c r="D386" s="932">
        <f t="shared" si="66"/>
        <v>13</v>
      </c>
      <c r="E386" s="933">
        <f t="shared" si="66"/>
        <v>1</v>
      </c>
      <c r="F386" s="932">
        <f t="shared" si="66"/>
        <v>1539</v>
      </c>
      <c r="G386" s="933">
        <f t="shared" si="66"/>
        <v>1</v>
      </c>
      <c r="H386" s="932">
        <f t="shared" si="66"/>
        <v>384</v>
      </c>
      <c r="I386" s="933">
        <f t="shared" si="66"/>
        <v>1</v>
      </c>
      <c r="J386" s="932">
        <f t="shared" si="66"/>
        <v>353</v>
      </c>
      <c r="K386" s="933">
        <f t="shared" si="66"/>
        <v>1.0006062322946176</v>
      </c>
      <c r="L386" s="932">
        <f t="shared" si="66"/>
        <v>71</v>
      </c>
      <c r="M386" s="933">
        <f t="shared" si="66"/>
        <v>1</v>
      </c>
      <c r="N386" s="932">
        <f t="shared" si="66"/>
        <v>20</v>
      </c>
      <c r="O386" s="933">
        <f t="shared" si="66"/>
        <v>1</v>
      </c>
      <c r="P386" s="932">
        <f t="shared" si="66"/>
        <v>10</v>
      </c>
      <c r="Q386" s="933">
        <f t="shared" si="66"/>
        <v>1</v>
      </c>
      <c r="R386" s="932">
        <f t="shared" si="66"/>
        <v>4513</v>
      </c>
    </row>
    <row r="387" spans="1:18" s="197" customFormat="1" ht="15.75" hidden="1" thickBot="1" x14ac:dyDescent="0.3">
      <c r="A387" s="2269" t="s">
        <v>421</v>
      </c>
      <c r="B387" s="2270"/>
      <c r="C387" s="2270"/>
      <c r="D387" s="2270"/>
      <c r="E387" s="2270"/>
      <c r="F387" s="2270"/>
      <c r="G387" s="2270"/>
      <c r="H387" s="2270"/>
      <c r="I387" s="2270"/>
      <c r="J387" s="2270"/>
      <c r="K387" s="2270"/>
      <c r="L387" s="2270"/>
      <c r="M387" s="2270"/>
      <c r="N387" s="2270"/>
      <c r="O387" s="2270"/>
      <c r="P387" s="2270"/>
      <c r="Q387" s="2270"/>
      <c r="R387" s="2270"/>
    </row>
    <row r="388" spans="1:18" s="197" customFormat="1" hidden="1" x14ac:dyDescent="0.25">
      <c r="A388" s="110"/>
      <c r="B388" s="249" t="s">
        <v>422</v>
      </c>
      <c r="C388" s="250" t="s">
        <v>313</v>
      </c>
      <c r="D388" s="251" t="s">
        <v>422</v>
      </c>
      <c r="E388" s="252" t="s">
        <v>313</v>
      </c>
      <c r="F388" s="250" t="s">
        <v>422</v>
      </c>
      <c r="G388" s="250" t="s">
        <v>313</v>
      </c>
      <c r="H388" s="251" t="s">
        <v>422</v>
      </c>
      <c r="I388" s="252" t="s">
        <v>313</v>
      </c>
      <c r="J388" s="251" t="s">
        <v>422</v>
      </c>
      <c r="K388" s="252" t="s">
        <v>313</v>
      </c>
      <c r="L388" s="251" t="s">
        <v>422</v>
      </c>
      <c r="M388" s="252" t="s">
        <v>313</v>
      </c>
      <c r="N388" s="251" t="s">
        <v>422</v>
      </c>
      <c r="O388" s="252" t="s">
        <v>313</v>
      </c>
      <c r="P388" s="251" t="s">
        <v>422</v>
      </c>
      <c r="Q388" s="252" t="s">
        <v>313</v>
      </c>
      <c r="R388" s="251" t="s">
        <v>422</v>
      </c>
    </row>
    <row r="389" spans="1:18" s="197" customFormat="1" hidden="1" x14ac:dyDescent="0.25">
      <c r="A389" s="94" t="s">
        <v>423</v>
      </c>
      <c r="B389" s="467">
        <v>7.75</v>
      </c>
      <c r="C389" s="468">
        <v>7</v>
      </c>
      <c r="D389" s="467">
        <v>9.85</v>
      </c>
      <c r="E389" s="469">
        <v>13</v>
      </c>
      <c r="F389" s="470">
        <v>6.21</v>
      </c>
      <c r="G389" s="468">
        <v>5</v>
      </c>
      <c r="H389" s="467">
        <v>10.71</v>
      </c>
      <c r="I389" s="471">
        <v>12</v>
      </c>
      <c r="J389" s="467">
        <v>18.97</v>
      </c>
      <c r="K389" s="471">
        <v>18</v>
      </c>
      <c r="L389" s="467">
        <v>7.18</v>
      </c>
      <c r="M389" s="471">
        <v>6</v>
      </c>
      <c r="N389" s="467">
        <v>15.65</v>
      </c>
      <c r="O389" s="471">
        <v>16</v>
      </c>
      <c r="P389" s="467">
        <v>6</v>
      </c>
      <c r="Q389" s="471">
        <v>3</v>
      </c>
      <c r="R389" s="467">
        <v>8.3800000000000008</v>
      </c>
    </row>
    <row r="390" spans="1:18" s="197" customFormat="1" hidden="1" x14ac:dyDescent="0.25">
      <c r="A390" s="97" t="s">
        <v>424</v>
      </c>
      <c r="B390" s="467">
        <v>1.36</v>
      </c>
      <c r="C390" s="468">
        <v>1</v>
      </c>
      <c r="D390" s="467">
        <v>1.62</v>
      </c>
      <c r="E390" s="469">
        <v>1</v>
      </c>
      <c r="F390" s="470">
        <v>1.64</v>
      </c>
      <c r="G390" s="468">
        <v>1</v>
      </c>
      <c r="H390" s="467">
        <v>1.23</v>
      </c>
      <c r="I390" s="471">
        <v>1</v>
      </c>
      <c r="J390" s="467">
        <v>1.49</v>
      </c>
      <c r="K390" s="471">
        <v>1</v>
      </c>
      <c r="L390" s="467">
        <v>1.44</v>
      </c>
      <c r="M390" s="471">
        <v>1</v>
      </c>
      <c r="N390" s="467">
        <v>1.65</v>
      </c>
      <c r="O390" s="471">
        <v>1</v>
      </c>
      <c r="P390" s="467">
        <v>1.27</v>
      </c>
      <c r="Q390" s="471">
        <v>1</v>
      </c>
      <c r="R390" s="467">
        <v>1.46</v>
      </c>
    </row>
    <row r="391" spans="1:18" s="197" customFormat="1" ht="15.75" hidden="1" thickBot="1" x14ac:dyDescent="0.3">
      <c r="A391" s="96" t="s">
        <v>425</v>
      </c>
      <c r="B391" s="474">
        <v>12.24</v>
      </c>
      <c r="C391" s="475">
        <v>10</v>
      </c>
      <c r="D391" s="474">
        <v>8.23</v>
      </c>
      <c r="E391" s="476">
        <v>3</v>
      </c>
      <c r="F391" s="477">
        <v>29.39</v>
      </c>
      <c r="G391" s="475">
        <v>27</v>
      </c>
      <c r="H391" s="474">
        <v>18.16</v>
      </c>
      <c r="I391" s="478">
        <v>16</v>
      </c>
      <c r="J391" s="474">
        <v>39.369999999999997</v>
      </c>
      <c r="K391" s="478">
        <v>35</v>
      </c>
      <c r="L391" s="474">
        <v>5.04</v>
      </c>
      <c r="M391" s="478">
        <v>3</v>
      </c>
      <c r="N391" s="474">
        <v>17.55</v>
      </c>
      <c r="O391" s="478">
        <v>9</v>
      </c>
      <c r="P391" s="474">
        <v>31.27</v>
      </c>
      <c r="Q391" s="478">
        <v>9</v>
      </c>
      <c r="R391" s="474">
        <v>20.66</v>
      </c>
    </row>
    <row r="392" spans="1:18" s="197" customFormat="1" ht="15.75" hidden="1" thickBot="1" x14ac:dyDescent="0.3">
      <c r="A392" s="106"/>
      <c r="B392" s="2272" t="s">
        <v>189</v>
      </c>
      <c r="C392" s="2273"/>
      <c r="D392" s="2273"/>
      <c r="E392" s="2273"/>
      <c r="F392" s="2273"/>
      <c r="G392" s="2273"/>
      <c r="H392" s="2273"/>
      <c r="I392" s="2273"/>
      <c r="J392" s="2273"/>
      <c r="K392" s="2273"/>
      <c r="L392" s="2273"/>
      <c r="M392" s="2273"/>
      <c r="N392" s="2273"/>
      <c r="O392" s="2273"/>
      <c r="P392" s="2273"/>
      <c r="Q392" s="2273"/>
      <c r="R392" s="2273"/>
    </row>
    <row r="393" spans="1:18" s="197" customFormat="1" ht="40.5" hidden="1" customHeight="1" thickBot="1" x14ac:dyDescent="0.3">
      <c r="A393" s="107"/>
      <c r="B393" s="2275" t="s">
        <v>400</v>
      </c>
      <c r="C393" s="2276"/>
      <c r="D393" s="2275" t="s">
        <v>401</v>
      </c>
      <c r="E393" s="2276"/>
      <c r="F393" s="2275" t="s">
        <v>300</v>
      </c>
      <c r="G393" s="2276"/>
      <c r="H393" s="2275" t="s">
        <v>303</v>
      </c>
      <c r="I393" s="2276"/>
      <c r="J393" s="2275" t="s">
        <v>402</v>
      </c>
      <c r="K393" s="2276"/>
      <c r="L393" s="2275" t="s">
        <v>403</v>
      </c>
      <c r="M393" s="2276"/>
      <c r="N393" s="2275" t="s">
        <v>404</v>
      </c>
      <c r="O393" s="2276"/>
      <c r="P393" s="2275" t="s">
        <v>405</v>
      </c>
      <c r="Q393" s="2276"/>
      <c r="R393" s="1854" t="s">
        <v>406</v>
      </c>
    </row>
    <row r="394" spans="1:18" s="197" customFormat="1" ht="15.75" hidden="1" thickBot="1" x14ac:dyDescent="0.3">
      <c r="A394" s="2126" t="s">
        <v>407</v>
      </c>
      <c r="B394" s="2127"/>
      <c r="C394" s="2127"/>
      <c r="D394" s="2268"/>
      <c r="E394" s="2268"/>
      <c r="F394" s="2127"/>
      <c r="G394" s="2127"/>
      <c r="H394" s="2268"/>
      <c r="I394" s="2268"/>
      <c r="J394" s="2127"/>
      <c r="K394" s="2127"/>
      <c r="L394" s="2268"/>
      <c r="M394" s="2268"/>
      <c r="N394" s="2127"/>
      <c r="O394" s="2127"/>
      <c r="P394" s="2268"/>
      <c r="Q394" s="2268"/>
      <c r="R394" s="2268"/>
    </row>
    <row r="395" spans="1:18" s="197" customFormat="1" hidden="1" x14ac:dyDescent="0.25">
      <c r="A395" s="102" t="s">
        <v>282</v>
      </c>
      <c r="B395" s="429">
        <v>119</v>
      </c>
      <c r="C395" s="430">
        <f>B395/B403</f>
        <v>5.1671732522796353E-2</v>
      </c>
      <c r="D395" s="429">
        <v>1</v>
      </c>
      <c r="E395" s="430">
        <f>D395/D403</f>
        <v>6.6666666666666666E-2</v>
      </c>
      <c r="F395" s="429">
        <v>19</v>
      </c>
      <c r="G395" s="430">
        <f>F395/F403</f>
        <v>9.5477386934673374E-3</v>
      </c>
      <c r="H395" s="429">
        <v>4</v>
      </c>
      <c r="I395" s="430">
        <f>H395/H403</f>
        <v>1.0582010582010581E-2</v>
      </c>
      <c r="J395" s="429">
        <v>0</v>
      </c>
      <c r="K395" s="430">
        <f>J395/J403</f>
        <v>0</v>
      </c>
      <c r="L395" s="429">
        <v>10</v>
      </c>
      <c r="M395" s="430">
        <f>L395/L403</f>
        <v>0.11904761904761904</v>
      </c>
      <c r="N395" s="429">
        <v>0</v>
      </c>
      <c r="O395" s="430">
        <f>N395/N403</f>
        <v>0</v>
      </c>
      <c r="P395" s="429">
        <v>2</v>
      </c>
      <c r="Q395" s="430">
        <f>P395/P403</f>
        <v>0.22222222222222221</v>
      </c>
      <c r="R395" s="433">
        <f>SUM(B395,D395,F395,H395,J395,L395,N395,P395)</f>
        <v>155</v>
      </c>
    </row>
    <row r="396" spans="1:18" s="197" customFormat="1" hidden="1" x14ac:dyDescent="0.25">
      <c r="A396" s="100" t="s">
        <v>283</v>
      </c>
      <c r="B396" s="434">
        <v>356</v>
      </c>
      <c r="C396" s="435">
        <v>0.154</v>
      </c>
      <c r="D396" s="434">
        <v>2</v>
      </c>
      <c r="E396" s="435">
        <f>D396/D403</f>
        <v>0.13333333333333333</v>
      </c>
      <c r="F396" s="434">
        <v>529</v>
      </c>
      <c r="G396" s="435">
        <f>F396/F403</f>
        <v>0.26582914572864319</v>
      </c>
      <c r="H396" s="434">
        <v>24</v>
      </c>
      <c r="I396" s="435">
        <f>H396/H403</f>
        <v>6.3492063492063489E-2</v>
      </c>
      <c r="J396" s="434">
        <v>0</v>
      </c>
      <c r="K396" s="435">
        <f>J396/J403</f>
        <v>0</v>
      </c>
      <c r="L396" s="434">
        <v>15</v>
      </c>
      <c r="M396" s="435">
        <v>0.17799999999999999</v>
      </c>
      <c r="N396" s="434">
        <v>0</v>
      </c>
      <c r="O396" s="435">
        <f>N396/N403</f>
        <v>0</v>
      </c>
      <c r="P396" s="434">
        <v>1</v>
      </c>
      <c r="Q396" s="435">
        <f>P396/P403</f>
        <v>0.1111111111111111</v>
      </c>
      <c r="R396" s="438">
        <f>SUM(B396,D396,F396,H396,J396,L396,N396,P396)</f>
        <v>927</v>
      </c>
    </row>
    <row r="397" spans="1:18" s="197" customFormat="1" hidden="1" x14ac:dyDescent="0.25">
      <c r="A397" s="100" t="s">
        <v>284</v>
      </c>
      <c r="B397" s="434">
        <v>455</v>
      </c>
      <c r="C397" s="435">
        <v>0.19700000000000001</v>
      </c>
      <c r="D397" s="434">
        <v>2</v>
      </c>
      <c r="E397" s="435">
        <f>D397/D403</f>
        <v>0.13333333333333333</v>
      </c>
      <c r="F397" s="434">
        <v>440</v>
      </c>
      <c r="G397" s="435">
        <f>F397/F403</f>
        <v>0.22110552763819097</v>
      </c>
      <c r="H397" s="434">
        <v>47</v>
      </c>
      <c r="I397" s="435">
        <f>H397/H403</f>
        <v>0.12433862433862433</v>
      </c>
      <c r="J397" s="434">
        <v>0</v>
      </c>
      <c r="K397" s="435">
        <f>J397/J403</f>
        <v>0</v>
      </c>
      <c r="L397" s="434">
        <v>14</v>
      </c>
      <c r="M397" s="435">
        <f>L397/L403</f>
        <v>0.16666666666666666</v>
      </c>
      <c r="N397" s="434">
        <v>0</v>
      </c>
      <c r="O397" s="435">
        <f>N397/N403</f>
        <v>0</v>
      </c>
      <c r="P397" s="434">
        <v>0</v>
      </c>
      <c r="Q397" s="435">
        <f>P397/P403</f>
        <v>0</v>
      </c>
      <c r="R397" s="438">
        <f t="shared" ref="R397:R402" si="67">SUM(B397,D397,F397,H397,J397,L397,N397,P397)</f>
        <v>958</v>
      </c>
    </row>
    <row r="398" spans="1:18" s="197" customFormat="1" hidden="1" x14ac:dyDescent="0.25">
      <c r="A398" s="100" t="s">
        <v>285</v>
      </c>
      <c r="B398" s="434">
        <v>495</v>
      </c>
      <c r="C398" s="435">
        <f>B398/B403</f>
        <v>0.21493703864524533</v>
      </c>
      <c r="D398" s="434">
        <v>3</v>
      </c>
      <c r="E398" s="435">
        <f>D398/D403</f>
        <v>0.2</v>
      </c>
      <c r="F398" s="434">
        <v>432</v>
      </c>
      <c r="G398" s="435">
        <f>F398/F403</f>
        <v>0.21708542713567838</v>
      </c>
      <c r="H398" s="434">
        <v>78</v>
      </c>
      <c r="I398" s="435">
        <f>H398/H403</f>
        <v>0.20634920634920634</v>
      </c>
      <c r="J398" s="434">
        <v>0</v>
      </c>
      <c r="K398" s="435">
        <f>J398/J403</f>
        <v>0</v>
      </c>
      <c r="L398" s="434">
        <v>12</v>
      </c>
      <c r="M398" s="435">
        <f>L398/L403</f>
        <v>0.14285714285714285</v>
      </c>
      <c r="N398" s="434">
        <v>2</v>
      </c>
      <c r="O398" s="435">
        <f>N398/N403</f>
        <v>7.407407407407407E-2</v>
      </c>
      <c r="P398" s="434">
        <v>1</v>
      </c>
      <c r="Q398" s="435">
        <f>P398/P403</f>
        <v>0.1111111111111111</v>
      </c>
      <c r="R398" s="438">
        <f t="shared" si="67"/>
        <v>1023</v>
      </c>
    </row>
    <row r="399" spans="1:18" s="197" customFormat="1" hidden="1" x14ac:dyDescent="0.25">
      <c r="A399" s="100" t="s">
        <v>286</v>
      </c>
      <c r="B399" s="434">
        <v>292</v>
      </c>
      <c r="C399" s="435">
        <f>B399/B403</f>
        <v>0.12679114198871039</v>
      </c>
      <c r="D399" s="434">
        <v>3</v>
      </c>
      <c r="E399" s="435">
        <f>D399/D403</f>
        <v>0.2</v>
      </c>
      <c r="F399" s="434">
        <v>282</v>
      </c>
      <c r="G399" s="435">
        <f>F399/F403</f>
        <v>0.14170854271356784</v>
      </c>
      <c r="H399" s="434">
        <v>72</v>
      </c>
      <c r="I399" s="435">
        <f>H399/H403</f>
        <v>0.19047619047619047</v>
      </c>
      <c r="J399" s="434">
        <v>0</v>
      </c>
      <c r="K399" s="435">
        <f>J399/J403</f>
        <v>0</v>
      </c>
      <c r="L399" s="434">
        <v>6</v>
      </c>
      <c r="M399" s="435">
        <f>L399/L403</f>
        <v>7.1428571428571425E-2</v>
      </c>
      <c r="N399" s="434">
        <v>0</v>
      </c>
      <c r="O399" s="435">
        <f>N399/N403</f>
        <v>0</v>
      </c>
      <c r="P399" s="434">
        <v>2</v>
      </c>
      <c r="Q399" s="435">
        <f>P399/P403</f>
        <v>0.22222222222222221</v>
      </c>
      <c r="R399" s="438">
        <f t="shared" si="67"/>
        <v>657</v>
      </c>
    </row>
    <row r="400" spans="1:18" s="197" customFormat="1" hidden="1" x14ac:dyDescent="0.25">
      <c r="A400" s="100" t="s">
        <v>287</v>
      </c>
      <c r="B400" s="434">
        <v>290</v>
      </c>
      <c r="C400" s="435">
        <f>B400/B403</f>
        <v>0.12592270950933565</v>
      </c>
      <c r="D400" s="434">
        <v>1</v>
      </c>
      <c r="E400" s="435">
        <f>D400/D403</f>
        <v>6.6666666666666666E-2</v>
      </c>
      <c r="F400" s="434">
        <v>189</v>
      </c>
      <c r="G400" s="435">
        <f>F400/F403</f>
        <v>9.4974874371859294E-2</v>
      </c>
      <c r="H400" s="434">
        <v>84</v>
      </c>
      <c r="I400" s="435">
        <v>0.223</v>
      </c>
      <c r="J400" s="434">
        <v>0</v>
      </c>
      <c r="K400" s="435">
        <f>J400/J403</f>
        <v>0</v>
      </c>
      <c r="L400" s="434">
        <v>12</v>
      </c>
      <c r="M400" s="435">
        <f>L400/L403</f>
        <v>0.14285714285714285</v>
      </c>
      <c r="N400" s="434">
        <v>4</v>
      </c>
      <c r="O400" s="435">
        <f>N400/N403</f>
        <v>0.14814814814814814</v>
      </c>
      <c r="P400" s="434">
        <v>1</v>
      </c>
      <c r="Q400" s="435">
        <f>P400/P403</f>
        <v>0.1111111111111111</v>
      </c>
      <c r="R400" s="438">
        <f t="shared" si="67"/>
        <v>581</v>
      </c>
    </row>
    <row r="401" spans="1:18" s="197" customFormat="1" hidden="1" x14ac:dyDescent="0.25">
      <c r="A401" s="100" t="s">
        <v>288</v>
      </c>
      <c r="B401" s="434">
        <v>264</v>
      </c>
      <c r="C401" s="435">
        <f>B401/B403</f>
        <v>0.11463308727746417</v>
      </c>
      <c r="D401" s="434">
        <v>3</v>
      </c>
      <c r="E401" s="435">
        <f>D401/D403</f>
        <v>0.2</v>
      </c>
      <c r="F401" s="434">
        <v>88</v>
      </c>
      <c r="G401" s="435">
        <f>F401/F403</f>
        <v>4.4221105527638194E-2</v>
      </c>
      <c r="H401" s="434">
        <v>66</v>
      </c>
      <c r="I401" s="435">
        <f>H401/H403</f>
        <v>0.17460317460317459</v>
      </c>
      <c r="J401" s="434">
        <v>0</v>
      </c>
      <c r="K401" s="435">
        <f>J401/J403</f>
        <v>0</v>
      </c>
      <c r="L401" s="434">
        <v>12</v>
      </c>
      <c r="M401" s="435">
        <f>L401/L403</f>
        <v>0.14285714285714285</v>
      </c>
      <c r="N401" s="434">
        <v>15</v>
      </c>
      <c r="O401" s="435">
        <f>N401/N403</f>
        <v>0.55555555555555558</v>
      </c>
      <c r="P401" s="434">
        <v>1</v>
      </c>
      <c r="Q401" s="435">
        <f>P401/P403</f>
        <v>0.1111111111111111</v>
      </c>
      <c r="R401" s="438">
        <f t="shared" si="67"/>
        <v>449</v>
      </c>
    </row>
    <row r="402" spans="1:18" s="197" customFormat="1" ht="15.75" hidden="1" thickBot="1" x14ac:dyDescent="0.3">
      <c r="A402" s="702" t="s">
        <v>408</v>
      </c>
      <c r="B402" s="439">
        <v>32</v>
      </c>
      <c r="C402" s="440">
        <f>B402/B403</f>
        <v>1.3894919669995658E-2</v>
      </c>
      <c r="D402" s="439">
        <v>0</v>
      </c>
      <c r="E402" s="440">
        <f>D402/D403</f>
        <v>0</v>
      </c>
      <c r="F402" s="439">
        <v>11</v>
      </c>
      <c r="G402" s="440">
        <v>5.0000000000000001E-3</v>
      </c>
      <c r="H402" s="439">
        <v>3</v>
      </c>
      <c r="I402" s="440">
        <f>H402/H403</f>
        <v>7.9365079365079361E-3</v>
      </c>
      <c r="J402" s="439">
        <v>448</v>
      </c>
      <c r="K402" s="440">
        <f>J402/J403</f>
        <v>1</v>
      </c>
      <c r="L402" s="439">
        <v>3</v>
      </c>
      <c r="M402" s="440">
        <f>L402/L403</f>
        <v>3.5714285714285712E-2</v>
      </c>
      <c r="N402" s="439">
        <v>6</v>
      </c>
      <c r="O402" s="440">
        <f>N402/N403</f>
        <v>0.22222222222222221</v>
      </c>
      <c r="P402" s="439">
        <v>1</v>
      </c>
      <c r="Q402" s="440">
        <f>P402/P403</f>
        <v>0.1111111111111111</v>
      </c>
      <c r="R402" s="443">
        <f t="shared" si="67"/>
        <v>504</v>
      </c>
    </row>
    <row r="403" spans="1:18" s="197" customFormat="1" ht="16.5" hidden="1" thickTop="1" thickBot="1" x14ac:dyDescent="0.3">
      <c r="A403" s="125" t="s">
        <v>409</v>
      </c>
      <c r="B403" s="119">
        <f t="shared" ref="B403:Q403" si="68">SUM(B395:B402)</f>
        <v>2303</v>
      </c>
      <c r="C403" s="259">
        <f t="shared" si="68"/>
        <v>0.99885062961354742</v>
      </c>
      <c r="D403" s="119">
        <f t="shared" si="68"/>
        <v>15</v>
      </c>
      <c r="E403" s="259">
        <f t="shared" si="68"/>
        <v>1</v>
      </c>
      <c r="F403" s="119">
        <f t="shared" si="68"/>
        <v>1990</v>
      </c>
      <c r="G403" s="259">
        <f t="shared" si="68"/>
        <v>0.9994723618090452</v>
      </c>
      <c r="H403" s="119">
        <f t="shared" si="68"/>
        <v>378</v>
      </c>
      <c r="I403" s="259">
        <f t="shared" si="68"/>
        <v>1.0007777777777778</v>
      </c>
      <c r="J403" s="119">
        <f t="shared" si="68"/>
        <v>448</v>
      </c>
      <c r="K403" s="259">
        <f t="shared" si="68"/>
        <v>1</v>
      </c>
      <c r="L403" s="119">
        <f t="shared" si="68"/>
        <v>84</v>
      </c>
      <c r="M403" s="259">
        <f t="shared" si="68"/>
        <v>0.99942857142857122</v>
      </c>
      <c r="N403" s="119">
        <f t="shared" si="68"/>
        <v>27</v>
      </c>
      <c r="O403" s="259">
        <f t="shared" si="68"/>
        <v>1</v>
      </c>
      <c r="P403" s="119">
        <f t="shared" si="68"/>
        <v>9</v>
      </c>
      <c r="Q403" s="825">
        <f t="shared" si="68"/>
        <v>1</v>
      </c>
      <c r="R403" s="119">
        <f>SUM(R395:R402)</f>
        <v>5254</v>
      </c>
    </row>
    <row r="404" spans="1:18" s="30" customFormat="1" ht="15.75" hidden="1" thickBot="1" x14ac:dyDescent="0.3">
      <c r="A404" s="2269" t="s">
        <v>410</v>
      </c>
      <c r="B404" s="2270"/>
      <c r="C404" s="2270"/>
      <c r="D404" s="2270"/>
      <c r="E404" s="2270"/>
      <c r="F404" s="2270"/>
      <c r="G404" s="2270"/>
      <c r="H404" s="2270"/>
      <c r="I404" s="2270"/>
      <c r="J404" s="2270"/>
      <c r="K404" s="2270"/>
      <c r="L404" s="2270"/>
      <c r="M404" s="2270"/>
      <c r="N404" s="2270"/>
      <c r="O404" s="2270"/>
      <c r="P404" s="2270"/>
      <c r="Q404" s="2270"/>
      <c r="R404" s="2270"/>
    </row>
    <row r="405" spans="1:18" s="197" customFormat="1" hidden="1" x14ac:dyDescent="0.25">
      <c r="A405" s="102" t="s">
        <v>292</v>
      </c>
      <c r="B405" s="444">
        <v>393</v>
      </c>
      <c r="C405" s="445">
        <f>SUM(B405/B411)</f>
        <v>0.17064698219713417</v>
      </c>
      <c r="D405" s="444">
        <v>3</v>
      </c>
      <c r="E405" s="445">
        <f>SUM(D405/D411)</f>
        <v>0.2</v>
      </c>
      <c r="F405" s="444">
        <v>268</v>
      </c>
      <c r="G405" s="445">
        <f>SUM(F405/F411)</f>
        <v>0.13467336683417086</v>
      </c>
      <c r="H405" s="444">
        <v>39</v>
      </c>
      <c r="I405" s="445">
        <f>SUM(H405/H411)</f>
        <v>0.10317460317460317</v>
      </c>
      <c r="J405" s="444">
        <v>77</v>
      </c>
      <c r="K405" s="445">
        <f>SUM(J405/J411)</f>
        <v>0.171875</v>
      </c>
      <c r="L405" s="444">
        <v>11</v>
      </c>
      <c r="M405" s="445">
        <f>SUM(L405/L411)</f>
        <v>0.13095238095238096</v>
      </c>
      <c r="N405" s="444">
        <v>6</v>
      </c>
      <c r="O405" s="445">
        <f>SUM(N405/N411)</f>
        <v>0.22222222222222221</v>
      </c>
      <c r="P405" s="444">
        <v>1</v>
      </c>
      <c r="Q405" s="445">
        <f>SUM(P405/P411)</f>
        <v>0.1111111111111111</v>
      </c>
      <c r="R405" s="433">
        <f t="shared" ref="R405:R410" si="69">SUM(B405,D405,F405,H405,J405,L405,N405,P405)</f>
        <v>798</v>
      </c>
    </row>
    <row r="406" spans="1:18" s="197" customFormat="1" hidden="1" x14ac:dyDescent="0.25">
      <c r="A406" s="100" t="s">
        <v>293</v>
      </c>
      <c r="B406" s="448">
        <v>172</v>
      </c>
      <c r="C406" s="449">
        <f>SUM(B406/B411)</f>
        <v>7.4685193226226659E-2</v>
      </c>
      <c r="D406" s="448">
        <v>1</v>
      </c>
      <c r="E406" s="449">
        <f>SUM(D406/D411)</f>
        <v>6.6666666666666666E-2</v>
      </c>
      <c r="F406" s="448">
        <v>134</v>
      </c>
      <c r="G406" s="449">
        <f>SUM(F406/F411)</f>
        <v>6.733668341708543E-2</v>
      </c>
      <c r="H406" s="448">
        <v>27</v>
      </c>
      <c r="I406" s="449">
        <f>SUM(H406/H411)</f>
        <v>7.1428571428571425E-2</v>
      </c>
      <c r="J406" s="448">
        <v>25</v>
      </c>
      <c r="K406" s="449">
        <f>SUM(J406/J411)</f>
        <v>5.5803571428571432E-2</v>
      </c>
      <c r="L406" s="448">
        <v>46</v>
      </c>
      <c r="M406" s="449">
        <v>0.54700000000000004</v>
      </c>
      <c r="N406" s="448">
        <v>2</v>
      </c>
      <c r="O406" s="449">
        <f>SUM(N406/N411)</f>
        <v>7.407407407407407E-2</v>
      </c>
      <c r="P406" s="448">
        <v>2</v>
      </c>
      <c r="Q406" s="449">
        <f>SUM(P406/P411)</f>
        <v>0.22222222222222221</v>
      </c>
      <c r="R406" s="438">
        <f t="shared" si="69"/>
        <v>409</v>
      </c>
    </row>
    <row r="407" spans="1:18" s="197" customFormat="1" hidden="1" x14ac:dyDescent="0.25">
      <c r="A407" s="100" t="s">
        <v>294</v>
      </c>
      <c r="B407" s="448">
        <v>25</v>
      </c>
      <c r="C407" s="449">
        <f>SUM(B407/B411)</f>
        <v>1.0855405992184108E-2</v>
      </c>
      <c r="D407" s="448">
        <v>0</v>
      </c>
      <c r="E407" s="449">
        <f>SUM(D407/D411)</f>
        <v>0</v>
      </c>
      <c r="F407" s="448">
        <v>15</v>
      </c>
      <c r="G407" s="449">
        <f>SUM(F407/F411)</f>
        <v>7.537688442211055E-3</v>
      </c>
      <c r="H407" s="448">
        <v>8</v>
      </c>
      <c r="I407" s="449">
        <f>SUM(H407/H411)</f>
        <v>2.1164021164021163E-2</v>
      </c>
      <c r="J407" s="448">
        <v>5</v>
      </c>
      <c r="K407" s="449">
        <f>SUM(J407/J411)</f>
        <v>1.1160714285714286E-2</v>
      </c>
      <c r="L407" s="448">
        <v>1</v>
      </c>
      <c r="M407" s="449">
        <f>SUM(L407/L411)</f>
        <v>1.1904761904761904E-2</v>
      </c>
      <c r="N407" s="448">
        <v>1</v>
      </c>
      <c r="O407" s="449">
        <f>SUM(N407/N411)</f>
        <v>3.7037037037037035E-2</v>
      </c>
      <c r="P407" s="448">
        <v>0</v>
      </c>
      <c r="Q407" s="449">
        <f>SUM(P407/P411)</f>
        <v>0</v>
      </c>
      <c r="R407" s="438">
        <f t="shared" si="69"/>
        <v>55</v>
      </c>
    </row>
    <row r="408" spans="1:18" s="197" customFormat="1" hidden="1" x14ac:dyDescent="0.25">
      <c r="A408" s="100" t="s">
        <v>295</v>
      </c>
      <c r="B408" s="448">
        <v>726</v>
      </c>
      <c r="C408" s="449">
        <f>SUM(B408/B411)</f>
        <v>0.31524099001302647</v>
      </c>
      <c r="D408" s="448">
        <v>6</v>
      </c>
      <c r="E408" s="449">
        <f>SUM(D408/D411)</f>
        <v>0.4</v>
      </c>
      <c r="F408" s="448">
        <v>698</v>
      </c>
      <c r="G408" s="449">
        <f>SUM(F408/F411)</f>
        <v>0.3507537688442211</v>
      </c>
      <c r="H408" s="448">
        <v>160</v>
      </c>
      <c r="I408" s="449">
        <v>0.42399999999999999</v>
      </c>
      <c r="J408" s="448">
        <v>152</v>
      </c>
      <c r="K408" s="449">
        <f>SUM(J408/J411)</f>
        <v>0.3392857142857143</v>
      </c>
      <c r="L408" s="448">
        <v>5</v>
      </c>
      <c r="M408" s="449">
        <f>SUM(L408/L411)</f>
        <v>5.9523809523809521E-2</v>
      </c>
      <c r="N408" s="448">
        <v>14</v>
      </c>
      <c r="O408" s="449">
        <f>SUM(N408/N411)</f>
        <v>0.51851851851851849</v>
      </c>
      <c r="P408" s="448">
        <v>4</v>
      </c>
      <c r="Q408" s="449">
        <v>0.44500000000000001</v>
      </c>
      <c r="R408" s="438">
        <f t="shared" si="69"/>
        <v>1765</v>
      </c>
    </row>
    <row r="409" spans="1:18" s="197" customFormat="1" hidden="1" x14ac:dyDescent="0.25">
      <c r="A409" s="100" t="s">
        <v>296</v>
      </c>
      <c r="B409" s="448">
        <v>827</v>
      </c>
      <c r="C409" s="449">
        <f>SUM(B409/B411)</f>
        <v>0.35909683022145028</v>
      </c>
      <c r="D409" s="448">
        <v>5</v>
      </c>
      <c r="E409" s="449">
        <f>SUM(D409/D411)</f>
        <v>0.33333333333333331</v>
      </c>
      <c r="F409" s="448">
        <v>753</v>
      </c>
      <c r="G409" s="449">
        <f>SUM(F409/F411)</f>
        <v>0.37839195979899498</v>
      </c>
      <c r="H409" s="448">
        <v>120</v>
      </c>
      <c r="I409" s="449">
        <v>0.318</v>
      </c>
      <c r="J409" s="448">
        <v>180</v>
      </c>
      <c r="K409" s="449">
        <f>SUM(J409/J411)</f>
        <v>0.4017857142857143</v>
      </c>
      <c r="L409" s="448">
        <v>9</v>
      </c>
      <c r="M409" s="449">
        <f>SUM(L409/L411)</f>
        <v>0.10714285714285714</v>
      </c>
      <c r="N409" s="448">
        <v>4</v>
      </c>
      <c r="O409" s="449">
        <f>SUM(N409/N411)</f>
        <v>0.14814814814814814</v>
      </c>
      <c r="P409" s="448">
        <v>1</v>
      </c>
      <c r="Q409" s="449">
        <f>SUM(P409/P411)</f>
        <v>0.1111111111111111</v>
      </c>
      <c r="R409" s="438">
        <f t="shared" si="69"/>
        <v>1899</v>
      </c>
    </row>
    <row r="410" spans="1:18" s="197" customFormat="1" ht="15.75" hidden="1" thickBot="1" x14ac:dyDescent="0.3">
      <c r="A410" s="101" t="s">
        <v>297</v>
      </c>
      <c r="B410" s="452">
        <v>160</v>
      </c>
      <c r="C410" s="453">
        <f>SUM(B410/B411)</f>
        <v>6.9474598349978295E-2</v>
      </c>
      <c r="D410" s="452">
        <v>0</v>
      </c>
      <c r="E410" s="453">
        <f>SUM(D410/D411)</f>
        <v>0</v>
      </c>
      <c r="F410" s="452">
        <v>122</v>
      </c>
      <c r="G410" s="453">
        <f>SUM(F410/F411)</f>
        <v>6.1306532663316586E-2</v>
      </c>
      <c r="H410" s="452">
        <v>24</v>
      </c>
      <c r="I410" s="453">
        <f>SUM(H410/H411)</f>
        <v>6.3492063492063489E-2</v>
      </c>
      <c r="J410" s="452">
        <v>9</v>
      </c>
      <c r="K410" s="453">
        <f>SUM(J410/J411)</f>
        <v>2.0089285714285716E-2</v>
      </c>
      <c r="L410" s="452">
        <v>12</v>
      </c>
      <c r="M410" s="453">
        <f>SUM(L410/L411)</f>
        <v>0.14285714285714285</v>
      </c>
      <c r="N410" s="452">
        <v>0</v>
      </c>
      <c r="O410" s="453">
        <f>SUM(N410/N411)</f>
        <v>0</v>
      </c>
      <c r="P410" s="452">
        <v>1</v>
      </c>
      <c r="Q410" s="453">
        <f>SUM(P410/P411)</f>
        <v>0.1111111111111111</v>
      </c>
      <c r="R410" s="443">
        <f t="shared" si="69"/>
        <v>328</v>
      </c>
    </row>
    <row r="411" spans="1:18" s="197" customFormat="1" ht="16.5" hidden="1" thickTop="1" thickBot="1" x14ac:dyDescent="0.3">
      <c r="A411" s="125" t="s">
        <v>409</v>
      </c>
      <c r="B411" s="119">
        <f t="shared" ref="B411:Q411" si="70">SUM(B405:B410)</f>
        <v>2303</v>
      </c>
      <c r="C411" s="259">
        <f t="shared" si="70"/>
        <v>1</v>
      </c>
      <c r="D411" s="119">
        <f t="shared" si="70"/>
        <v>15</v>
      </c>
      <c r="E411" s="259">
        <f t="shared" si="70"/>
        <v>1</v>
      </c>
      <c r="F411" s="119">
        <f t="shared" si="70"/>
        <v>1990</v>
      </c>
      <c r="G411" s="259">
        <f t="shared" si="70"/>
        <v>1</v>
      </c>
      <c r="H411" s="119">
        <f t="shared" si="70"/>
        <v>378</v>
      </c>
      <c r="I411" s="259">
        <f t="shared" si="70"/>
        <v>1.0012592592592593</v>
      </c>
      <c r="J411" s="119">
        <f t="shared" si="70"/>
        <v>448</v>
      </c>
      <c r="K411" s="259">
        <f t="shared" si="70"/>
        <v>1</v>
      </c>
      <c r="L411" s="119">
        <f t="shared" si="70"/>
        <v>84</v>
      </c>
      <c r="M411" s="259">
        <f t="shared" si="70"/>
        <v>0.99938095238095226</v>
      </c>
      <c r="N411" s="119">
        <f t="shared" si="70"/>
        <v>27</v>
      </c>
      <c r="O411" s="259">
        <f t="shared" si="70"/>
        <v>1</v>
      </c>
      <c r="P411" s="119">
        <f t="shared" si="70"/>
        <v>9</v>
      </c>
      <c r="Q411" s="259">
        <f t="shared" si="70"/>
        <v>1.0005555555555556</v>
      </c>
      <c r="R411" s="119">
        <f>SUM(B411,D411,F411,H411,J411,L411,N411,P411)</f>
        <v>5254</v>
      </c>
    </row>
    <row r="412" spans="1:18" s="197" customFormat="1" ht="15.75" hidden="1" customHeight="1" thickBot="1" x14ac:dyDescent="0.3">
      <c r="A412" s="2269" t="s">
        <v>412</v>
      </c>
      <c r="B412" s="2270"/>
      <c r="C412" s="2270"/>
      <c r="D412" s="2270"/>
      <c r="E412" s="2270"/>
      <c r="F412" s="2270"/>
      <c r="G412" s="2270"/>
      <c r="H412" s="2270"/>
      <c r="I412" s="2270"/>
      <c r="J412" s="2270"/>
      <c r="K412" s="2270"/>
      <c r="L412" s="2270"/>
      <c r="M412" s="2270"/>
      <c r="N412" s="2270"/>
      <c r="O412" s="2270"/>
      <c r="P412" s="2270"/>
      <c r="Q412" s="2270"/>
      <c r="R412" s="2270"/>
    </row>
    <row r="413" spans="1:18" s="197" customFormat="1" hidden="1" x14ac:dyDescent="0.25">
      <c r="A413" s="93" t="s">
        <v>413</v>
      </c>
      <c r="B413" s="444">
        <v>1718</v>
      </c>
      <c r="C413" s="445">
        <f>SUM(B413/B419)</f>
        <v>0.74598349978289191</v>
      </c>
      <c r="D413" s="444">
        <v>13</v>
      </c>
      <c r="E413" s="445">
        <v>0.86599999999999999</v>
      </c>
      <c r="F413" s="444">
        <v>1122</v>
      </c>
      <c r="G413" s="445">
        <f>SUM(F413/F419)</f>
        <v>0.56381909547738696</v>
      </c>
      <c r="H413" s="444">
        <v>312</v>
      </c>
      <c r="I413" s="445">
        <f>SUM(H413/H419)</f>
        <v>0.82539682539682535</v>
      </c>
      <c r="J413" s="444">
        <v>282</v>
      </c>
      <c r="K413" s="445">
        <f>SUM(J413/J419)</f>
        <v>0.6294642857142857</v>
      </c>
      <c r="L413" s="444">
        <v>63</v>
      </c>
      <c r="M413" s="445">
        <f>SUM(L413/L419)</f>
        <v>0.75</v>
      </c>
      <c r="N413" s="444">
        <v>17</v>
      </c>
      <c r="O413" s="445">
        <f>SUM(N413/N419)</f>
        <v>0.62962962962962965</v>
      </c>
      <c r="P413" s="444">
        <v>6</v>
      </c>
      <c r="Q413" s="445">
        <f>SUM(P413/P419)</f>
        <v>0.66666666666666663</v>
      </c>
      <c r="R413" s="433">
        <f t="shared" ref="R413:R418" si="71">SUM(B413,D413,F413,H413,J413,L413,N413,P413)</f>
        <v>3533</v>
      </c>
    </row>
    <row r="414" spans="1:18" s="197" customFormat="1" hidden="1" x14ac:dyDescent="0.25">
      <c r="A414" s="94" t="s">
        <v>414</v>
      </c>
      <c r="B414" s="448">
        <v>451</v>
      </c>
      <c r="C414" s="449">
        <f>SUM(B414/B419)</f>
        <v>0.19583152409900131</v>
      </c>
      <c r="D414" s="448">
        <v>1</v>
      </c>
      <c r="E414" s="449">
        <f>SUM(D414/D419)</f>
        <v>6.6666666666666666E-2</v>
      </c>
      <c r="F414" s="448">
        <v>665</v>
      </c>
      <c r="G414" s="449">
        <f>SUM(F414/F419)</f>
        <v>0.33417085427135679</v>
      </c>
      <c r="H414" s="448">
        <v>56</v>
      </c>
      <c r="I414" s="449">
        <f>SUM(H414/H419)</f>
        <v>0.14814814814814814</v>
      </c>
      <c r="J414" s="448">
        <v>103</v>
      </c>
      <c r="K414" s="449">
        <f>SUM(J414/J419)</f>
        <v>0.22991071428571427</v>
      </c>
      <c r="L414" s="448">
        <v>16</v>
      </c>
      <c r="M414" s="449">
        <f>SUM(L414/L419)</f>
        <v>0.19047619047619047</v>
      </c>
      <c r="N414" s="448">
        <v>5</v>
      </c>
      <c r="O414" s="449">
        <f>SUM(N414/N419)</f>
        <v>0.18518518518518517</v>
      </c>
      <c r="P414" s="448">
        <v>1</v>
      </c>
      <c r="Q414" s="449">
        <f>SUM(P414/P419)</f>
        <v>0.1111111111111111</v>
      </c>
      <c r="R414" s="438">
        <f t="shared" si="71"/>
        <v>1298</v>
      </c>
    </row>
    <row r="415" spans="1:18" s="197" customFormat="1" hidden="1" x14ac:dyDescent="0.25">
      <c r="A415" s="94" t="s">
        <v>415</v>
      </c>
      <c r="B415" s="448">
        <v>97</v>
      </c>
      <c r="C415" s="449">
        <f>SUM(B415/B419)</f>
        <v>4.211897524967434E-2</v>
      </c>
      <c r="D415" s="448">
        <v>0</v>
      </c>
      <c r="E415" s="449">
        <f>SUM(D415/D419)</f>
        <v>0</v>
      </c>
      <c r="F415" s="448">
        <v>184</v>
      </c>
      <c r="G415" s="449">
        <f>SUM(F415/F419)</f>
        <v>9.2462311557788945E-2</v>
      </c>
      <c r="H415" s="448">
        <v>7</v>
      </c>
      <c r="I415" s="449">
        <f>SUM(H415/H419)</f>
        <v>1.8518518518518517E-2</v>
      </c>
      <c r="J415" s="448">
        <v>34</v>
      </c>
      <c r="K415" s="449">
        <f>SUM(J415/J419)</f>
        <v>7.5892857142857137E-2</v>
      </c>
      <c r="L415" s="448">
        <v>2</v>
      </c>
      <c r="M415" s="449">
        <f>SUM(L415/L419)</f>
        <v>2.3809523809523808E-2</v>
      </c>
      <c r="N415" s="448">
        <v>1</v>
      </c>
      <c r="O415" s="449">
        <f>SUM(N415/N419)</f>
        <v>3.7037037037037035E-2</v>
      </c>
      <c r="P415" s="448">
        <v>1</v>
      </c>
      <c r="Q415" s="449">
        <f>SUM(P415/P419)</f>
        <v>0.1111111111111111</v>
      </c>
      <c r="R415" s="438">
        <f t="shared" si="71"/>
        <v>326</v>
      </c>
    </row>
    <row r="416" spans="1:18" s="197" customFormat="1" hidden="1" x14ac:dyDescent="0.25">
      <c r="A416" s="94" t="s">
        <v>416</v>
      </c>
      <c r="B416" s="448">
        <v>19</v>
      </c>
      <c r="C416" s="449">
        <f>SUM(B416/B419)</f>
        <v>8.250108554059922E-3</v>
      </c>
      <c r="D416" s="448">
        <v>1</v>
      </c>
      <c r="E416" s="449">
        <f>SUM(D416/D419)</f>
        <v>6.6666666666666666E-2</v>
      </c>
      <c r="F416" s="448">
        <v>19</v>
      </c>
      <c r="G416" s="449">
        <f>SUM(F416/F419)</f>
        <v>9.5477386934673374E-3</v>
      </c>
      <c r="H416" s="448">
        <v>3</v>
      </c>
      <c r="I416" s="449">
        <f>SUM(H416/H419)</f>
        <v>7.9365079365079361E-3</v>
      </c>
      <c r="J416" s="448">
        <v>14</v>
      </c>
      <c r="K416" s="449">
        <f>SUM(J416/J419)</f>
        <v>3.125E-2</v>
      </c>
      <c r="L416" s="448">
        <v>2</v>
      </c>
      <c r="M416" s="449">
        <f>SUM(L416/L419)</f>
        <v>2.3809523809523808E-2</v>
      </c>
      <c r="N416" s="448">
        <v>4</v>
      </c>
      <c r="O416" s="449">
        <f>SUM(N416/N419)</f>
        <v>0.14814814814814814</v>
      </c>
      <c r="P416" s="448">
        <v>1</v>
      </c>
      <c r="Q416" s="449">
        <f>SUM(P416/P419)</f>
        <v>0.1111111111111111</v>
      </c>
      <c r="R416" s="438">
        <f t="shared" si="71"/>
        <v>63</v>
      </c>
    </row>
    <row r="417" spans="1:18" s="197" customFormat="1" hidden="1" x14ac:dyDescent="0.25">
      <c r="A417" s="94" t="s">
        <v>417</v>
      </c>
      <c r="B417" s="448">
        <v>14</v>
      </c>
      <c r="C417" s="449">
        <f>SUM(B417/B419)</f>
        <v>6.0790273556231003E-3</v>
      </c>
      <c r="D417" s="448">
        <v>0</v>
      </c>
      <c r="E417" s="449">
        <f>SUM(D417/D419)</f>
        <v>0</v>
      </c>
      <c r="F417" s="448">
        <v>0</v>
      </c>
      <c r="G417" s="449">
        <f>SUM(F417/F419)</f>
        <v>0</v>
      </c>
      <c r="H417" s="448">
        <v>0</v>
      </c>
      <c r="I417" s="449">
        <f>SUM(H417/H419)</f>
        <v>0</v>
      </c>
      <c r="J417" s="448">
        <v>7</v>
      </c>
      <c r="K417" s="449">
        <f>SUM(J417/J419)</f>
        <v>1.5625E-2</v>
      </c>
      <c r="L417" s="448">
        <v>1</v>
      </c>
      <c r="M417" s="449">
        <f>SUM(L417/L419)</f>
        <v>1.1904761904761904E-2</v>
      </c>
      <c r="N417" s="448">
        <v>0</v>
      </c>
      <c r="O417" s="449">
        <f>SUM(N417/N419)</f>
        <v>0</v>
      </c>
      <c r="P417" s="448">
        <v>0</v>
      </c>
      <c r="Q417" s="449">
        <f>SUM(P417/P419)</f>
        <v>0</v>
      </c>
      <c r="R417" s="438">
        <f t="shared" si="71"/>
        <v>22</v>
      </c>
    </row>
    <row r="418" spans="1:18" s="197" customFormat="1" ht="15.75" hidden="1" thickBot="1" x14ac:dyDescent="0.3">
      <c r="A418" s="111" t="s">
        <v>418</v>
      </c>
      <c r="B418" s="452">
        <v>4</v>
      </c>
      <c r="C418" s="453">
        <f>SUM(B418/B419)</f>
        <v>1.7368649587494573E-3</v>
      </c>
      <c r="D418" s="452">
        <v>0</v>
      </c>
      <c r="E418" s="453">
        <f>SUM(D418/D419)</f>
        <v>0</v>
      </c>
      <c r="F418" s="452">
        <v>0</v>
      </c>
      <c r="G418" s="453">
        <f>SUM(F418/F419)</f>
        <v>0</v>
      </c>
      <c r="H418" s="452">
        <v>0</v>
      </c>
      <c r="I418" s="453">
        <f>SUM(H418/H419)</f>
        <v>0</v>
      </c>
      <c r="J418" s="452">
        <v>8</v>
      </c>
      <c r="K418" s="453">
        <f>SUM(J418/J419)</f>
        <v>1.7857142857142856E-2</v>
      </c>
      <c r="L418" s="452">
        <v>0</v>
      </c>
      <c r="M418" s="453">
        <f>SUM(L418/L419)</f>
        <v>0</v>
      </c>
      <c r="N418" s="452">
        <v>0</v>
      </c>
      <c r="O418" s="453">
        <f>SUM(N418/N419)</f>
        <v>0</v>
      </c>
      <c r="P418" s="452">
        <v>0</v>
      </c>
      <c r="Q418" s="453">
        <f>SUM(P418/P419)</f>
        <v>0</v>
      </c>
      <c r="R418" s="443">
        <f t="shared" si="71"/>
        <v>12</v>
      </c>
    </row>
    <row r="419" spans="1:18" s="197" customFormat="1" ht="16.5" hidden="1" thickTop="1" thickBot="1" x14ac:dyDescent="0.3">
      <c r="A419" s="125" t="s">
        <v>409</v>
      </c>
      <c r="B419" s="119">
        <f t="shared" ref="B419:R419" si="72">SUM(B413:B418)</f>
        <v>2303</v>
      </c>
      <c r="C419" s="259">
        <f t="shared" si="72"/>
        <v>1</v>
      </c>
      <c r="D419" s="119">
        <f t="shared" si="72"/>
        <v>15</v>
      </c>
      <c r="E419" s="259">
        <f t="shared" si="72"/>
        <v>0.9993333333333333</v>
      </c>
      <c r="F419" s="119">
        <f t="shared" si="72"/>
        <v>1990</v>
      </c>
      <c r="G419" s="259">
        <f t="shared" si="72"/>
        <v>1</v>
      </c>
      <c r="H419" s="119">
        <f t="shared" si="72"/>
        <v>378</v>
      </c>
      <c r="I419" s="259">
        <f t="shared" si="72"/>
        <v>0.99999999999999989</v>
      </c>
      <c r="J419" s="119">
        <f t="shared" si="72"/>
        <v>448</v>
      </c>
      <c r="K419" s="259">
        <f t="shared" si="72"/>
        <v>1</v>
      </c>
      <c r="L419" s="119">
        <f t="shared" si="72"/>
        <v>84</v>
      </c>
      <c r="M419" s="259">
        <f t="shared" si="72"/>
        <v>1</v>
      </c>
      <c r="N419" s="119">
        <f t="shared" si="72"/>
        <v>27</v>
      </c>
      <c r="O419" s="259">
        <f t="shared" si="72"/>
        <v>1</v>
      </c>
      <c r="P419" s="119">
        <f t="shared" si="72"/>
        <v>9</v>
      </c>
      <c r="Q419" s="259">
        <f t="shared" si="72"/>
        <v>1</v>
      </c>
      <c r="R419" s="119">
        <f t="shared" si="72"/>
        <v>5254</v>
      </c>
    </row>
    <row r="420" spans="1:18" s="197" customFormat="1" ht="15.75" hidden="1" customHeight="1" thickBot="1" x14ac:dyDescent="0.3">
      <c r="A420" s="2269" t="s">
        <v>419</v>
      </c>
      <c r="B420" s="2270"/>
      <c r="C420" s="2270"/>
      <c r="D420" s="2270"/>
      <c r="E420" s="2270"/>
      <c r="F420" s="2270"/>
      <c r="G420" s="2270"/>
      <c r="H420" s="2270"/>
      <c r="I420" s="2270"/>
      <c r="J420" s="2270"/>
      <c r="K420" s="2270"/>
      <c r="L420" s="2270"/>
      <c r="M420" s="2270"/>
      <c r="N420" s="2270"/>
      <c r="O420" s="2270"/>
      <c r="P420" s="2270"/>
      <c r="Q420" s="2270"/>
      <c r="R420" s="2270"/>
    </row>
    <row r="421" spans="1:18" s="197" customFormat="1" hidden="1" x14ac:dyDescent="0.25">
      <c r="A421" s="93" t="s">
        <v>308</v>
      </c>
      <c r="B421" s="448">
        <v>48</v>
      </c>
      <c r="C421" s="456">
        <f>SUM(B421/B425)</f>
        <v>2.0842379504993486E-2</v>
      </c>
      <c r="D421" s="448">
        <v>1</v>
      </c>
      <c r="E421" s="456">
        <f>SUM(D421/D425)</f>
        <v>6.6666666666666666E-2</v>
      </c>
      <c r="F421" s="448">
        <v>0</v>
      </c>
      <c r="G421" s="456">
        <f>SUM(F421/F425)</f>
        <v>0</v>
      </c>
      <c r="H421" s="448">
        <v>2</v>
      </c>
      <c r="I421" s="456">
        <f>SUM(H421/H425)</f>
        <v>5.2910052910052907E-3</v>
      </c>
      <c r="J421" s="448">
        <v>1</v>
      </c>
      <c r="K421" s="456">
        <f>SUM(J421/J425)</f>
        <v>2.232142857142857E-3</v>
      </c>
      <c r="L421" s="448">
        <v>2</v>
      </c>
      <c r="M421" s="456">
        <f>SUM(L421/L425)</f>
        <v>2.3809523809523808E-2</v>
      </c>
      <c r="N421" s="448">
        <v>0</v>
      </c>
      <c r="O421" s="456">
        <f>SUM(N421/N425)</f>
        <v>0</v>
      </c>
      <c r="P421" s="448">
        <v>0</v>
      </c>
      <c r="Q421" s="456">
        <f>SUM(P421/P425)</f>
        <v>0</v>
      </c>
      <c r="R421" s="633">
        <f>SUM(B421,D421,F421,H421,J421,L421,N421,P421)</f>
        <v>54</v>
      </c>
    </row>
    <row r="422" spans="1:18" s="197" customFormat="1" hidden="1" x14ac:dyDescent="0.25">
      <c r="A422" s="94" t="s">
        <v>309</v>
      </c>
      <c r="B422" s="448">
        <v>1241</v>
      </c>
      <c r="C422" s="460">
        <v>0.53800000000000003</v>
      </c>
      <c r="D422" s="448">
        <v>11</v>
      </c>
      <c r="E422" s="460">
        <f>SUM(D422/D425)</f>
        <v>0.73333333333333328</v>
      </c>
      <c r="F422" s="448">
        <v>53</v>
      </c>
      <c r="G422" s="460">
        <f>SUM(F422/F425)</f>
        <v>2.6633165829145728E-2</v>
      </c>
      <c r="H422" s="448">
        <v>102</v>
      </c>
      <c r="I422" s="460">
        <f>SUM(H422/H425)</f>
        <v>0.26984126984126983</v>
      </c>
      <c r="J422" s="448">
        <v>50</v>
      </c>
      <c r="K422" s="460">
        <f>SUM(J422/J425)</f>
        <v>0.11160714285714286</v>
      </c>
      <c r="L422" s="448">
        <v>64</v>
      </c>
      <c r="M422" s="460">
        <f>SUM(L422/L425)</f>
        <v>0.76190476190476186</v>
      </c>
      <c r="N422" s="448">
        <v>17</v>
      </c>
      <c r="O422" s="460">
        <f>SUM(N422/N425)</f>
        <v>0.62962962962962965</v>
      </c>
      <c r="P422" s="448">
        <v>3</v>
      </c>
      <c r="Q422" s="460">
        <f>SUM(P422/P425)</f>
        <v>0.33333333333333331</v>
      </c>
      <c r="R422" s="459">
        <f>SUM(B422,D422,F422,H422,J422,L422,N422,P422)</f>
        <v>1541</v>
      </c>
    </row>
    <row r="423" spans="1:18" s="197" customFormat="1" hidden="1" x14ac:dyDescent="0.25">
      <c r="A423" s="94" t="s">
        <v>310</v>
      </c>
      <c r="B423" s="448">
        <v>734</v>
      </c>
      <c r="C423" s="460">
        <f>SUM(B423/B425)</f>
        <v>0.31871471993052541</v>
      </c>
      <c r="D423" s="448">
        <v>3</v>
      </c>
      <c r="E423" s="460">
        <f>SUM(D423/D425)</f>
        <v>0.2</v>
      </c>
      <c r="F423" s="448">
        <v>716</v>
      </c>
      <c r="G423" s="460">
        <f>SUM(F423/F425)</f>
        <v>0.35979899497487439</v>
      </c>
      <c r="H423" s="448">
        <v>183</v>
      </c>
      <c r="I423" s="460">
        <f>SUM(H423/H425)</f>
        <v>0.48412698412698413</v>
      </c>
      <c r="J423" s="448">
        <v>108</v>
      </c>
      <c r="K423" s="460">
        <f>SUM(J423/J425)</f>
        <v>0.24107142857142858</v>
      </c>
      <c r="L423" s="448">
        <v>7</v>
      </c>
      <c r="M423" s="460">
        <f>SUM(L423/L425)</f>
        <v>8.3333333333333329E-2</v>
      </c>
      <c r="N423" s="448">
        <v>5</v>
      </c>
      <c r="O423" s="460">
        <f>SUM(N423/N425)</f>
        <v>0.18518518518518517</v>
      </c>
      <c r="P423" s="448">
        <v>2</v>
      </c>
      <c r="Q423" s="460">
        <f>SUM(P423/P425)</f>
        <v>0.22222222222222221</v>
      </c>
      <c r="R423" s="459">
        <f>SUM(B423,D423,F423,H423,J423,L423,N423,P423)</f>
        <v>1758</v>
      </c>
    </row>
    <row r="424" spans="1:18" s="197" customFormat="1" ht="15.75" hidden="1" thickBot="1" x14ac:dyDescent="0.3">
      <c r="A424" s="111" t="s">
        <v>420</v>
      </c>
      <c r="B424" s="452">
        <v>280</v>
      </c>
      <c r="C424" s="463">
        <f>SUM(B424/B425)</f>
        <v>0.12158054711246201</v>
      </c>
      <c r="D424" s="452">
        <v>0</v>
      </c>
      <c r="E424" s="463">
        <f>SUM(D424/D425)</f>
        <v>0</v>
      </c>
      <c r="F424" s="452">
        <v>1221</v>
      </c>
      <c r="G424" s="463">
        <v>0.61299999999999999</v>
      </c>
      <c r="H424" s="452">
        <v>91</v>
      </c>
      <c r="I424" s="463">
        <f>SUM(H424/H425)</f>
        <v>0.24074074074074073</v>
      </c>
      <c r="J424" s="452">
        <v>289</v>
      </c>
      <c r="K424" s="463">
        <f>SUM(J424/J425)</f>
        <v>0.6450892857142857</v>
      </c>
      <c r="L424" s="452">
        <v>11</v>
      </c>
      <c r="M424" s="463">
        <f>SUM(L424/L425)</f>
        <v>0.13095238095238096</v>
      </c>
      <c r="N424" s="452">
        <v>5</v>
      </c>
      <c r="O424" s="463">
        <f>SUM(N424/N425)</f>
        <v>0.18518518518518517</v>
      </c>
      <c r="P424" s="452">
        <v>4</v>
      </c>
      <c r="Q424" s="463">
        <v>0.44500000000000001</v>
      </c>
      <c r="R424" s="466">
        <f>SUM(B424,D424,F424,H424,J424,L424,N424,P424)</f>
        <v>1901</v>
      </c>
    </row>
    <row r="425" spans="1:18" s="197" customFormat="1" ht="16.5" hidden="1" thickTop="1" thickBot="1" x14ac:dyDescent="0.3">
      <c r="A425" s="125" t="s">
        <v>409</v>
      </c>
      <c r="B425" s="119">
        <f t="shared" ref="B425:R425" si="73">SUM(B421:B424)</f>
        <v>2303</v>
      </c>
      <c r="C425" s="259">
        <f t="shared" si="73"/>
        <v>0.99913764654798087</v>
      </c>
      <c r="D425" s="119">
        <f t="shared" si="73"/>
        <v>15</v>
      </c>
      <c r="E425" s="259">
        <f t="shared" si="73"/>
        <v>1</v>
      </c>
      <c r="F425" s="119">
        <f t="shared" si="73"/>
        <v>1990</v>
      </c>
      <c r="G425" s="259">
        <f t="shared" si="73"/>
        <v>0.99943216080402009</v>
      </c>
      <c r="H425" s="119">
        <f t="shared" si="73"/>
        <v>378</v>
      </c>
      <c r="I425" s="259">
        <f t="shared" si="73"/>
        <v>1</v>
      </c>
      <c r="J425" s="119">
        <f t="shared" si="73"/>
        <v>448</v>
      </c>
      <c r="K425" s="259">
        <f t="shared" si="73"/>
        <v>1</v>
      </c>
      <c r="L425" s="119">
        <f t="shared" si="73"/>
        <v>84</v>
      </c>
      <c r="M425" s="259">
        <f t="shared" si="73"/>
        <v>1</v>
      </c>
      <c r="N425" s="119">
        <f t="shared" si="73"/>
        <v>27</v>
      </c>
      <c r="O425" s="259">
        <f t="shared" si="73"/>
        <v>1</v>
      </c>
      <c r="P425" s="119">
        <f t="shared" si="73"/>
        <v>9</v>
      </c>
      <c r="Q425" s="259">
        <f t="shared" si="73"/>
        <v>1.0005555555555556</v>
      </c>
      <c r="R425" s="119">
        <f t="shared" si="73"/>
        <v>5254</v>
      </c>
    </row>
    <row r="426" spans="1:18" s="197" customFormat="1" ht="15.75" hidden="1" thickBot="1" x14ac:dyDescent="0.3">
      <c r="A426" s="2269" t="s">
        <v>421</v>
      </c>
      <c r="B426" s="2270"/>
      <c r="C426" s="2270"/>
      <c r="D426" s="2270"/>
      <c r="E426" s="2270"/>
      <c r="F426" s="2270"/>
      <c r="G426" s="2270"/>
      <c r="H426" s="2270"/>
      <c r="I426" s="2270"/>
      <c r="J426" s="2270"/>
      <c r="K426" s="2270"/>
      <c r="L426" s="2270"/>
      <c r="M426" s="2270"/>
      <c r="N426" s="2270"/>
      <c r="O426" s="2270"/>
      <c r="P426" s="2270"/>
      <c r="Q426" s="2270"/>
      <c r="R426" s="2270"/>
    </row>
    <row r="427" spans="1:18" s="197" customFormat="1" hidden="1" x14ac:dyDescent="0.25">
      <c r="A427" s="110"/>
      <c r="B427" s="249" t="s">
        <v>422</v>
      </c>
      <c r="C427" s="250" t="s">
        <v>313</v>
      </c>
      <c r="D427" s="251" t="s">
        <v>422</v>
      </c>
      <c r="E427" s="252" t="s">
        <v>313</v>
      </c>
      <c r="F427" s="250" t="s">
        <v>422</v>
      </c>
      <c r="G427" s="250" t="s">
        <v>313</v>
      </c>
      <c r="H427" s="251" t="s">
        <v>422</v>
      </c>
      <c r="I427" s="252" t="s">
        <v>313</v>
      </c>
      <c r="J427" s="323" t="s">
        <v>422</v>
      </c>
      <c r="K427" s="251" t="s">
        <v>313</v>
      </c>
      <c r="L427" s="252" t="s">
        <v>422</v>
      </c>
      <c r="M427" s="250" t="s">
        <v>313</v>
      </c>
      <c r="N427" s="250" t="s">
        <v>422</v>
      </c>
      <c r="O427" s="250" t="s">
        <v>313</v>
      </c>
      <c r="P427" s="251" t="s">
        <v>422</v>
      </c>
      <c r="Q427" s="252" t="s">
        <v>313</v>
      </c>
      <c r="R427" s="251" t="s">
        <v>422</v>
      </c>
    </row>
    <row r="428" spans="1:18" s="197" customFormat="1" hidden="1" x14ac:dyDescent="0.25">
      <c r="A428" s="94" t="s">
        <v>423</v>
      </c>
      <c r="B428" s="467">
        <v>7.93</v>
      </c>
      <c r="C428" s="468">
        <v>7</v>
      </c>
      <c r="D428" s="467">
        <v>8.73</v>
      </c>
      <c r="E428" s="469">
        <v>9</v>
      </c>
      <c r="F428" s="470">
        <v>6.56</v>
      </c>
      <c r="G428" s="468">
        <v>6</v>
      </c>
      <c r="H428" s="467">
        <v>10.46</v>
      </c>
      <c r="I428" s="471">
        <v>11</v>
      </c>
      <c r="J428" s="470">
        <v>18.82</v>
      </c>
      <c r="K428" s="472">
        <v>18</v>
      </c>
      <c r="L428" s="473">
        <v>7.81</v>
      </c>
      <c r="M428" s="468">
        <v>7</v>
      </c>
      <c r="N428" s="470">
        <v>15.81</v>
      </c>
      <c r="O428" s="468">
        <v>16</v>
      </c>
      <c r="P428" s="467">
        <v>8.57</v>
      </c>
      <c r="Q428" s="471">
        <v>8</v>
      </c>
      <c r="R428" s="467">
        <v>8.56</v>
      </c>
    </row>
    <row r="429" spans="1:18" s="197" customFormat="1" hidden="1" x14ac:dyDescent="0.25">
      <c r="A429" s="97" t="s">
        <v>424</v>
      </c>
      <c r="B429" s="467">
        <v>1.34</v>
      </c>
      <c r="C429" s="468">
        <v>1</v>
      </c>
      <c r="D429" s="467">
        <v>1.27</v>
      </c>
      <c r="E429" s="469">
        <v>1</v>
      </c>
      <c r="F429" s="470">
        <v>1.55</v>
      </c>
      <c r="G429" s="468">
        <v>1</v>
      </c>
      <c r="H429" s="467">
        <v>1.21</v>
      </c>
      <c r="I429" s="471">
        <v>1</v>
      </c>
      <c r="J429" s="470">
        <v>1.65</v>
      </c>
      <c r="K429" s="472">
        <v>1</v>
      </c>
      <c r="L429" s="473">
        <v>1.36</v>
      </c>
      <c r="M429" s="468">
        <v>1</v>
      </c>
      <c r="N429" s="470">
        <v>1.7</v>
      </c>
      <c r="O429" s="468">
        <v>1</v>
      </c>
      <c r="P429" s="467">
        <v>1.43</v>
      </c>
      <c r="Q429" s="471">
        <v>1</v>
      </c>
      <c r="R429" s="467">
        <v>1.44</v>
      </c>
    </row>
    <row r="430" spans="1:18" s="197" customFormat="1" ht="15.75" hidden="1" thickBot="1" x14ac:dyDescent="0.3">
      <c r="A430" s="96" t="s">
        <v>425</v>
      </c>
      <c r="B430" s="474">
        <v>12.39</v>
      </c>
      <c r="C430" s="475">
        <v>10</v>
      </c>
      <c r="D430" s="474">
        <v>5.8</v>
      </c>
      <c r="E430" s="476">
        <v>3</v>
      </c>
      <c r="F430" s="477">
        <v>28.68</v>
      </c>
      <c r="G430" s="475">
        <v>26</v>
      </c>
      <c r="H430" s="474">
        <v>18.309999999999999</v>
      </c>
      <c r="I430" s="478">
        <v>17</v>
      </c>
      <c r="J430" s="477">
        <v>38.880000000000003</v>
      </c>
      <c r="K430" s="479">
        <v>34</v>
      </c>
      <c r="L430" s="480">
        <v>8.99</v>
      </c>
      <c r="M430" s="475">
        <v>5</v>
      </c>
      <c r="N430" s="477">
        <v>14.07</v>
      </c>
      <c r="O430" s="475">
        <v>10</v>
      </c>
      <c r="P430" s="474">
        <v>27.14</v>
      </c>
      <c r="Q430" s="478">
        <v>22</v>
      </c>
      <c r="R430" s="474">
        <v>21.2</v>
      </c>
    </row>
    <row r="431" spans="1:18" ht="19.5" hidden="1" thickBot="1" x14ac:dyDescent="0.35">
      <c r="A431" s="2253" t="s">
        <v>438</v>
      </c>
      <c r="B431" s="2254"/>
      <c r="C431" s="2254"/>
      <c r="D431" s="2254"/>
      <c r="E431" s="2254"/>
      <c r="F431" s="2254"/>
      <c r="G431" s="2254"/>
      <c r="H431" s="2254"/>
      <c r="I431" s="2254"/>
      <c r="J431" s="2254"/>
      <c r="K431" s="2254"/>
      <c r="L431" s="2254"/>
      <c r="M431" s="2254"/>
      <c r="N431" s="2254"/>
      <c r="O431" s="2254"/>
      <c r="P431" s="2254"/>
      <c r="Q431" s="2254"/>
      <c r="R431" s="2254"/>
    </row>
    <row r="432" spans="1:18" s="197" customFormat="1" ht="15.75" hidden="1" thickBot="1" x14ac:dyDescent="0.3">
      <c r="A432" s="106"/>
      <c r="B432" s="2272" t="s">
        <v>275</v>
      </c>
      <c r="C432" s="2273"/>
      <c r="D432" s="2273"/>
      <c r="E432" s="2273"/>
      <c r="F432" s="2273"/>
      <c r="G432" s="2273"/>
      <c r="H432" s="2273"/>
      <c r="I432" s="2273"/>
      <c r="J432" s="2273"/>
      <c r="K432" s="2273"/>
      <c r="L432" s="2273"/>
      <c r="M432" s="2273"/>
      <c r="N432" s="2273"/>
      <c r="O432" s="2273"/>
      <c r="P432" s="2273"/>
      <c r="Q432" s="2273"/>
      <c r="R432" s="2273"/>
    </row>
    <row r="433" spans="1:18" ht="40.5" hidden="1" customHeight="1" thickBot="1" x14ac:dyDescent="0.3">
      <c r="A433" s="107"/>
      <c r="B433" s="2275" t="s">
        <v>400</v>
      </c>
      <c r="C433" s="2276"/>
      <c r="D433" s="2275" t="s">
        <v>401</v>
      </c>
      <c r="E433" s="2276"/>
      <c r="F433" s="2275" t="s">
        <v>300</v>
      </c>
      <c r="G433" s="2276"/>
      <c r="H433" s="2275" t="s">
        <v>303</v>
      </c>
      <c r="I433" s="2276"/>
      <c r="J433" s="2275" t="s">
        <v>402</v>
      </c>
      <c r="K433" s="2276"/>
      <c r="L433" s="2275" t="s">
        <v>403</v>
      </c>
      <c r="M433" s="2276"/>
      <c r="N433" s="2275" t="s">
        <v>404</v>
      </c>
      <c r="O433" s="2276"/>
      <c r="P433" s="2275" t="s">
        <v>405</v>
      </c>
      <c r="Q433" s="2276"/>
      <c r="R433" s="1854" t="s">
        <v>406</v>
      </c>
    </row>
    <row r="434" spans="1:18" ht="15.75" hidden="1" thickBot="1" x14ac:dyDescent="0.3">
      <c r="A434" s="2126" t="s">
        <v>407</v>
      </c>
      <c r="B434" s="2127"/>
      <c r="C434" s="2127"/>
      <c r="D434" s="2268"/>
      <c r="E434" s="2268"/>
      <c r="F434" s="2127"/>
      <c r="G434" s="2127"/>
      <c r="H434" s="2268"/>
      <c r="I434" s="2268"/>
      <c r="J434" s="2127"/>
      <c r="K434" s="2127"/>
      <c r="L434" s="2268"/>
      <c r="M434" s="2268"/>
      <c r="N434" s="2127"/>
      <c r="O434" s="2127"/>
      <c r="P434" s="2268"/>
      <c r="Q434" s="2268"/>
      <c r="R434" s="2268"/>
    </row>
    <row r="435" spans="1:18" hidden="1" x14ac:dyDescent="0.25">
      <c r="A435" s="102" t="s">
        <v>282</v>
      </c>
      <c r="B435" s="429">
        <v>151</v>
      </c>
      <c r="C435" s="430">
        <f>B435/B443</f>
        <v>5.7523809523809526E-2</v>
      </c>
      <c r="D435" s="429">
        <v>1</v>
      </c>
      <c r="E435" s="430">
        <f>D435/D443</f>
        <v>4.5454545454545456E-2</v>
      </c>
      <c r="F435" s="429">
        <v>22</v>
      </c>
      <c r="G435" s="430">
        <f>F435/F443</f>
        <v>1.261467889908257E-2</v>
      </c>
      <c r="H435" s="429">
        <v>3</v>
      </c>
      <c r="I435" s="431">
        <f>H435/H443</f>
        <v>7.3529411764705881E-3</v>
      </c>
      <c r="J435" s="432">
        <v>0</v>
      </c>
      <c r="K435" s="430">
        <f>J435/J443</f>
        <v>0</v>
      </c>
      <c r="L435" s="429">
        <v>13</v>
      </c>
      <c r="M435" s="431">
        <f>L435/L443</f>
        <v>0.18309859154929578</v>
      </c>
      <c r="N435" s="432">
        <v>0</v>
      </c>
      <c r="O435" s="430">
        <f>N435/N443</f>
        <v>0</v>
      </c>
      <c r="P435" s="429">
        <v>1</v>
      </c>
      <c r="Q435" s="431">
        <f>P435/P443</f>
        <v>0.125</v>
      </c>
      <c r="R435" s="433">
        <f>SUM(B435,D435,F435,H435,J435,L435,N435,P435)</f>
        <v>191</v>
      </c>
    </row>
    <row r="436" spans="1:18" hidden="1" x14ac:dyDescent="0.25">
      <c r="A436" s="100" t="s">
        <v>283</v>
      </c>
      <c r="B436" s="434">
        <v>415</v>
      </c>
      <c r="C436" s="435">
        <f>B436/B443</f>
        <v>0.15809523809523809</v>
      </c>
      <c r="D436" s="434">
        <v>2</v>
      </c>
      <c r="E436" s="435">
        <f>D436/D443</f>
        <v>9.0909090909090912E-2</v>
      </c>
      <c r="F436" s="434">
        <v>463</v>
      </c>
      <c r="G436" s="435">
        <f>F436/F443</f>
        <v>0.26548165137614677</v>
      </c>
      <c r="H436" s="434">
        <v>25</v>
      </c>
      <c r="I436" s="436">
        <f>H436/H443</f>
        <v>6.1274509803921566E-2</v>
      </c>
      <c r="J436" s="437">
        <v>0</v>
      </c>
      <c r="K436" s="435">
        <f>J436/J443</f>
        <v>0</v>
      </c>
      <c r="L436" s="434">
        <v>9</v>
      </c>
      <c r="M436" s="436">
        <f>L436/L443</f>
        <v>0.12676056338028169</v>
      </c>
      <c r="N436" s="437">
        <v>0</v>
      </c>
      <c r="O436" s="435">
        <f>N436/N443</f>
        <v>0</v>
      </c>
      <c r="P436" s="434">
        <v>2</v>
      </c>
      <c r="Q436" s="436">
        <f>P436/P443</f>
        <v>0.25</v>
      </c>
      <c r="R436" s="438">
        <f>SUM(B436,D436,F436,H436,J436,L436,N436,P436)</f>
        <v>916</v>
      </c>
    </row>
    <row r="437" spans="1:18" hidden="1" x14ac:dyDescent="0.25">
      <c r="A437" s="100" t="s">
        <v>284</v>
      </c>
      <c r="B437" s="434">
        <v>533</v>
      </c>
      <c r="C437" s="435">
        <f>B437/B443</f>
        <v>0.20304761904761906</v>
      </c>
      <c r="D437" s="434">
        <v>4</v>
      </c>
      <c r="E437" s="435">
        <v>0.183</v>
      </c>
      <c r="F437" s="434">
        <v>429</v>
      </c>
      <c r="G437" s="435">
        <v>0.247</v>
      </c>
      <c r="H437" s="434">
        <v>35</v>
      </c>
      <c r="I437" s="436">
        <f>H437/H443</f>
        <v>8.5784313725490197E-2</v>
      </c>
      <c r="J437" s="437">
        <v>0</v>
      </c>
      <c r="K437" s="435">
        <f>J437/J443</f>
        <v>0</v>
      </c>
      <c r="L437" s="434">
        <v>16</v>
      </c>
      <c r="M437" s="436">
        <v>0.22600000000000001</v>
      </c>
      <c r="N437" s="437">
        <v>1</v>
      </c>
      <c r="O437" s="435">
        <f>N437/N443</f>
        <v>2.8571428571428571E-2</v>
      </c>
      <c r="P437" s="434">
        <v>2</v>
      </c>
      <c r="Q437" s="436">
        <f>P437/P443</f>
        <v>0.25</v>
      </c>
      <c r="R437" s="438">
        <f t="shared" ref="R437:R442" si="74">SUM(B437,D437,F437,H437,J437,L437,N437,P437)</f>
        <v>1020</v>
      </c>
    </row>
    <row r="438" spans="1:18" hidden="1" x14ac:dyDescent="0.25">
      <c r="A438" s="100" t="s">
        <v>285</v>
      </c>
      <c r="B438" s="434">
        <v>530</v>
      </c>
      <c r="C438" s="435">
        <f>B438/B443</f>
        <v>0.20190476190476189</v>
      </c>
      <c r="D438" s="434">
        <v>3</v>
      </c>
      <c r="E438" s="435">
        <f>D438/D443</f>
        <v>0.13636363636363635</v>
      </c>
      <c r="F438" s="434">
        <v>372</v>
      </c>
      <c r="G438" s="435">
        <f>F438/F443</f>
        <v>0.21330275229357798</v>
      </c>
      <c r="H438" s="434">
        <v>78</v>
      </c>
      <c r="I438" s="436">
        <f>H438/H443</f>
        <v>0.19117647058823528</v>
      </c>
      <c r="J438" s="437">
        <v>0</v>
      </c>
      <c r="K438" s="435">
        <f>J438/J443</f>
        <v>0</v>
      </c>
      <c r="L438" s="434">
        <v>13</v>
      </c>
      <c r="M438" s="436">
        <f>L438/L443</f>
        <v>0.18309859154929578</v>
      </c>
      <c r="N438" s="437">
        <v>2</v>
      </c>
      <c r="O438" s="435">
        <f>N438/N443</f>
        <v>5.7142857142857141E-2</v>
      </c>
      <c r="P438" s="434">
        <v>0</v>
      </c>
      <c r="Q438" s="436">
        <f>P438/P443</f>
        <v>0</v>
      </c>
      <c r="R438" s="438">
        <f t="shared" si="74"/>
        <v>998</v>
      </c>
    </row>
    <row r="439" spans="1:18" hidden="1" x14ac:dyDescent="0.25">
      <c r="A439" s="100" t="s">
        <v>286</v>
      </c>
      <c r="B439" s="434">
        <v>364</v>
      </c>
      <c r="C439" s="435">
        <f>B439/B443</f>
        <v>0.13866666666666666</v>
      </c>
      <c r="D439" s="434">
        <v>3</v>
      </c>
      <c r="E439" s="435">
        <f>D439/D443</f>
        <v>0.13636363636363635</v>
      </c>
      <c r="F439" s="434">
        <v>233</v>
      </c>
      <c r="G439" s="435">
        <f>F439/F443</f>
        <v>0.13360091743119265</v>
      </c>
      <c r="H439" s="434">
        <v>95</v>
      </c>
      <c r="I439" s="436">
        <f>H439/H443</f>
        <v>0.23284313725490197</v>
      </c>
      <c r="J439" s="437">
        <v>0</v>
      </c>
      <c r="K439" s="435">
        <f>J439/J443</f>
        <v>0</v>
      </c>
      <c r="L439" s="434">
        <v>5</v>
      </c>
      <c r="M439" s="436">
        <f>L439/L443</f>
        <v>7.0422535211267609E-2</v>
      </c>
      <c r="N439" s="437">
        <v>1</v>
      </c>
      <c r="O439" s="435">
        <f>N439/N443</f>
        <v>2.8571428571428571E-2</v>
      </c>
      <c r="P439" s="434">
        <v>1</v>
      </c>
      <c r="Q439" s="436">
        <f>P439/P443</f>
        <v>0.125</v>
      </c>
      <c r="R439" s="438">
        <f t="shared" si="74"/>
        <v>702</v>
      </c>
    </row>
    <row r="440" spans="1:18" hidden="1" x14ac:dyDescent="0.25">
      <c r="A440" s="100" t="s">
        <v>287</v>
      </c>
      <c r="B440" s="434">
        <v>344</v>
      </c>
      <c r="C440" s="435">
        <f>B440/B443</f>
        <v>0.13104761904761905</v>
      </c>
      <c r="D440" s="434">
        <v>4</v>
      </c>
      <c r="E440" s="435">
        <f>D440/D443</f>
        <v>0.18181818181818182</v>
      </c>
      <c r="F440" s="434">
        <v>140</v>
      </c>
      <c r="G440" s="435">
        <f>F440/F443</f>
        <v>8.027522935779817E-2</v>
      </c>
      <c r="H440" s="434">
        <v>98</v>
      </c>
      <c r="I440" s="436">
        <f>H440/H443</f>
        <v>0.24019607843137256</v>
      </c>
      <c r="J440" s="437">
        <v>0</v>
      </c>
      <c r="K440" s="435">
        <f>J440/J443</f>
        <v>0</v>
      </c>
      <c r="L440" s="434">
        <v>3</v>
      </c>
      <c r="M440" s="436">
        <f>L440/L443</f>
        <v>4.2253521126760563E-2</v>
      </c>
      <c r="N440" s="437">
        <v>3</v>
      </c>
      <c r="O440" s="435">
        <f>N440/N443</f>
        <v>8.5714285714285715E-2</v>
      </c>
      <c r="P440" s="434">
        <v>0</v>
      </c>
      <c r="Q440" s="436">
        <f>P440/P443</f>
        <v>0</v>
      </c>
      <c r="R440" s="438">
        <f t="shared" si="74"/>
        <v>592</v>
      </c>
    </row>
    <row r="441" spans="1:18" hidden="1" x14ac:dyDescent="0.25">
      <c r="A441" s="100" t="s">
        <v>288</v>
      </c>
      <c r="B441" s="434">
        <v>258</v>
      </c>
      <c r="C441" s="435">
        <f>B441/B443</f>
        <v>9.8285714285714282E-2</v>
      </c>
      <c r="D441" s="434">
        <v>4</v>
      </c>
      <c r="E441" s="435">
        <f>D441/D443</f>
        <v>0.18181818181818182</v>
      </c>
      <c r="F441" s="434">
        <v>79</v>
      </c>
      <c r="G441" s="435">
        <f>F441/F443</f>
        <v>4.5298165137614678E-2</v>
      </c>
      <c r="H441" s="434">
        <v>68</v>
      </c>
      <c r="I441" s="436">
        <f>H441/H443</f>
        <v>0.16666666666666666</v>
      </c>
      <c r="J441" s="437">
        <v>3</v>
      </c>
      <c r="K441" s="435">
        <f>J441/J443</f>
        <v>6.2500000000000003E-3</v>
      </c>
      <c r="L441" s="434">
        <v>10</v>
      </c>
      <c r="M441" s="436">
        <f>L441/L443</f>
        <v>0.14084507042253522</v>
      </c>
      <c r="N441" s="437">
        <v>25</v>
      </c>
      <c r="O441" s="435">
        <v>0.71299999999999997</v>
      </c>
      <c r="P441" s="434">
        <v>2</v>
      </c>
      <c r="Q441" s="436">
        <f>P441/P443</f>
        <v>0.25</v>
      </c>
      <c r="R441" s="438">
        <f t="shared" si="74"/>
        <v>449</v>
      </c>
    </row>
    <row r="442" spans="1:18" ht="15.75" hidden="1" thickBot="1" x14ac:dyDescent="0.3">
      <c r="A442" s="702" t="s">
        <v>408</v>
      </c>
      <c r="B442" s="439">
        <v>30</v>
      </c>
      <c r="C442" s="440">
        <f>B442/B443</f>
        <v>1.1428571428571429E-2</v>
      </c>
      <c r="D442" s="439">
        <v>1</v>
      </c>
      <c r="E442" s="440">
        <f>D442/D443</f>
        <v>4.5454545454545456E-2</v>
      </c>
      <c r="F442" s="439">
        <v>6</v>
      </c>
      <c r="G442" s="440">
        <f>F442/F443</f>
        <v>3.4403669724770644E-3</v>
      </c>
      <c r="H442" s="439">
        <v>6</v>
      </c>
      <c r="I442" s="441">
        <f>H442/H443</f>
        <v>1.4705882352941176E-2</v>
      </c>
      <c r="J442" s="442">
        <v>477</v>
      </c>
      <c r="K442" s="440">
        <f>J442/J443</f>
        <v>0.99375000000000002</v>
      </c>
      <c r="L442" s="439">
        <v>2</v>
      </c>
      <c r="M442" s="441">
        <f>L442/L443</f>
        <v>2.8169014084507043E-2</v>
      </c>
      <c r="N442" s="442">
        <v>3</v>
      </c>
      <c r="O442" s="440">
        <f>N442/N443</f>
        <v>8.5714285714285715E-2</v>
      </c>
      <c r="P442" s="439">
        <v>0</v>
      </c>
      <c r="Q442" s="441">
        <f>P442/P443</f>
        <v>0</v>
      </c>
      <c r="R442" s="443">
        <f t="shared" si="74"/>
        <v>525</v>
      </c>
    </row>
    <row r="443" spans="1:18" ht="16.5" hidden="1" thickTop="1" thickBot="1" x14ac:dyDescent="0.3">
      <c r="A443" s="125" t="s">
        <v>409</v>
      </c>
      <c r="B443" s="119">
        <f t="shared" ref="B443:G443" si="75">SUM(B435:B442)</f>
        <v>2625</v>
      </c>
      <c r="C443" s="259">
        <f t="shared" si="75"/>
        <v>1</v>
      </c>
      <c r="D443" s="119">
        <f t="shared" si="75"/>
        <v>22</v>
      </c>
      <c r="E443" s="259">
        <f t="shared" si="75"/>
        <v>1.0011818181818182</v>
      </c>
      <c r="F443" s="119">
        <f t="shared" si="75"/>
        <v>1744</v>
      </c>
      <c r="G443" s="259">
        <f t="shared" si="75"/>
        <v>1.0010137614678898</v>
      </c>
      <c r="H443" s="119">
        <f t="shared" ref="H443:Q443" si="76">SUM(H435:H442)</f>
        <v>408</v>
      </c>
      <c r="I443" s="259">
        <f t="shared" si="76"/>
        <v>0.99999999999999989</v>
      </c>
      <c r="J443" s="119">
        <f t="shared" si="76"/>
        <v>480</v>
      </c>
      <c r="K443" s="259">
        <f t="shared" si="76"/>
        <v>1</v>
      </c>
      <c r="L443" s="119">
        <f t="shared" si="76"/>
        <v>71</v>
      </c>
      <c r="M443" s="259">
        <f t="shared" si="76"/>
        <v>1.0006478873239437</v>
      </c>
      <c r="N443" s="119">
        <f t="shared" si="76"/>
        <v>35</v>
      </c>
      <c r="O443" s="259">
        <f t="shared" si="76"/>
        <v>0.99871428571428578</v>
      </c>
      <c r="P443" s="119">
        <f t="shared" si="76"/>
        <v>8</v>
      </c>
      <c r="Q443" s="259">
        <f t="shared" si="76"/>
        <v>1</v>
      </c>
      <c r="R443" s="119">
        <f>SUM(B443,D443,F443,H443,J443,L443,N443,P443)</f>
        <v>5393</v>
      </c>
    </row>
    <row r="444" spans="1:18" s="30" customFormat="1" ht="15.75" hidden="1" thickBot="1" x14ac:dyDescent="0.3">
      <c r="A444" s="2269" t="s">
        <v>410</v>
      </c>
      <c r="B444" s="2270"/>
      <c r="C444" s="2270"/>
      <c r="D444" s="2270"/>
      <c r="E444" s="2270"/>
      <c r="F444" s="2270"/>
      <c r="G444" s="2270"/>
      <c r="H444" s="2270"/>
      <c r="I444" s="2270"/>
      <c r="J444" s="2270"/>
      <c r="K444" s="2270"/>
      <c r="L444" s="2270"/>
      <c r="M444" s="2270"/>
      <c r="N444" s="2270"/>
      <c r="O444" s="2270"/>
      <c r="P444" s="2270"/>
      <c r="Q444" s="2270"/>
      <c r="R444" s="2270"/>
    </row>
    <row r="445" spans="1:18" hidden="1" x14ac:dyDescent="0.25">
      <c r="A445" s="102" t="s">
        <v>292</v>
      </c>
      <c r="B445" s="444">
        <v>399</v>
      </c>
      <c r="C445" s="445">
        <f>SUM(B445/B451)</f>
        <v>0.152</v>
      </c>
      <c r="D445" s="444">
        <v>1</v>
      </c>
      <c r="E445" s="445">
        <f>D445/D451</f>
        <v>4.5454545454545456E-2</v>
      </c>
      <c r="F445" s="444">
        <v>245</v>
      </c>
      <c r="G445" s="445">
        <f>SUM(F445/F451)</f>
        <v>0.14048165137614679</v>
      </c>
      <c r="H445" s="446">
        <v>51</v>
      </c>
      <c r="I445" s="445">
        <f>SUM(H445/H451)</f>
        <v>0.125</v>
      </c>
      <c r="J445" s="446">
        <v>84</v>
      </c>
      <c r="K445" s="445">
        <f>SUM(J445/J451)</f>
        <v>0.17499999999999999</v>
      </c>
      <c r="L445" s="446">
        <v>6</v>
      </c>
      <c r="M445" s="445">
        <f>SUM(L445/L451)</f>
        <v>8.4507042253521125E-2</v>
      </c>
      <c r="N445" s="446">
        <v>3</v>
      </c>
      <c r="O445" s="445">
        <f>SUM(N445/N451)</f>
        <v>8.5714285714285715E-2</v>
      </c>
      <c r="P445" s="446">
        <v>2</v>
      </c>
      <c r="Q445" s="447">
        <f>SUM(P445/P451)</f>
        <v>0.25</v>
      </c>
      <c r="R445" s="433">
        <f t="shared" ref="R445:R450" si="77">SUM(B445,D445,F445,H445,J445,L445,N445,P445)</f>
        <v>791</v>
      </c>
    </row>
    <row r="446" spans="1:18" hidden="1" x14ac:dyDescent="0.25">
      <c r="A446" s="100" t="s">
        <v>293</v>
      </c>
      <c r="B446" s="448">
        <v>221</v>
      </c>
      <c r="C446" s="449">
        <f>SUM(B446/B451)</f>
        <v>8.4190476190476191E-2</v>
      </c>
      <c r="D446" s="448">
        <v>1</v>
      </c>
      <c r="E446" s="449">
        <f>D446/D451</f>
        <v>4.5454545454545456E-2</v>
      </c>
      <c r="F446" s="448">
        <v>103</v>
      </c>
      <c r="G446" s="449">
        <f>SUM(F446/F451)</f>
        <v>5.9059633027522936E-2</v>
      </c>
      <c r="H446" s="450">
        <v>48</v>
      </c>
      <c r="I446" s="449">
        <f>SUM(H446/H451)</f>
        <v>0.11764705882352941</v>
      </c>
      <c r="J446" s="450">
        <v>27</v>
      </c>
      <c r="K446" s="449">
        <f>SUM(J446/J451)</f>
        <v>5.6250000000000001E-2</v>
      </c>
      <c r="L446" s="450">
        <v>26</v>
      </c>
      <c r="M446" s="449">
        <v>0.36499999999999999</v>
      </c>
      <c r="N446" s="450">
        <v>1</v>
      </c>
      <c r="O446" s="449">
        <f>SUM(N446/N451)</f>
        <v>2.8571428571428571E-2</v>
      </c>
      <c r="P446" s="450">
        <v>0</v>
      </c>
      <c r="Q446" s="451">
        <f>SUM(P446/P451)</f>
        <v>0</v>
      </c>
      <c r="R446" s="438">
        <f t="shared" si="77"/>
        <v>427</v>
      </c>
    </row>
    <row r="447" spans="1:18" hidden="1" x14ac:dyDescent="0.25">
      <c r="A447" s="100" t="s">
        <v>294</v>
      </c>
      <c r="B447" s="448">
        <v>43</v>
      </c>
      <c r="C447" s="449">
        <f>SUM(B447/B451)</f>
        <v>1.6380952380952381E-2</v>
      </c>
      <c r="D447" s="448">
        <v>0</v>
      </c>
      <c r="E447" s="449">
        <f>D447/D451</f>
        <v>0</v>
      </c>
      <c r="F447" s="448">
        <v>13</v>
      </c>
      <c r="G447" s="449">
        <f>SUM(F447/F451)</f>
        <v>7.4541284403669729E-3</v>
      </c>
      <c r="H447" s="450">
        <v>4</v>
      </c>
      <c r="I447" s="449">
        <v>8.9999999999999993E-3</v>
      </c>
      <c r="J447" s="450">
        <v>15</v>
      </c>
      <c r="K447" s="449">
        <f>SUM(J447/J451)</f>
        <v>3.125E-2</v>
      </c>
      <c r="L447" s="450">
        <v>0</v>
      </c>
      <c r="M447" s="449">
        <f>SUM(L447/L451)</f>
        <v>0</v>
      </c>
      <c r="N447" s="450">
        <v>0</v>
      </c>
      <c r="O447" s="449">
        <f>SUM(N447/N451)</f>
        <v>0</v>
      </c>
      <c r="P447" s="450">
        <v>0</v>
      </c>
      <c r="Q447" s="451">
        <f>SUM(P447/P451)</f>
        <v>0</v>
      </c>
      <c r="R447" s="438">
        <f t="shared" si="77"/>
        <v>75</v>
      </c>
    </row>
    <row r="448" spans="1:18" hidden="1" x14ac:dyDescent="0.25">
      <c r="A448" s="100" t="s">
        <v>295</v>
      </c>
      <c r="B448" s="448">
        <v>906</v>
      </c>
      <c r="C448" s="449">
        <f>SUM(B448/B451)</f>
        <v>0.34514285714285714</v>
      </c>
      <c r="D448" s="448">
        <v>10</v>
      </c>
      <c r="E448" s="449">
        <f>D448/D451</f>
        <v>0.45454545454545453</v>
      </c>
      <c r="F448" s="448">
        <v>608</v>
      </c>
      <c r="G448" s="449">
        <f>SUM(F448/F451)</f>
        <v>0.34862385321100919</v>
      </c>
      <c r="H448" s="450">
        <v>152</v>
      </c>
      <c r="I448" s="449">
        <f>SUM(H448/H451)</f>
        <v>0.37254901960784315</v>
      </c>
      <c r="J448" s="450">
        <v>171</v>
      </c>
      <c r="K448" s="449">
        <v>0.35699999999999998</v>
      </c>
      <c r="L448" s="450">
        <v>6</v>
      </c>
      <c r="M448" s="449">
        <f>SUM(L448/L451)</f>
        <v>8.4507042253521125E-2</v>
      </c>
      <c r="N448" s="450">
        <v>19</v>
      </c>
      <c r="O448" s="449">
        <v>0.54200000000000004</v>
      </c>
      <c r="P448" s="450">
        <v>2</v>
      </c>
      <c r="Q448" s="451">
        <f>SUM(P448/P451)</f>
        <v>0.25</v>
      </c>
      <c r="R448" s="438">
        <f t="shared" si="77"/>
        <v>1874</v>
      </c>
    </row>
    <row r="449" spans="1:18" hidden="1" x14ac:dyDescent="0.25">
      <c r="A449" s="100" t="s">
        <v>296</v>
      </c>
      <c r="B449" s="448">
        <v>893</v>
      </c>
      <c r="C449" s="449">
        <f>SUM(B449/B451)</f>
        <v>0.34019047619047621</v>
      </c>
      <c r="D449" s="448">
        <v>6</v>
      </c>
      <c r="E449" s="449">
        <f>D449/D451</f>
        <v>0.27272727272727271</v>
      </c>
      <c r="F449" s="448">
        <v>656</v>
      </c>
      <c r="G449" s="449">
        <v>0.377</v>
      </c>
      <c r="H449" s="450">
        <v>134</v>
      </c>
      <c r="I449" s="449">
        <f>SUM(H449/H451)</f>
        <v>0.32843137254901961</v>
      </c>
      <c r="J449" s="450">
        <v>170</v>
      </c>
      <c r="K449" s="449">
        <f>SUM(J449/J451)</f>
        <v>0.35416666666666669</v>
      </c>
      <c r="L449" s="450">
        <v>19</v>
      </c>
      <c r="M449" s="449">
        <f>SUM(L449/L451)</f>
        <v>0.26760563380281688</v>
      </c>
      <c r="N449" s="450">
        <v>11</v>
      </c>
      <c r="O449" s="449">
        <f>SUM(N449/N451)</f>
        <v>0.31428571428571428</v>
      </c>
      <c r="P449" s="450">
        <v>4</v>
      </c>
      <c r="Q449" s="451">
        <f>SUM(P449/P451)</f>
        <v>0.5</v>
      </c>
      <c r="R449" s="438">
        <f t="shared" si="77"/>
        <v>1893</v>
      </c>
    </row>
    <row r="450" spans="1:18" ht="15.75" hidden="1" thickBot="1" x14ac:dyDescent="0.3">
      <c r="A450" s="101" t="s">
        <v>297</v>
      </c>
      <c r="B450" s="452">
        <v>163</v>
      </c>
      <c r="C450" s="453">
        <f>SUM(B450/B451)</f>
        <v>6.2095238095238092E-2</v>
      </c>
      <c r="D450" s="452">
        <v>4</v>
      </c>
      <c r="E450" s="453">
        <f>D450/D451</f>
        <v>0.18181818181818182</v>
      </c>
      <c r="F450" s="452">
        <v>119</v>
      </c>
      <c r="G450" s="453">
        <f>SUM(F450/F451)</f>
        <v>6.8233944954128434E-2</v>
      </c>
      <c r="H450" s="454">
        <v>19</v>
      </c>
      <c r="I450" s="453">
        <f>SUM(H450/H451)</f>
        <v>4.6568627450980393E-2</v>
      </c>
      <c r="J450" s="454">
        <v>13</v>
      </c>
      <c r="K450" s="453">
        <f>SUM(J450/J451)</f>
        <v>2.7083333333333334E-2</v>
      </c>
      <c r="L450" s="454">
        <v>14</v>
      </c>
      <c r="M450" s="453">
        <f>SUM(L450/L451)</f>
        <v>0.19718309859154928</v>
      </c>
      <c r="N450" s="454">
        <v>1</v>
      </c>
      <c r="O450" s="453">
        <f>SUM(N450/N451)</f>
        <v>2.8571428571428571E-2</v>
      </c>
      <c r="P450" s="454">
        <v>0</v>
      </c>
      <c r="Q450" s="455">
        <f>SUM(P450/P451)</f>
        <v>0</v>
      </c>
      <c r="R450" s="443">
        <f t="shared" si="77"/>
        <v>333</v>
      </c>
    </row>
    <row r="451" spans="1:18" ht="16.5" hidden="1" thickTop="1" thickBot="1" x14ac:dyDescent="0.3">
      <c r="A451" s="125" t="s">
        <v>409</v>
      </c>
      <c r="B451" s="119">
        <f>SUM(B445:B450)</f>
        <v>2625</v>
      </c>
      <c r="C451" s="259">
        <f t="shared" ref="C451:Q451" si="78">SUM(C445:C450)</f>
        <v>0.99999999999999989</v>
      </c>
      <c r="D451" s="119">
        <f>SUM(D445:D450)</f>
        <v>22</v>
      </c>
      <c r="E451" s="259">
        <f t="shared" si="78"/>
        <v>1</v>
      </c>
      <c r="F451" s="119">
        <f>SUM(F445:F450)</f>
        <v>1744</v>
      </c>
      <c r="G451" s="259">
        <f t="shared" si="78"/>
        <v>1.0008532110091743</v>
      </c>
      <c r="H451" s="119">
        <f>SUM(H445:H450)</f>
        <v>408</v>
      </c>
      <c r="I451" s="259">
        <f t="shared" si="78"/>
        <v>0.99919607843137248</v>
      </c>
      <c r="J451" s="119">
        <f>SUM(J445:J450)</f>
        <v>480</v>
      </c>
      <c r="K451" s="259">
        <f t="shared" si="78"/>
        <v>1.00075</v>
      </c>
      <c r="L451" s="119">
        <f>SUM(L445:L450)</f>
        <v>71</v>
      </c>
      <c r="M451" s="259">
        <f t="shared" si="78"/>
        <v>0.99880281690140837</v>
      </c>
      <c r="N451" s="119">
        <f>SUM(N445:N450)</f>
        <v>35</v>
      </c>
      <c r="O451" s="259">
        <f t="shared" si="78"/>
        <v>0.99914285714285722</v>
      </c>
      <c r="P451" s="119">
        <f t="shared" si="78"/>
        <v>8</v>
      </c>
      <c r="Q451" s="259">
        <f t="shared" si="78"/>
        <v>1</v>
      </c>
      <c r="R451" s="119">
        <f>SUM(B451,D451,F451,H451,J451,L451,N451,P451)</f>
        <v>5393</v>
      </c>
    </row>
    <row r="452" spans="1:18" ht="15.75" hidden="1" thickBot="1" x14ac:dyDescent="0.3">
      <c r="A452" s="2269" t="s">
        <v>412</v>
      </c>
      <c r="B452" s="2270"/>
      <c r="C452" s="2270"/>
      <c r="D452" s="2270"/>
      <c r="E452" s="2270"/>
      <c r="F452" s="2270"/>
      <c r="G452" s="2270"/>
      <c r="H452" s="2270"/>
      <c r="I452" s="2270"/>
      <c r="J452" s="2270"/>
      <c r="K452" s="2270"/>
      <c r="L452" s="2270"/>
      <c r="M452" s="2270"/>
      <c r="N452" s="2270"/>
      <c r="O452" s="2270"/>
      <c r="P452" s="2270"/>
      <c r="Q452" s="2270"/>
      <c r="R452" s="2270"/>
    </row>
    <row r="453" spans="1:18" hidden="1" x14ac:dyDescent="0.25">
      <c r="A453" s="93" t="s">
        <v>413</v>
      </c>
      <c r="B453" s="444">
        <v>1919</v>
      </c>
      <c r="C453" s="445">
        <f>SUM(B453/B459)</f>
        <v>0.73104761904761906</v>
      </c>
      <c r="D453" s="444">
        <v>11</v>
      </c>
      <c r="E453" s="445">
        <v>0.501</v>
      </c>
      <c r="F453" s="444">
        <v>1003</v>
      </c>
      <c r="G453" s="445">
        <f>SUM(F453/F459)</f>
        <v>0.57511467889908252</v>
      </c>
      <c r="H453" s="444">
        <v>304</v>
      </c>
      <c r="I453" s="445">
        <v>0.746</v>
      </c>
      <c r="J453" s="446">
        <v>308</v>
      </c>
      <c r="K453" s="445">
        <f>SUM(J453/J459)</f>
        <v>0.64166666666666672</v>
      </c>
      <c r="L453" s="446">
        <v>51</v>
      </c>
      <c r="M453" s="445">
        <v>0.71899999999999997</v>
      </c>
      <c r="N453" s="446">
        <v>23</v>
      </c>
      <c r="O453" s="445">
        <f>SUM(N453/N459)</f>
        <v>0.65714285714285714</v>
      </c>
      <c r="P453" s="446">
        <v>6</v>
      </c>
      <c r="Q453" s="447">
        <f>SUM(P453/P459)</f>
        <v>0.75</v>
      </c>
      <c r="R453" s="433">
        <f t="shared" ref="R453:R458" si="79">SUM(B453,D453,F453,H453,J453,L453,N453,P453)</f>
        <v>3625</v>
      </c>
    </row>
    <row r="454" spans="1:18" hidden="1" x14ac:dyDescent="0.25">
      <c r="A454" s="94" t="s">
        <v>414</v>
      </c>
      <c r="B454" s="448">
        <v>481</v>
      </c>
      <c r="C454" s="449">
        <f>SUM(B454/B459)</f>
        <v>0.18323809523809523</v>
      </c>
      <c r="D454" s="448">
        <v>9</v>
      </c>
      <c r="E454" s="449">
        <f>D454/D459</f>
        <v>0.40909090909090912</v>
      </c>
      <c r="F454" s="448">
        <v>554</v>
      </c>
      <c r="G454" s="449">
        <f>SUM(F454/F459)</f>
        <v>0.31766055045871561</v>
      </c>
      <c r="H454" s="448">
        <v>92</v>
      </c>
      <c r="I454" s="449">
        <f>SUM(H454/H459)</f>
        <v>0.22549019607843138</v>
      </c>
      <c r="J454" s="450">
        <v>119</v>
      </c>
      <c r="K454" s="449">
        <f>SUM(J454/J459)</f>
        <v>0.24791666666666667</v>
      </c>
      <c r="L454" s="450">
        <v>16</v>
      </c>
      <c r="M454" s="449">
        <f>SUM(L454/L459)</f>
        <v>0.22535211267605634</v>
      </c>
      <c r="N454" s="450">
        <v>9</v>
      </c>
      <c r="O454" s="449">
        <f>SUM(N454/N459)</f>
        <v>0.25714285714285712</v>
      </c>
      <c r="P454" s="450">
        <v>1</v>
      </c>
      <c r="Q454" s="451">
        <f>SUM(P454/P459)</f>
        <v>0.125</v>
      </c>
      <c r="R454" s="438">
        <f t="shared" si="79"/>
        <v>1281</v>
      </c>
    </row>
    <row r="455" spans="1:18" hidden="1" x14ac:dyDescent="0.25">
      <c r="A455" s="94" t="s">
        <v>415</v>
      </c>
      <c r="B455" s="448">
        <v>160</v>
      </c>
      <c r="C455" s="449">
        <f>SUM(B455/B459)</f>
        <v>6.0952380952380952E-2</v>
      </c>
      <c r="D455" s="448">
        <v>1</v>
      </c>
      <c r="E455" s="449">
        <f>D455/D459</f>
        <v>4.5454545454545456E-2</v>
      </c>
      <c r="F455" s="448">
        <v>162</v>
      </c>
      <c r="G455" s="449">
        <f>SUM(F455/F459)</f>
        <v>9.2889908256880732E-2</v>
      </c>
      <c r="H455" s="448">
        <v>5</v>
      </c>
      <c r="I455" s="449">
        <f>SUM(H455/H459)</f>
        <v>1.2254901960784314E-2</v>
      </c>
      <c r="J455" s="450">
        <v>28</v>
      </c>
      <c r="K455" s="449">
        <f>SUM(J455/J459)</f>
        <v>5.8333333333333334E-2</v>
      </c>
      <c r="L455" s="450">
        <v>3</v>
      </c>
      <c r="M455" s="449">
        <f>SUM(L455/L459)</f>
        <v>4.2253521126760563E-2</v>
      </c>
      <c r="N455" s="450">
        <v>2</v>
      </c>
      <c r="O455" s="449">
        <f>SUM(N455/N459)</f>
        <v>5.7142857142857141E-2</v>
      </c>
      <c r="P455" s="450">
        <v>0</v>
      </c>
      <c r="Q455" s="451">
        <f>SUM(P455/P459)</f>
        <v>0</v>
      </c>
      <c r="R455" s="438">
        <f t="shared" si="79"/>
        <v>361</v>
      </c>
    </row>
    <row r="456" spans="1:18" hidden="1" x14ac:dyDescent="0.25">
      <c r="A456" s="94" t="s">
        <v>416</v>
      </c>
      <c r="B456" s="448">
        <v>34</v>
      </c>
      <c r="C456" s="449">
        <f>SUM(B456/B459)</f>
        <v>1.2952380952380953E-2</v>
      </c>
      <c r="D456" s="448">
        <v>1</v>
      </c>
      <c r="E456" s="449">
        <f>D456/D459</f>
        <v>4.5454545454545456E-2</v>
      </c>
      <c r="F456" s="448">
        <v>25</v>
      </c>
      <c r="G456" s="449">
        <f>SUM(F456/F459)</f>
        <v>1.4334862385321102E-2</v>
      </c>
      <c r="H456" s="448">
        <v>7</v>
      </c>
      <c r="I456" s="449">
        <f>SUM(H456/H459)</f>
        <v>1.7156862745098041E-2</v>
      </c>
      <c r="J456" s="450">
        <v>10</v>
      </c>
      <c r="K456" s="449">
        <v>0.02</v>
      </c>
      <c r="L456" s="450">
        <v>1</v>
      </c>
      <c r="M456" s="449">
        <f>SUM(L456/L459)</f>
        <v>1.4084507042253521E-2</v>
      </c>
      <c r="N456" s="450">
        <v>1</v>
      </c>
      <c r="O456" s="449">
        <f>SUM(N456/N459)</f>
        <v>2.8571428571428571E-2</v>
      </c>
      <c r="P456" s="450">
        <v>1</v>
      </c>
      <c r="Q456" s="451">
        <f>SUM(P456/P459)</f>
        <v>0.125</v>
      </c>
      <c r="R456" s="438">
        <f t="shared" si="79"/>
        <v>80</v>
      </c>
    </row>
    <row r="457" spans="1:18" hidden="1" x14ac:dyDescent="0.25">
      <c r="A457" s="94" t="s">
        <v>417</v>
      </c>
      <c r="B457" s="448">
        <v>18</v>
      </c>
      <c r="C457" s="449">
        <f>SUM(B457/B459)</f>
        <v>6.8571428571428568E-3</v>
      </c>
      <c r="D457" s="448">
        <v>0</v>
      </c>
      <c r="E457" s="449">
        <f>D457/D459</f>
        <v>0</v>
      </c>
      <c r="F457" s="448">
        <v>0</v>
      </c>
      <c r="G457" s="449">
        <f>SUM(F457/F459)</f>
        <v>0</v>
      </c>
      <c r="H457" s="448">
        <v>0</v>
      </c>
      <c r="I457" s="449">
        <f>SUM(H457/H459)</f>
        <v>0</v>
      </c>
      <c r="J457" s="450">
        <v>8</v>
      </c>
      <c r="K457" s="449">
        <f>SUM(J457/J459)</f>
        <v>1.6666666666666666E-2</v>
      </c>
      <c r="L457" s="450">
        <v>0</v>
      </c>
      <c r="M457" s="449">
        <f>SUM(L457/L459)</f>
        <v>0</v>
      </c>
      <c r="N457" s="450">
        <v>0</v>
      </c>
      <c r="O457" s="449">
        <f>SUM(N457/N459)</f>
        <v>0</v>
      </c>
      <c r="P457" s="450">
        <v>0</v>
      </c>
      <c r="Q457" s="451">
        <f>SUM(P457/P459)</f>
        <v>0</v>
      </c>
      <c r="R457" s="438">
        <f t="shared" si="79"/>
        <v>26</v>
      </c>
    </row>
    <row r="458" spans="1:18" ht="15.75" hidden="1" thickBot="1" x14ac:dyDescent="0.3">
      <c r="A458" s="111" t="s">
        <v>418</v>
      </c>
      <c r="B458" s="452">
        <v>13</v>
      </c>
      <c r="C458" s="453">
        <f>SUM(B458/B459)</f>
        <v>4.952380952380952E-3</v>
      </c>
      <c r="D458" s="452">
        <v>0</v>
      </c>
      <c r="E458" s="453">
        <f>D458/D459</f>
        <v>0</v>
      </c>
      <c r="F458" s="452">
        <v>0</v>
      </c>
      <c r="G458" s="453">
        <f>SUM(F458/F459)</f>
        <v>0</v>
      </c>
      <c r="H458" s="452">
        <v>0</v>
      </c>
      <c r="I458" s="453">
        <f>SUM(H458/H459)</f>
        <v>0</v>
      </c>
      <c r="J458" s="454">
        <v>7</v>
      </c>
      <c r="K458" s="453">
        <f>SUM(J458/J459)</f>
        <v>1.4583333333333334E-2</v>
      </c>
      <c r="L458" s="454">
        <v>0</v>
      </c>
      <c r="M458" s="453">
        <f>SUM(L458/L459)</f>
        <v>0</v>
      </c>
      <c r="N458" s="454">
        <v>0</v>
      </c>
      <c r="O458" s="453">
        <f>SUM(N458/N459)</f>
        <v>0</v>
      </c>
      <c r="P458" s="454">
        <v>0</v>
      </c>
      <c r="Q458" s="455">
        <f>SUM(P458/P459)</f>
        <v>0</v>
      </c>
      <c r="R458" s="443">
        <f t="shared" si="79"/>
        <v>20</v>
      </c>
    </row>
    <row r="459" spans="1:18" ht="16.5" hidden="1" thickTop="1" thickBot="1" x14ac:dyDescent="0.3">
      <c r="A459" s="125" t="s">
        <v>409</v>
      </c>
      <c r="B459" s="119">
        <f t="shared" ref="B459:R459" si="80">SUM(B453:B458)</f>
        <v>2625</v>
      </c>
      <c r="C459" s="259">
        <f t="shared" si="80"/>
        <v>1</v>
      </c>
      <c r="D459" s="119">
        <f t="shared" si="80"/>
        <v>22</v>
      </c>
      <c r="E459" s="259">
        <f t="shared" si="80"/>
        <v>1.0009999999999999</v>
      </c>
      <c r="F459" s="119">
        <f t="shared" si="80"/>
        <v>1744</v>
      </c>
      <c r="G459" s="259">
        <f t="shared" si="80"/>
        <v>1</v>
      </c>
      <c r="H459" s="119">
        <f t="shared" si="80"/>
        <v>408</v>
      </c>
      <c r="I459" s="259">
        <f t="shared" si="80"/>
        <v>1.0009019607843137</v>
      </c>
      <c r="J459" s="119">
        <f t="shared" si="80"/>
        <v>480</v>
      </c>
      <c r="K459" s="259">
        <f t="shared" si="80"/>
        <v>0.99916666666666676</v>
      </c>
      <c r="L459" s="119">
        <f t="shared" si="80"/>
        <v>71</v>
      </c>
      <c r="M459" s="259">
        <f t="shared" si="80"/>
        <v>1.0006901408450704</v>
      </c>
      <c r="N459" s="119">
        <f t="shared" si="80"/>
        <v>35</v>
      </c>
      <c r="O459" s="259">
        <f t="shared" si="80"/>
        <v>1</v>
      </c>
      <c r="P459" s="119">
        <f t="shared" si="80"/>
        <v>8</v>
      </c>
      <c r="Q459" s="259">
        <f t="shared" si="80"/>
        <v>1</v>
      </c>
      <c r="R459" s="119">
        <f t="shared" si="80"/>
        <v>5393</v>
      </c>
    </row>
    <row r="460" spans="1:18" ht="15.75" hidden="1" thickBot="1" x14ac:dyDescent="0.3">
      <c r="A460" s="2269" t="s">
        <v>419</v>
      </c>
      <c r="B460" s="2270"/>
      <c r="C460" s="2270"/>
      <c r="D460" s="2270"/>
      <c r="E460" s="2270"/>
      <c r="F460" s="2270"/>
      <c r="G460" s="2270"/>
      <c r="H460" s="2270"/>
      <c r="I460" s="2270"/>
      <c r="J460" s="2270"/>
      <c r="K460" s="2270"/>
      <c r="L460" s="2270"/>
      <c r="M460" s="2270"/>
      <c r="N460" s="2270"/>
      <c r="O460" s="2270"/>
      <c r="P460" s="2270"/>
      <c r="Q460" s="2270"/>
      <c r="R460" s="2270"/>
    </row>
    <row r="461" spans="1:18" hidden="1" x14ac:dyDescent="0.25">
      <c r="A461" s="93" t="s">
        <v>308</v>
      </c>
      <c r="B461" s="448">
        <v>72</v>
      </c>
      <c r="C461" s="456">
        <f>SUM(B461/B465)</f>
        <v>2.7428571428571427E-2</v>
      </c>
      <c r="D461" s="448">
        <v>2</v>
      </c>
      <c r="E461" s="456">
        <f>D461/D465</f>
        <v>9.0909090909090912E-2</v>
      </c>
      <c r="F461" s="448">
        <v>0</v>
      </c>
      <c r="G461" s="456">
        <f>SUM(F461/F465)</f>
        <v>0</v>
      </c>
      <c r="H461" s="448">
        <v>13</v>
      </c>
      <c r="I461" s="456">
        <f>SUM(H461/H465)</f>
        <v>3.1862745098039214E-2</v>
      </c>
      <c r="J461" s="448">
        <v>2</v>
      </c>
      <c r="K461" s="456">
        <f>SUM(J461/J465)</f>
        <v>4.1666666666666666E-3</v>
      </c>
      <c r="L461" s="448">
        <v>5</v>
      </c>
      <c r="M461" s="456">
        <f>SUM(L461/L465)</f>
        <v>7.0422535211267609E-2</v>
      </c>
      <c r="N461" s="448">
        <v>1</v>
      </c>
      <c r="O461" s="457">
        <f>SUM(N461/N465)</f>
        <v>2.8571428571428571E-2</v>
      </c>
      <c r="P461" s="448">
        <v>0</v>
      </c>
      <c r="Q461" s="458">
        <f>SUM(P461/P465)</f>
        <v>0</v>
      </c>
      <c r="R461" s="633">
        <f>SUM(B461,D461,F461,H461,J461,L461,N461,P461)</f>
        <v>95</v>
      </c>
    </row>
    <row r="462" spans="1:18" hidden="1" x14ac:dyDescent="0.25">
      <c r="A462" s="94" t="s">
        <v>309</v>
      </c>
      <c r="B462" s="448">
        <v>1308</v>
      </c>
      <c r="C462" s="460">
        <f>SUM(B462/B465)</f>
        <v>0.49828571428571428</v>
      </c>
      <c r="D462" s="448">
        <v>14</v>
      </c>
      <c r="E462" s="460">
        <v>0.63700000000000001</v>
      </c>
      <c r="F462" s="448">
        <v>45</v>
      </c>
      <c r="G462" s="460">
        <f>SUM(F462/F465)</f>
        <v>2.5802752293577983E-2</v>
      </c>
      <c r="H462" s="448">
        <v>96</v>
      </c>
      <c r="I462" s="460">
        <f>SUM(H462/H465)</f>
        <v>0.23529411764705882</v>
      </c>
      <c r="J462" s="448">
        <v>60</v>
      </c>
      <c r="K462" s="460">
        <f>SUM(J462/J465)</f>
        <v>0.125</v>
      </c>
      <c r="L462" s="448">
        <v>50</v>
      </c>
      <c r="M462" s="460">
        <v>0.70499999999999996</v>
      </c>
      <c r="N462" s="448">
        <v>13</v>
      </c>
      <c r="O462" s="461">
        <f>SUM(N462/N465)</f>
        <v>0.37142857142857144</v>
      </c>
      <c r="P462" s="448">
        <v>1</v>
      </c>
      <c r="Q462" s="462">
        <f>SUM(P462/P465)</f>
        <v>0.125</v>
      </c>
      <c r="R462" s="459">
        <f>SUM(B462,D462,F462,H462,J462,L462,N462,P462)</f>
        <v>1587</v>
      </c>
    </row>
    <row r="463" spans="1:18" hidden="1" x14ac:dyDescent="0.25">
      <c r="A463" s="94" t="s">
        <v>310</v>
      </c>
      <c r="B463" s="448">
        <v>931</v>
      </c>
      <c r="C463" s="460">
        <f>SUM(B463/B465)</f>
        <v>0.35466666666666669</v>
      </c>
      <c r="D463" s="448">
        <v>5</v>
      </c>
      <c r="E463" s="460">
        <f>D463/D465</f>
        <v>0.22727272727272727</v>
      </c>
      <c r="F463" s="448">
        <v>652</v>
      </c>
      <c r="G463" s="460">
        <f>SUM(F463/F465)</f>
        <v>0.37385321100917429</v>
      </c>
      <c r="H463" s="448">
        <v>173</v>
      </c>
      <c r="I463" s="460">
        <f>SUM(H463/H465)</f>
        <v>0.42401960784313725</v>
      </c>
      <c r="J463" s="448">
        <v>108</v>
      </c>
      <c r="K463" s="460">
        <f>SUM(J463/J465)</f>
        <v>0.22500000000000001</v>
      </c>
      <c r="L463" s="448">
        <v>11</v>
      </c>
      <c r="M463" s="460">
        <f>SUM(L463/L465)</f>
        <v>0.15492957746478872</v>
      </c>
      <c r="N463" s="448">
        <v>6</v>
      </c>
      <c r="O463" s="461">
        <f>SUM(N463/N465)</f>
        <v>0.17142857142857143</v>
      </c>
      <c r="P463" s="448">
        <v>3</v>
      </c>
      <c r="Q463" s="462">
        <f>SUM(P463/P465)</f>
        <v>0.375</v>
      </c>
      <c r="R463" s="459">
        <f>SUM(B463,D463,F463,H463,J463,L463,N463,P463)</f>
        <v>1889</v>
      </c>
    </row>
    <row r="464" spans="1:18" ht="15.75" hidden="1" thickBot="1" x14ac:dyDescent="0.3">
      <c r="A464" s="111" t="s">
        <v>420</v>
      </c>
      <c r="B464" s="452">
        <v>314</v>
      </c>
      <c r="C464" s="463">
        <f>SUM(B464/B465)</f>
        <v>0.11961904761904762</v>
      </c>
      <c r="D464" s="452">
        <v>1</v>
      </c>
      <c r="E464" s="463">
        <f>D464/D465</f>
        <v>4.5454545454545456E-2</v>
      </c>
      <c r="F464" s="452">
        <v>1047</v>
      </c>
      <c r="G464" s="463">
        <f>SUM(F464/F465)</f>
        <v>0.60034403669724767</v>
      </c>
      <c r="H464" s="452">
        <v>126</v>
      </c>
      <c r="I464" s="463">
        <f>SUM(H464/H465)</f>
        <v>0.30882352941176472</v>
      </c>
      <c r="J464" s="452">
        <v>310</v>
      </c>
      <c r="K464" s="463">
        <f>SUM(J464/J465)</f>
        <v>0.64583333333333337</v>
      </c>
      <c r="L464" s="452">
        <v>5</v>
      </c>
      <c r="M464" s="463">
        <f>SUM(L464/L465)</f>
        <v>7.0422535211267609E-2</v>
      </c>
      <c r="N464" s="452">
        <v>15</v>
      </c>
      <c r="O464" s="464">
        <f>SUM(N464/N465)</f>
        <v>0.42857142857142855</v>
      </c>
      <c r="P464" s="452">
        <v>4</v>
      </c>
      <c r="Q464" s="465">
        <f>SUM(P464/P465)</f>
        <v>0.5</v>
      </c>
      <c r="R464" s="466">
        <f>SUM(B464,D464,F464,H464,J464,L464,N464,P464)</f>
        <v>1822</v>
      </c>
    </row>
    <row r="465" spans="1:18" ht="16.5" hidden="1" thickTop="1" thickBot="1" x14ac:dyDescent="0.3">
      <c r="A465" s="125" t="s">
        <v>409</v>
      </c>
      <c r="B465" s="119">
        <f>SUM(B461:B464)</f>
        <v>2625</v>
      </c>
      <c r="C465" s="259">
        <f>SUM(B465/B465)</f>
        <v>1</v>
      </c>
      <c r="D465" s="119">
        <f>SUM(D461:D464)</f>
        <v>22</v>
      </c>
      <c r="E465" s="259">
        <f>SUM(E461:E464)</f>
        <v>1.0006363636363638</v>
      </c>
      <c r="F465" s="119">
        <f>SUM(F461:F464)</f>
        <v>1744</v>
      </c>
      <c r="G465" s="259">
        <f>SUM(F465/F465)</f>
        <v>1</v>
      </c>
      <c r="H465" s="119">
        <f>SUM(H461:H464)</f>
        <v>408</v>
      </c>
      <c r="I465" s="259">
        <f>SUM(H465/H465)</f>
        <v>1</v>
      </c>
      <c r="J465" s="119">
        <f>SUM(J461:J464)</f>
        <v>480</v>
      </c>
      <c r="K465" s="259">
        <f>SUM(J465/J465)</f>
        <v>1</v>
      </c>
      <c r="L465" s="119">
        <f>SUM(L461:L464)</f>
        <v>71</v>
      </c>
      <c r="M465" s="259">
        <f>SUM(L465/L465)</f>
        <v>1</v>
      </c>
      <c r="N465" s="119">
        <f>SUM(N461:N464)</f>
        <v>35</v>
      </c>
      <c r="O465" s="259">
        <f>SUM(N465/N465)</f>
        <v>1</v>
      </c>
      <c r="P465" s="119">
        <f>SUM(P461:P464)</f>
        <v>8</v>
      </c>
      <c r="Q465" s="259">
        <f>SUM(P465/P465)</f>
        <v>1</v>
      </c>
      <c r="R465" s="119">
        <f>SUM(R461:R464)</f>
        <v>5393</v>
      </c>
    </row>
    <row r="466" spans="1:18" ht="15.75" hidden="1" thickBot="1" x14ac:dyDescent="0.3">
      <c r="A466" s="2269" t="s">
        <v>421</v>
      </c>
      <c r="B466" s="2270"/>
      <c r="C466" s="2270"/>
      <c r="D466" s="2270"/>
      <c r="E466" s="2270"/>
      <c r="F466" s="2270"/>
      <c r="G466" s="2270"/>
      <c r="H466" s="2270"/>
      <c r="I466" s="2270"/>
      <c r="J466" s="2270"/>
      <c r="K466" s="2270"/>
      <c r="L466" s="2270"/>
      <c r="M466" s="2270"/>
      <c r="N466" s="2270"/>
      <c r="O466" s="2270"/>
      <c r="P466" s="2270"/>
      <c r="Q466" s="2270"/>
      <c r="R466" s="2270"/>
    </row>
    <row r="467" spans="1:18" hidden="1" x14ac:dyDescent="0.25">
      <c r="A467" s="110"/>
      <c r="B467" s="249" t="s">
        <v>422</v>
      </c>
      <c r="C467" s="250" t="s">
        <v>313</v>
      </c>
      <c r="D467" s="251" t="s">
        <v>422</v>
      </c>
      <c r="E467" s="252" t="s">
        <v>313</v>
      </c>
      <c r="F467" s="250" t="s">
        <v>422</v>
      </c>
      <c r="G467" s="250" t="s">
        <v>313</v>
      </c>
      <c r="H467" s="251" t="s">
        <v>422</v>
      </c>
      <c r="I467" s="252" t="s">
        <v>313</v>
      </c>
      <c r="J467" s="323" t="s">
        <v>422</v>
      </c>
      <c r="K467" s="251" t="s">
        <v>313</v>
      </c>
      <c r="L467" s="252" t="s">
        <v>422</v>
      </c>
      <c r="M467" s="250" t="s">
        <v>313</v>
      </c>
      <c r="N467" s="250" t="s">
        <v>422</v>
      </c>
      <c r="O467" s="250" t="s">
        <v>313</v>
      </c>
      <c r="P467" s="251" t="s">
        <v>422</v>
      </c>
      <c r="Q467" s="252" t="s">
        <v>313</v>
      </c>
      <c r="R467" s="251" t="s">
        <v>422</v>
      </c>
    </row>
    <row r="468" spans="1:18" hidden="1" x14ac:dyDescent="0.25">
      <c r="A468" s="94" t="s">
        <v>423</v>
      </c>
      <c r="B468" s="467">
        <v>7.72</v>
      </c>
      <c r="C468" s="468">
        <v>7</v>
      </c>
      <c r="D468" s="467">
        <v>9.64</v>
      </c>
      <c r="E468" s="469">
        <v>10</v>
      </c>
      <c r="F468" s="470">
        <v>6.3</v>
      </c>
      <c r="G468" s="468">
        <v>5</v>
      </c>
      <c r="H468" s="467">
        <v>10.86</v>
      </c>
      <c r="I468" s="471">
        <v>11</v>
      </c>
      <c r="J468" s="470">
        <v>18.829999999999998</v>
      </c>
      <c r="K468" s="472">
        <v>18</v>
      </c>
      <c r="L468" s="473">
        <v>6.62</v>
      </c>
      <c r="M468" s="468">
        <v>5</v>
      </c>
      <c r="N468" s="470">
        <v>15.31</v>
      </c>
      <c r="O468" s="468">
        <v>16</v>
      </c>
      <c r="P468" s="467">
        <v>6.88</v>
      </c>
      <c r="Q468" s="471">
        <v>4</v>
      </c>
      <c r="R468" s="467">
        <v>8.5299999999999994</v>
      </c>
    </row>
    <row r="469" spans="1:18" hidden="1" x14ac:dyDescent="0.25">
      <c r="A469" s="97" t="s">
        <v>424</v>
      </c>
      <c r="B469" s="467">
        <v>1.4</v>
      </c>
      <c r="C469" s="468">
        <v>1</v>
      </c>
      <c r="D469" s="467">
        <v>1.64</v>
      </c>
      <c r="E469" s="469">
        <v>1</v>
      </c>
      <c r="F469" s="470">
        <v>1.55</v>
      </c>
      <c r="G469" s="468">
        <v>1</v>
      </c>
      <c r="H469" s="467">
        <v>1.3</v>
      </c>
      <c r="I469" s="471">
        <v>1</v>
      </c>
      <c r="J469" s="470">
        <v>1.58</v>
      </c>
      <c r="K469" s="472">
        <v>1</v>
      </c>
      <c r="L469" s="473">
        <v>1.35</v>
      </c>
      <c r="M469" s="468">
        <v>1</v>
      </c>
      <c r="N469" s="470">
        <v>1.46</v>
      </c>
      <c r="O469" s="468">
        <v>1</v>
      </c>
      <c r="P469" s="467">
        <v>1.5</v>
      </c>
      <c r="Q469" s="471">
        <v>1</v>
      </c>
      <c r="R469" s="467">
        <v>1.46</v>
      </c>
    </row>
    <row r="470" spans="1:18" ht="15.75" hidden="1" thickBot="1" x14ac:dyDescent="0.3">
      <c r="A470" s="96" t="s">
        <v>425</v>
      </c>
      <c r="B470" s="474">
        <v>12.48</v>
      </c>
      <c r="C470" s="475">
        <v>11</v>
      </c>
      <c r="D470" s="474">
        <v>7.59</v>
      </c>
      <c r="E470" s="476">
        <v>4</v>
      </c>
      <c r="F470" s="477">
        <v>28.21</v>
      </c>
      <c r="G470" s="475">
        <v>27</v>
      </c>
      <c r="H470" s="474">
        <v>19.48</v>
      </c>
      <c r="I470" s="478">
        <v>18</v>
      </c>
      <c r="J470" s="477">
        <v>38.21</v>
      </c>
      <c r="K470" s="479">
        <v>33</v>
      </c>
      <c r="L470" s="480">
        <v>8.6300000000000008</v>
      </c>
      <c r="M470" s="475">
        <v>5</v>
      </c>
      <c r="N470" s="477">
        <v>21.14</v>
      </c>
      <c r="O470" s="475">
        <v>21</v>
      </c>
      <c r="P470" s="474">
        <v>33.630000000000003</v>
      </c>
      <c r="Q470" s="478">
        <v>26</v>
      </c>
      <c r="R470" s="474">
        <v>20.399999999999999</v>
      </c>
    </row>
  </sheetData>
  <sheetProtection algorithmName="SHA-512" hashValue="rQwbShHOKBDOwi6RWrRnmGpPYgXoIKPMKebK5QnbZKUNYDbWCLRFhLm71EIIJzOSmtLlj5qEup4iGR8H2+JWqQ==" saltValue="FAGaKs1U0vA8Q68HrAVKpQ==" spinCount="100000" sheet="1" objects="1" scenarios="1"/>
  <mergeCells count="170">
    <mergeCell ref="A82:R82"/>
    <mergeCell ref="A92:R92"/>
    <mergeCell ref="A100:R100"/>
    <mergeCell ref="A108:R108"/>
    <mergeCell ref="A114:R114"/>
    <mergeCell ref="A80:R80"/>
    <mergeCell ref="B81:C81"/>
    <mergeCell ref="D81:E81"/>
    <mergeCell ref="F81:G81"/>
    <mergeCell ref="H81:I81"/>
    <mergeCell ref="J81:K81"/>
    <mergeCell ref="L81:M81"/>
    <mergeCell ref="N81:O81"/>
    <mergeCell ref="P81:Q81"/>
    <mergeCell ref="A160:R160"/>
    <mergeCell ref="A170:R170"/>
    <mergeCell ref="A178:R178"/>
    <mergeCell ref="A186:R186"/>
    <mergeCell ref="A192:R192"/>
    <mergeCell ref="A158:R158"/>
    <mergeCell ref="B159:C159"/>
    <mergeCell ref="D159:E159"/>
    <mergeCell ref="F159:G159"/>
    <mergeCell ref="H159:I159"/>
    <mergeCell ref="J159:K159"/>
    <mergeCell ref="L159:M159"/>
    <mergeCell ref="N159:O159"/>
    <mergeCell ref="P159:Q159"/>
    <mergeCell ref="A75:R75"/>
    <mergeCell ref="L354:M354"/>
    <mergeCell ref="N354:O354"/>
    <mergeCell ref="P354:Q354"/>
    <mergeCell ref="A353:R353"/>
    <mergeCell ref="B354:C354"/>
    <mergeCell ref="D354:E354"/>
    <mergeCell ref="F354:G354"/>
    <mergeCell ref="H354:I354"/>
    <mergeCell ref="J354:K354"/>
    <mergeCell ref="A348:R348"/>
    <mergeCell ref="A314:R314"/>
    <mergeCell ref="L315:M315"/>
    <mergeCell ref="P315:Q315"/>
    <mergeCell ref="A277:R277"/>
    <mergeCell ref="A287:R287"/>
    <mergeCell ref="A295:R295"/>
    <mergeCell ref="A303:R303"/>
    <mergeCell ref="A309:R309"/>
    <mergeCell ref="A275:R275"/>
    <mergeCell ref="B276:C276"/>
    <mergeCell ref="D276:E276"/>
    <mergeCell ref="F276:G276"/>
    <mergeCell ref="H276:I276"/>
    <mergeCell ref="A394:R394"/>
    <mergeCell ref="A404:R404"/>
    <mergeCell ref="A412:R412"/>
    <mergeCell ref="A420:R420"/>
    <mergeCell ref="A426:R426"/>
    <mergeCell ref="A355:R355"/>
    <mergeCell ref="A365:R365"/>
    <mergeCell ref="A373:R373"/>
    <mergeCell ref="A381:R381"/>
    <mergeCell ref="A387:R387"/>
    <mergeCell ref="B392:R392"/>
    <mergeCell ref="B393:C393"/>
    <mergeCell ref="D393:E393"/>
    <mergeCell ref="F393:G393"/>
    <mergeCell ref="H393:I393"/>
    <mergeCell ref="J393:K393"/>
    <mergeCell ref="L393:M393"/>
    <mergeCell ref="N393:O393"/>
    <mergeCell ref="P393:Q393"/>
    <mergeCell ref="A431:R431"/>
    <mergeCell ref="A452:R452"/>
    <mergeCell ref="A460:R460"/>
    <mergeCell ref="A466:R466"/>
    <mergeCell ref="N433:O433"/>
    <mergeCell ref="A434:R434"/>
    <mergeCell ref="A444:R444"/>
    <mergeCell ref="B433:C433"/>
    <mergeCell ref="D433:E433"/>
    <mergeCell ref="F433:G433"/>
    <mergeCell ref="H433:I433"/>
    <mergeCell ref="J433:K433"/>
    <mergeCell ref="L433:M433"/>
    <mergeCell ref="B432:R432"/>
    <mergeCell ref="P433:Q433"/>
    <mergeCell ref="A41:R41"/>
    <mergeCell ref="A1:R1"/>
    <mergeCell ref="A326:R326"/>
    <mergeCell ref="A334:R334"/>
    <mergeCell ref="A342:R342"/>
    <mergeCell ref="B42:C42"/>
    <mergeCell ref="D42:E42"/>
    <mergeCell ref="F42:G42"/>
    <mergeCell ref="H42:I42"/>
    <mergeCell ref="J42:K42"/>
    <mergeCell ref="L42:M42"/>
    <mergeCell ref="N42:O42"/>
    <mergeCell ref="P42:Q42"/>
    <mergeCell ref="A43:R43"/>
    <mergeCell ref="A53:R53"/>
    <mergeCell ref="N315:O315"/>
    <mergeCell ref="A316:R316"/>
    <mergeCell ref="B315:C315"/>
    <mergeCell ref="D315:E315"/>
    <mergeCell ref="F315:G315"/>
    <mergeCell ref="H315:I315"/>
    <mergeCell ref="J315:K315"/>
    <mergeCell ref="A61:R61"/>
    <mergeCell ref="A69:R69"/>
    <mergeCell ref="J276:K276"/>
    <mergeCell ref="L276:M276"/>
    <mergeCell ref="N276:O276"/>
    <mergeCell ref="P276:Q276"/>
    <mergeCell ref="A238:R238"/>
    <mergeCell ref="A248:R248"/>
    <mergeCell ref="A256:R256"/>
    <mergeCell ref="A264:R264"/>
    <mergeCell ref="A270:R270"/>
    <mergeCell ref="A236:R236"/>
    <mergeCell ref="B237:C237"/>
    <mergeCell ref="D237:E237"/>
    <mergeCell ref="F237:G237"/>
    <mergeCell ref="H237:I237"/>
    <mergeCell ref="J237:K237"/>
    <mergeCell ref="L237:M237"/>
    <mergeCell ref="N237:O237"/>
    <mergeCell ref="P237:Q237"/>
    <mergeCell ref="A199:R199"/>
    <mergeCell ref="A209:R209"/>
    <mergeCell ref="A217:R217"/>
    <mergeCell ref="A225:R225"/>
    <mergeCell ref="A231:R231"/>
    <mergeCell ref="A197:R197"/>
    <mergeCell ref="B198:C198"/>
    <mergeCell ref="D198:E198"/>
    <mergeCell ref="F198:G198"/>
    <mergeCell ref="H198:I198"/>
    <mergeCell ref="J198:K198"/>
    <mergeCell ref="L198:M198"/>
    <mergeCell ref="N198:O198"/>
    <mergeCell ref="P198:Q198"/>
    <mergeCell ref="A121:R121"/>
    <mergeCell ref="A131:R131"/>
    <mergeCell ref="A139:R139"/>
    <mergeCell ref="A147:R147"/>
    <mergeCell ref="A153:R153"/>
    <mergeCell ref="A119:R119"/>
    <mergeCell ref="B120:C120"/>
    <mergeCell ref="D120:E120"/>
    <mergeCell ref="F120:G120"/>
    <mergeCell ref="H120:I120"/>
    <mergeCell ref="J120:K120"/>
    <mergeCell ref="L120:M120"/>
    <mergeCell ref="N120:O120"/>
    <mergeCell ref="P120:Q120"/>
    <mergeCell ref="A4:R4"/>
    <mergeCell ref="A14:R14"/>
    <mergeCell ref="A22:R22"/>
    <mergeCell ref="A30:R30"/>
    <mergeCell ref="A36:R36"/>
    <mergeCell ref="A2:R2"/>
    <mergeCell ref="B3:C3"/>
    <mergeCell ref="D3:E3"/>
    <mergeCell ref="F3:G3"/>
    <mergeCell ref="H3:I3"/>
    <mergeCell ref="J3:K3"/>
    <mergeCell ref="L3:M3"/>
    <mergeCell ref="N3:O3"/>
    <mergeCell ref="P3:Q3"/>
  </mergeCells>
  <printOptions horizontalCentered="1"/>
  <pageMargins left="0.25" right="0.25" top="0.75" bottom="0" header="0.3" footer="0.3"/>
  <pageSetup scale="61" firstPageNumber="20" fitToHeight="0" orientation="portrait"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R436:R442 R395:R402 R405:R410 R414:R418 R421:R423 R357:R364 R367:R368 R371:R372 R375:R379 R382:R384 R317:R325 R327:R333 R335:R341 R343:R347 C347 C152:Q152 C113 C7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F298"/>
  <sheetViews>
    <sheetView showGridLines="0" zoomScaleNormal="100" workbookViewId="0">
      <selection activeCell="M301" sqref="M301"/>
    </sheetView>
  </sheetViews>
  <sheetFormatPr defaultColWidth="8.85546875" defaultRowHeight="15" x14ac:dyDescent="0.25"/>
  <cols>
    <col min="1" max="1" width="31.85546875" customWidth="1"/>
    <col min="2" max="17" width="6.85546875" customWidth="1"/>
    <col min="18" max="18" width="7.7109375" customWidth="1"/>
    <col min="19" max="19" width="11.5703125" customWidth="1"/>
    <col min="20" max="20" width="10.42578125" customWidth="1"/>
    <col min="24" max="32" width="8.85546875" style="1325"/>
  </cols>
  <sheetData>
    <row r="1" spans="1:18" s="32" customFormat="1" ht="37.5" customHeight="1" thickBot="1" x14ac:dyDescent="0.3">
      <c r="A1" s="2362" t="s">
        <v>439</v>
      </c>
      <c r="B1" s="2363"/>
      <c r="C1" s="2363"/>
      <c r="D1" s="2363"/>
      <c r="E1" s="2363"/>
      <c r="F1" s="2363"/>
      <c r="G1" s="2363"/>
      <c r="H1" s="2363"/>
      <c r="I1" s="2363"/>
      <c r="J1" s="2363"/>
      <c r="K1" s="2363"/>
      <c r="L1" s="2363"/>
      <c r="M1" s="2363"/>
      <c r="N1" s="2363"/>
      <c r="O1" s="2363"/>
      <c r="P1" s="2363"/>
      <c r="Q1" s="2363"/>
      <c r="R1" s="2364"/>
    </row>
    <row r="2" spans="1:18" s="32" customFormat="1" ht="16.5" hidden="1" thickBot="1" x14ac:dyDescent="0.3">
      <c r="A2" s="2288" t="s">
        <v>1012</v>
      </c>
      <c r="B2" s="2289"/>
      <c r="C2" s="2289"/>
      <c r="D2" s="2289"/>
      <c r="E2" s="2289"/>
      <c r="F2" s="2289"/>
      <c r="G2" s="2289"/>
      <c r="H2" s="2289"/>
      <c r="I2" s="2289"/>
      <c r="J2" s="2289"/>
      <c r="K2" s="2289"/>
      <c r="L2" s="2289"/>
      <c r="M2" s="2289"/>
      <c r="N2" s="2289"/>
      <c r="O2" s="2289"/>
      <c r="P2" s="2289"/>
      <c r="Q2" s="2289"/>
      <c r="R2" s="2290"/>
    </row>
    <row r="3" spans="1:18" s="32" customFormat="1" ht="70.5" hidden="1" customHeight="1" thickBot="1" x14ac:dyDescent="0.3">
      <c r="A3" s="129"/>
      <c r="B3" s="704" t="s">
        <v>148</v>
      </c>
      <c r="C3" s="165" t="s">
        <v>149</v>
      </c>
      <c r="D3" s="165" t="s">
        <v>150</v>
      </c>
      <c r="E3" s="165" t="s">
        <v>151</v>
      </c>
      <c r="F3" s="165" t="s">
        <v>152</v>
      </c>
      <c r="G3" s="165" t="s">
        <v>153</v>
      </c>
      <c r="H3" s="165" t="s">
        <v>154</v>
      </c>
      <c r="I3" s="165" t="s">
        <v>155</v>
      </c>
      <c r="J3" s="165" t="s">
        <v>156</v>
      </c>
      <c r="K3" s="165" t="s">
        <v>157</v>
      </c>
      <c r="L3" s="165" t="s">
        <v>158</v>
      </c>
      <c r="M3" s="165" t="s">
        <v>159</v>
      </c>
      <c r="N3" s="165" t="s">
        <v>160</v>
      </c>
      <c r="O3" s="165" t="s">
        <v>161</v>
      </c>
      <c r="P3" s="166" t="s">
        <v>162</v>
      </c>
      <c r="Q3" s="1253" t="s">
        <v>163</v>
      </c>
      <c r="R3" s="164" t="s">
        <v>164</v>
      </c>
    </row>
    <row r="4" spans="1:18" s="1325" customFormat="1" hidden="1" x14ac:dyDescent="0.25">
      <c r="A4" s="1301" t="s">
        <v>440</v>
      </c>
      <c r="B4" s="1315"/>
      <c r="C4" s="1316"/>
      <c r="D4" s="1316"/>
      <c r="E4" s="1316"/>
      <c r="F4" s="1316"/>
      <c r="G4" s="1316"/>
      <c r="H4" s="1316"/>
      <c r="I4" s="1316"/>
      <c r="J4" s="1316"/>
      <c r="K4" s="1316"/>
      <c r="L4" s="1316"/>
      <c r="M4" s="1316"/>
      <c r="N4" s="1316"/>
      <c r="O4" s="1316"/>
      <c r="P4" s="1317"/>
      <c r="Q4" s="1254">
        <f>SUM(B4:P4)</f>
        <v>0</v>
      </c>
      <c r="R4" s="1258" t="e">
        <f>SUM(Q4/Q9)</f>
        <v>#DIV/0!</v>
      </c>
    </row>
    <row r="5" spans="1:18" s="1325" customFormat="1" ht="15.75" hidden="1" customHeight="1" x14ac:dyDescent="0.25">
      <c r="A5" s="1302" t="s">
        <v>441</v>
      </c>
      <c r="B5" s="1318"/>
      <c r="C5" s="1319"/>
      <c r="D5" s="1319"/>
      <c r="E5" s="1319"/>
      <c r="F5" s="1319"/>
      <c r="G5" s="1319"/>
      <c r="H5" s="1319"/>
      <c r="I5" s="1319"/>
      <c r="J5" s="1319"/>
      <c r="K5" s="1319"/>
      <c r="L5" s="1319"/>
      <c r="M5" s="1319"/>
      <c r="N5" s="1319"/>
      <c r="O5" s="1319"/>
      <c r="P5" s="1320"/>
      <c r="Q5" s="1255">
        <f>SUM(B5:P5)</f>
        <v>0</v>
      </c>
      <c r="R5" s="1259" t="e">
        <f>SUM(Q5/Q9)</f>
        <v>#DIV/0!</v>
      </c>
    </row>
    <row r="6" spans="1:18" s="1325" customFormat="1" ht="15.75" hidden="1" customHeight="1" x14ac:dyDescent="0.25">
      <c r="A6" s="1302" t="s">
        <v>442</v>
      </c>
      <c r="B6" s="1318"/>
      <c r="C6" s="1319"/>
      <c r="D6" s="1319"/>
      <c r="E6" s="1319"/>
      <c r="F6" s="1319"/>
      <c r="G6" s="1319"/>
      <c r="H6" s="1319"/>
      <c r="I6" s="1319"/>
      <c r="J6" s="1319"/>
      <c r="K6" s="1319"/>
      <c r="L6" s="1319"/>
      <c r="M6" s="1319"/>
      <c r="N6" s="1319"/>
      <c r="O6" s="1319"/>
      <c r="P6" s="1320"/>
      <c r="Q6" s="1255">
        <f>SUM(B6:P6)</f>
        <v>0</v>
      </c>
      <c r="R6" s="1259" t="e">
        <f>SUM(Q6/Q9)</f>
        <v>#DIV/0!</v>
      </c>
    </row>
    <row r="7" spans="1:18" s="1325" customFormat="1" ht="15.75" hidden="1" customHeight="1" x14ac:dyDescent="0.25">
      <c r="A7" s="1302" t="s">
        <v>443</v>
      </c>
      <c r="B7" s="1318"/>
      <c r="C7" s="1319"/>
      <c r="D7" s="1319"/>
      <c r="E7" s="1319"/>
      <c r="F7" s="1319"/>
      <c r="G7" s="1319"/>
      <c r="H7" s="1319"/>
      <c r="I7" s="1319"/>
      <c r="J7" s="1319"/>
      <c r="K7" s="1319"/>
      <c r="L7" s="1319"/>
      <c r="M7" s="1319"/>
      <c r="N7" s="1319"/>
      <c r="O7" s="1319"/>
      <c r="P7" s="1320"/>
      <c r="Q7" s="1255">
        <f>SUM(B7:P7)</f>
        <v>0</v>
      </c>
      <c r="R7" s="1259" t="e">
        <f>SUM(Q7/Q9)</f>
        <v>#DIV/0!</v>
      </c>
    </row>
    <row r="8" spans="1:18" s="1325" customFormat="1" ht="26.25" hidden="1" thickBot="1" x14ac:dyDescent="0.3">
      <c r="A8" s="1303" t="s">
        <v>444</v>
      </c>
      <c r="B8" s="1318"/>
      <c r="C8" s="1319"/>
      <c r="D8" s="1319"/>
      <c r="E8" s="1319"/>
      <c r="F8" s="1319"/>
      <c r="G8" s="1319"/>
      <c r="H8" s="1319"/>
      <c r="I8" s="1319"/>
      <c r="J8" s="1319"/>
      <c r="K8" s="1319"/>
      <c r="L8" s="1319"/>
      <c r="M8" s="1319"/>
      <c r="N8" s="1319"/>
      <c r="O8" s="1319"/>
      <c r="P8" s="1320"/>
      <c r="Q8" s="1255">
        <f>SUM(B8:P8)</f>
        <v>0</v>
      </c>
      <c r="R8" s="1260" t="e">
        <f>SUM(Q8/Q9)</f>
        <v>#DIV/0!</v>
      </c>
    </row>
    <row r="9" spans="1:18" s="1325" customFormat="1" ht="16.5" hidden="1" thickTop="1" thickBot="1" x14ac:dyDescent="0.3">
      <c r="A9" s="1304" t="s">
        <v>135</v>
      </c>
      <c r="B9" s="1201">
        <f t="shared" ref="B9:Q9" si="0">SUM(B4:B8)</f>
        <v>0</v>
      </c>
      <c r="C9" s="1202">
        <f t="shared" si="0"/>
        <v>0</v>
      </c>
      <c r="D9" s="1202">
        <f t="shared" si="0"/>
        <v>0</v>
      </c>
      <c r="E9" s="1202">
        <f t="shared" si="0"/>
        <v>0</v>
      </c>
      <c r="F9" s="1202">
        <f t="shared" si="0"/>
        <v>0</v>
      </c>
      <c r="G9" s="1202">
        <f t="shared" si="0"/>
        <v>0</v>
      </c>
      <c r="H9" s="1202">
        <f t="shared" si="0"/>
        <v>0</v>
      </c>
      <c r="I9" s="1202">
        <f t="shared" si="0"/>
        <v>0</v>
      </c>
      <c r="J9" s="1202">
        <f t="shared" si="0"/>
        <v>0</v>
      </c>
      <c r="K9" s="1202">
        <f t="shared" si="0"/>
        <v>0</v>
      </c>
      <c r="L9" s="1202">
        <f t="shared" si="0"/>
        <v>0</v>
      </c>
      <c r="M9" s="1202">
        <f t="shared" si="0"/>
        <v>0</v>
      </c>
      <c r="N9" s="1202">
        <f t="shared" si="0"/>
        <v>0</v>
      </c>
      <c r="O9" s="1202">
        <f t="shared" si="0"/>
        <v>0</v>
      </c>
      <c r="P9" s="1203">
        <f t="shared" si="0"/>
        <v>0</v>
      </c>
      <c r="Q9" s="1256">
        <f t="shared" si="0"/>
        <v>0</v>
      </c>
      <c r="R9" s="1261" t="e">
        <f>SUM(Q9/Q9)</f>
        <v>#DIV/0!</v>
      </c>
    </row>
    <row r="10" spans="1:18" s="1325" customFormat="1" ht="15.75" hidden="1" customHeight="1" thickBot="1" x14ac:dyDescent="0.3">
      <c r="A10" s="1305" t="s">
        <v>134</v>
      </c>
      <c r="B10" s="1204" t="e">
        <f>SUM(B9/Q9)</f>
        <v>#DIV/0!</v>
      </c>
      <c r="C10" s="1206" t="e">
        <f>SUM(C9/Q9)</f>
        <v>#DIV/0!</v>
      </c>
      <c r="D10" s="1206" t="e">
        <f>SUM(D9/Q9)</f>
        <v>#DIV/0!</v>
      </c>
      <c r="E10" s="1206" t="e">
        <f>SUM(E9/Q9)</f>
        <v>#DIV/0!</v>
      </c>
      <c r="F10" s="1206" t="e">
        <f>SUM(F9/Q9)</f>
        <v>#DIV/0!</v>
      </c>
      <c r="G10" s="1206" t="e">
        <f>SUM(G9/Q9)</f>
        <v>#DIV/0!</v>
      </c>
      <c r="H10" s="1206" t="e">
        <f>SUM(H9/Q9)</f>
        <v>#DIV/0!</v>
      </c>
      <c r="I10" s="1206" t="e">
        <f>SUM(I9/Q9)</f>
        <v>#DIV/0!</v>
      </c>
      <c r="J10" s="1206" t="e">
        <f>SUM(J9/Q9)</f>
        <v>#DIV/0!</v>
      </c>
      <c r="K10" s="1206" t="e">
        <f>SUM(K9/Q9)</f>
        <v>#DIV/0!</v>
      </c>
      <c r="L10" s="1206" t="e">
        <f>SUM(L9/Q9)</f>
        <v>#DIV/0!</v>
      </c>
      <c r="M10" s="1206" t="e">
        <f>SUM(M9/Q9)</f>
        <v>#DIV/0!</v>
      </c>
      <c r="N10" s="1206" t="e">
        <f>SUM(N9/Q9)</f>
        <v>#DIV/0!</v>
      </c>
      <c r="O10" s="1206" t="e">
        <f>SUM(O9/Q9)</f>
        <v>#DIV/0!</v>
      </c>
      <c r="P10" s="1207" t="e">
        <f>SUM(P9/Q9)</f>
        <v>#DIV/0!</v>
      </c>
      <c r="Q10" s="1257" t="e">
        <f>SUM(B10:P10)</f>
        <v>#DIV/0!</v>
      </c>
      <c r="R10" s="405"/>
    </row>
    <row r="11" spans="1:18" s="1325" customFormat="1" ht="12.75" hidden="1" customHeight="1" thickBot="1" x14ac:dyDescent="0.3">
      <c r="A11" s="11"/>
      <c r="B11" s="11"/>
      <c r="C11" s="11"/>
      <c r="D11" s="11"/>
      <c r="E11" s="11"/>
      <c r="F11" s="11"/>
      <c r="G11" s="11"/>
      <c r="H11" s="11"/>
      <c r="I11" s="11"/>
      <c r="J11" s="11"/>
      <c r="K11" s="11"/>
      <c r="L11" s="11"/>
      <c r="M11" s="11"/>
      <c r="N11" s="11"/>
      <c r="O11" s="11"/>
      <c r="P11" s="11"/>
      <c r="Q11" s="11"/>
      <c r="R11" s="11"/>
    </row>
    <row r="12" spans="1:18" s="1325" customFormat="1" ht="34.5" hidden="1" customHeight="1" thickBot="1" x14ac:dyDescent="0.3">
      <c r="A12" s="2291" t="s">
        <v>445</v>
      </c>
      <c r="B12" s="2292"/>
      <c r="C12" s="2292"/>
      <c r="D12" s="2292"/>
      <c r="E12" s="2292"/>
      <c r="F12" s="2292"/>
      <c r="G12" s="2292"/>
      <c r="H12" s="2292"/>
      <c r="I12" s="2292"/>
      <c r="J12" s="2292"/>
      <c r="K12" s="2292"/>
      <c r="L12" s="2292"/>
      <c r="M12" s="2292"/>
      <c r="N12" s="2292"/>
      <c r="O12" s="2292"/>
      <c r="P12" s="2292"/>
      <c r="Q12" s="2292"/>
      <c r="R12" s="2293"/>
    </row>
    <row r="13" spans="1:18" s="1325" customFormat="1" ht="15.75" hidden="1" thickBot="1" x14ac:dyDescent="0.3">
      <c r="A13" s="1306" t="s">
        <v>446</v>
      </c>
      <c r="B13" s="1311">
        <v>0</v>
      </c>
      <c r="C13" s="1312">
        <v>0</v>
      </c>
      <c r="D13" s="1312">
        <v>0</v>
      </c>
      <c r="E13" s="1312">
        <v>0</v>
      </c>
      <c r="F13" s="1312">
        <v>0</v>
      </c>
      <c r="G13" s="1312">
        <v>0</v>
      </c>
      <c r="H13" s="1312">
        <v>0</v>
      </c>
      <c r="I13" s="1312">
        <v>0</v>
      </c>
      <c r="J13" s="1312">
        <v>0</v>
      </c>
      <c r="K13" s="1312">
        <v>0</v>
      </c>
      <c r="L13" s="1312">
        <v>0</v>
      </c>
      <c r="M13" s="1312">
        <v>0</v>
      </c>
      <c r="N13" s="1312">
        <v>0</v>
      </c>
      <c r="O13" s="1312">
        <v>0</v>
      </c>
      <c r="P13" s="1312">
        <v>0</v>
      </c>
      <c r="Q13" s="1313">
        <v>0</v>
      </c>
      <c r="R13" s="1314">
        <v>0</v>
      </c>
    </row>
    <row r="14" spans="1:18" s="1325" customFormat="1" ht="15.75" hidden="1" customHeight="1" thickBot="1" x14ac:dyDescent="0.3"/>
    <row r="15" spans="1:18" s="1325" customFormat="1" ht="18.75" hidden="1" customHeight="1" thickBot="1" x14ac:dyDescent="0.3">
      <c r="A15" s="2294" t="s">
        <v>447</v>
      </c>
      <c r="B15" s="2295"/>
      <c r="C15" s="2295"/>
      <c r="D15" s="2295"/>
      <c r="E15" s="2295"/>
      <c r="F15" s="2295"/>
      <c r="G15" s="2295"/>
      <c r="H15" s="2295"/>
      <c r="I15" s="2295"/>
      <c r="J15" s="2295"/>
      <c r="K15" s="2295"/>
      <c r="L15" s="2295"/>
      <c r="M15" s="2295"/>
      <c r="N15" s="2295"/>
      <c r="O15" s="2295"/>
      <c r="P15" s="2295"/>
      <c r="Q15" s="2295"/>
      <c r="R15" s="2296"/>
    </row>
    <row r="16" spans="1:18" s="1325" customFormat="1" ht="15.75" hidden="1" thickBot="1" x14ac:dyDescent="0.3">
      <c r="A16" s="1909" t="s">
        <v>448</v>
      </c>
      <c r="B16" s="2297" t="s">
        <v>449</v>
      </c>
      <c r="C16" s="2297"/>
      <c r="D16" s="2297"/>
      <c r="E16" s="2297"/>
      <c r="F16" s="2297"/>
      <c r="G16" s="2297"/>
      <c r="H16" s="2297"/>
      <c r="I16" s="2297"/>
      <c r="J16" s="2297"/>
      <c r="K16" s="2297"/>
      <c r="L16" s="2299" t="s">
        <v>450</v>
      </c>
      <c r="M16" s="2297"/>
      <c r="N16" s="2297"/>
      <c r="O16" s="2297"/>
      <c r="P16" s="2297"/>
      <c r="Q16" s="2297"/>
      <c r="R16" s="2297"/>
    </row>
    <row r="17" spans="1:32" s="1325" customFormat="1" ht="15.75" hidden="1" customHeight="1" x14ac:dyDescent="0.25">
      <c r="A17" s="1322"/>
      <c r="B17" s="2300"/>
      <c r="C17" s="2301"/>
      <c r="D17" s="2301"/>
      <c r="E17" s="2301"/>
      <c r="F17" s="2301"/>
      <c r="G17" s="2301"/>
      <c r="H17" s="2301"/>
      <c r="I17" s="2301"/>
      <c r="J17" s="2301"/>
      <c r="K17" s="2302"/>
      <c r="L17" s="2303"/>
      <c r="M17" s="2301"/>
      <c r="N17" s="2301"/>
      <c r="O17" s="2301"/>
      <c r="P17" s="2301"/>
      <c r="Q17" s="2301"/>
      <c r="R17" s="2302"/>
    </row>
    <row r="18" spans="1:32" s="1325" customFormat="1" ht="15.75" hidden="1" customHeight="1" thickBot="1" x14ac:dyDescent="0.3">
      <c r="A18" s="1323"/>
      <c r="B18" s="2304"/>
      <c r="C18" s="2305"/>
      <c r="D18" s="2305"/>
      <c r="E18" s="2305"/>
      <c r="F18" s="2305"/>
      <c r="G18" s="2305"/>
      <c r="H18" s="2305"/>
      <c r="I18" s="2305"/>
      <c r="J18" s="2305"/>
      <c r="K18" s="2306"/>
      <c r="L18" s="2307"/>
      <c r="M18" s="2305"/>
      <c r="N18" s="2305"/>
      <c r="O18" s="2305"/>
      <c r="P18" s="2305"/>
      <c r="Q18" s="2305"/>
      <c r="R18" s="2306"/>
    </row>
    <row r="19" spans="1:32" s="32" customFormat="1" ht="16.5" thickBot="1" x14ac:dyDescent="0.3">
      <c r="A19" s="2288" t="s">
        <v>1017</v>
      </c>
      <c r="B19" s="2289"/>
      <c r="C19" s="2289"/>
      <c r="D19" s="2289"/>
      <c r="E19" s="2289"/>
      <c r="F19" s="2289"/>
      <c r="G19" s="2289"/>
      <c r="H19" s="2289"/>
      <c r="I19" s="2289"/>
      <c r="J19" s="2289"/>
      <c r="K19" s="2289"/>
      <c r="L19" s="2289"/>
      <c r="M19" s="2289"/>
      <c r="N19" s="2289"/>
      <c r="O19" s="2289"/>
      <c r="P19" s="2289"/>
      <c r="Q19" s="2289"/>
      <c r="R19" s="2290"/>
    </row>
    <row r="20" spans="1:32" s="32" customFormat="1" ht="70.5" customHeight="1" thickBot="1" x14ac:dyDescent="0.3">
      <c r="A20" s="129"/>
      <c r="B20" s="704" t="s">
        <v>148</v>
      </c>
      <c r="C20" s="165" t="s">
        <v>149</v>
      </c>
      <c r="D20" s="165" t="s">
        <v>150</v>
      </c>
      <c r="E20" s="165" t="s">
        <v>151</v>
      </c>
      <c r="F20" s="165" t="s">
        <v>152</v>
      </c>
      <c r="G20" s="165" t="s">
        <v>153</v>
      </c>
      <c r="H20" s="165" t="s">
        <v>154</v>
      </c>
      <c r="I20" s="165" t="s">
        <v>155</v>
      </c>
      <c r="J20" s="165" t="s">
        <v>156</v>
      </c>
      <c r="K20" s="165" t="s">
        <v>157</v>
      </c>
      <c r="L20" s="165" t="s">
        <v>158</v>
      </c>
      <c r="M20" s="165" t="s">
        <v>159</v>
      </c>
      <c r="N20" s="165" t="s">
        <v>160</v>
      </c>
      <c r="O20" s="165" t="s">
        <v>161</v>
      </c>
      <c r="P20" s="166" t="s">
        <v>162</v>
      </c>
      <c r="Q20" s="1253" t="s">
        <v>163</v>
      </c>
      <c r="R20" s="164" t="s">
        <v>164</v>
      </c>
    </row>
    <row r="21" spans="1:32" s="197" customFormat="1" x14ac:dyDescent="0.25">
      <c r="A21" s="1301" t="s">
        <v>440</v>
      </c>
      <c r="B21" s="1368">
        <v>0</v>
      </c>
      <c r="C21" s="1954">
        <v>0</v>
      </c>
      <c r="D21" s="1954">
        <v>0</v>
      </c>
      <c r="E21" s="1954">
        <v>0</v>
      </c>
      <c r="F21" s="1954">
        <v>0</v>
      </c>
      <c r="G21" s="1954">
        <v>0</v>
      </c>
      <c r="H21" s="1954">
        <v>0</v>
      </c>
      <c r="I21" s="1954">
        <v>0</v>
      </c>
      <c r="J21" s="1954">
        <v>0</v>
      </c>
      <c r="K21" s="1954">
        <v>0</v>
      </c>
      <c r="L21" s="1954">
        <v>0</v>
      </c>
      <c r="M21" s="1954">
        <v>0</v>
      </c>
      <c r="N21" s="1954">
        <v>0</v>
      </c>
      <c r="O21" s="1954">
        <v>0</v>
      </c>
      <c r="P21" s="1369">
        <v>0</v>
      </c>
      <c r="Q21" s="1254">
        <f>SUM(B21:P21)</f>
        <v>0</v>
      </c>
      <c r="R21" s="1926">
        <v>0</v>
      </c>
      <c r="S21" s="1325"/>
      <c r="T21" s="1325"/>
      <c r="U21" s="1325"/>
      <c r="V21" s="1325"/>
      <c r="W21" s="1325"/>
      <c r="X21" s="1325"/>
      <c r="Y21" s="1325"/>
      <c r="Z21" s="1325"/>
      <c r="AA21" s="1325"/>
      <c r="AB21" s="1325"/>
      <c r="AC21" s="1325"/>
      <c r="AD21" s="1325"/>
      <c r="AE21" s="1325"/>
      <c r="AF21" s="1325"/>
    </row>
    <row r="22" spans="1:32" s="197" customFormat="1" ht="15.75" customHeight="1" x14ac:dyDescent="0.25">
      <c r="A22" s="1302" t="s">
        <v>441</v>
      </c>
      <c r="B22" s="1372">
        <v>0</v>
      </c>
      <c r="C22" s="1955">
        <v>0</v>
      </c>
      <c r="D22" s="1955">
        <v>0</v>
      </c>
      <c r="E22" s="1955">
        <v>0</v>
      </c>
      <c r="F22" s="1955">
        <v>0</v>
      </c>
      <c r="G22" s="1955">
        <v>0</v>
      </c>
      <c r="H22" s="1955">
        <v>0</v>
      </c>
      <c r="I22" s="1955">
        <v>0</v>
      </c>
      <c r="J22" s="1955">
        <v>0</v>
      </c>
      <c r="K22" s="1955">
        <v>0</v>
      </c>
      <c r="L22" s="1955">
        <v>0</v>
      </c>
      <c r="M22" s="1955">
        <v>0</v>
      </c>
      <c r="N22" s="1955">
        <v>0</v>
      </c>
      <c r="O22" s="1955">
        <v>0</v>
      </c>
      <c r="P22" s="1373">
        <v>0</v>
      </c>
      <c r="Q22" s="1255">
        <f>SUM(B22:P22)</f>
        <v>0</v>
      </c>
      <c r="R22" s="1927">
        <v>0</v>
      </c>
      <c r="S22" s="1325"/>
      <c r="T22" s="1325"/>
      <c r="U22" s="1325"/>
      <c r="V22" s="1325"/>
      <c r="W22" s="1325"/>
      <c r="X22" s="1325"/>
      <c r="Y22" s="1325"/>
      <c r="Z22" s="1325"/>
      <c r="AA22" s="1325"/>
      <c r="AB22" s="1325"/>
      <c r="AC22" s="1325"/>
      <c r="AD22" s="1325"/>
      <c r="AE22" s="1325"/>
      <c r="AF22" s="1325"/>
    </row>
    <row r="23" spans="1:32" s="197" customFormat="1" ht="15.75" customHeight="1" x14ac:dyDescent="0.25">
      <c r="A23" s="1302" t="s">
        <v>442</v>
      </c>
      <c r="B23" s="1372">
        <v>0</v>
      </c>
      <c r="C23" s="1955">
        <v>0</v>
      </c>
      <c r="D23" s="1955">
        <v>0</v>
      </c>
      <c r="E23" s="1955">
        <v>0</v>
      </c>
      <c r="F23" s="1955">
        <v>0</v>
      </c>
      <c r="G23" s="1955">
        <v>0</v>
      </c>
      <c r="H23" s="1955">
        <v>0</v>
      </c>
      <c r="I23" s="1955">
        <v>0</v>
      </c>
      <c r="J23" s="1955">
        <v>0</v>
      </c>
      <c r="K23" s="1955">
        <v>0</v>
      </c>
      <c r="L23" s="1955">
        <v>0</v>
      </c>
      <c r="M23" s="1955">
        <v>0</v>
      </c>
      <c r="N23" s="1955">
        <v>0</v>
      </c>
      <c r="O23" s="1955">
        <v>0</v>
      </c>
      <c r="P23" s="1373">
        <v>0</v>
      </c>
      <c r="Q23" s="1255">
        <f>SUM(B23:P23)</f>
        <v>0</v>
      </c>
      <c r="R23" s="1927">
        <v>0</v>
      </c>
      <c r="S23" s="1325"/>
      <c r="T23" s="1325"/>
      <c r="U23" s="1325"/>
      <c r="V23" s="1325"/>
      <c r="W23" s="1325"/>
      <c r="X23" s="1325"/>
      <c r="Y23" s="1325"/>
      <c r="Z23" s="1325"/>
      <c r="AA23" s="1325"/>
      <c r="AB23" s="1325"/>
      <c r="AC23" s="1325"/>
      <c r="AD23" s="1325"/>
      <c r="AE23" s="1325"/>
      <c r="AF23" s="1325"/>
    </row>
    <row r="24" spans="1:32" s="197" customFormat="1" ht="15.75" customHeight="1" x14ac:dyDescent="0.25">
      <c r="A24" s="1302" t="s">
        <v>443</v>
      </c>
      <c r="B24" s="1372">
        <v>0</v>
      </c>
      <c r="C24" s="1955">
        <v>0</v>
      </c>
      <c r="D24" s="1955">
        <v>0</v>
      </c>
      <c r="E24" s="1955">
        <v>0</v>
      </c>
      <c r="F24" s="1955">
        <v>0</v>
      </c>
      <c r="G24" s="1955">
        <v>0</v>
      </c>
      <c r="H24" s="1955">
        <v>0</v>
      </c>
      <c r="I24" s="1955">
        <v>0</v>
      </c>
      <c r="J24" s="1955">
        <v>0</v>
      </c>
      <c r="K24" s="1955">
        <v>0</v>
      </c>
      <c r="L24" s="1955">
        <v>0</v>
      </c>
      <c r="M24" s="1955">
        <v>0</v>
      </c>
      <c r="N24" s="1955">
        <v>0</v>
      </c>
      <c r="O24" s="1955">
        <v>0</v>
      </c>
      <c r="P24" s="1373">
        <v>0</v>
      </c>
      <c r="Q24" s="1255">
        <f>SUM(B24:P24)</f>
        <v>0</v>
      </c>
      <c r="R24" s="1927">
        <v>0</v>
      </c>
      <c r="S24" s="1325"/>
      <c r="T24" s="1325"/>
      <c r="U24" s="1325"/>
      <c r="V24" s="1325"/>
      <c r="W24" s="1325"/>
      <c r="X24" s="1325"/>
      <c r="Y24" s="1325"/>
      <c r="Z24" s="1325"/>
      <c r="AA24" s="1325"/>
      <c r="AB24" s="1325"/>
      <c r="AC24" s="1325"/>
      <c r="AD24" s="1325"/>
      <c r="AE24" s="1325"/>
      <c r="AF24" s="1325"/>
    </row>
    <row r="25" spans="1:32" s="197" customFormat="1" ht="26.25" thickBot="1" x14ac:dyDescent="0.3">
      <c r="A25" s="1303" t="s">
        <v>444</v>
      </c>
      <c r="B25" s="1372">
        <v>0</v>
      </c>
      <c r="C25" s="1955">
        <v>0</v>
      </c>
      <c r="D25" s="1955">
        <v>0</v>
      </c>
      <c r="E25" s="1955">
        <v>0</v>
      </c>
      <c r="F25" s="1955">
        <v>0</v>
      </c>
      <c r="G25" s="1955">
        <v>0</v>
      </c>
      <c r="H25" s="1955">
        <v>0</v>
      </c>
      <c r="I25" s="1955">
        <v>0</v>
      </c>
      <c r="J25" s="1955">
        <v>0</v>
      </c>
      <c r="K25" s="1955">
        <v>0</v>
      </c>
      <c r="L25" s="1955">
        <v>0</v>
      </c>
      <c r="M25" s="1955">
        <v>0</v>
      </c>
      <c r="N25" s="1955">
        <v>0</v>
      </c>
      <c r="O25" s="1955">
        <v>0</v>
      </c>
      <c r="P25" s="1373">
        <v>0</v>
      </c>
      <c r="Q25" s="1255">
        <f>SUM(B25:P25)</f>
        <v>0</v>
      </c>
      <c r="R25" s="1927">
        <v>0</v>
      </c>
      <c r="S25" s="1325"/>
      <c r="T25" s="1325"/>
      <c r="U25" s="1325"/>
      <c r="V25" s="1325"/>
      <c r="W25" s="1325"/>
      <c r="X25" s="1325"/>
      <c r="Y25" s="1325"/>
      <c r="Z25" s="1325"/>
      <c r="AA25" s="1325"/>
      <c r="AB25" s="1325"/>
      <c r="AC25" s="1325"/>
      <c r="AD25" s="1325"/>
      <c r="AE25" s="1325"/>
      <c r="AF25" s="1325"/>
    </row>
    <row r="26" spans="1:32" s="197" customFormat="1" ht="16.5" thickTop="1" thickBot="1" x14ac:dyDescent="0.3">
      <c r="A26" s="1304" t="s">
        <v>135</v>
      </c>
      <c r="B26" s="1201">
        <f t="shared" ref="B26:Q26" si="1">SUM(B21:B25)</f>
        <v>0</v>
      </c>
      <c r="C26" s="1202">
        <f t="shared" si="1"/>
        <v>0</v>
      </c>
      <c r="D26" s="1202">
        <f t="shared" si="1"/>
        <v>0</v>
      </c>
      <c r="E26" s="1202">
        <f t="shared" si="1"/>
        <v>0</v>
      </c>
      <c r="F26" s="1202">
        <f t="shared" si="1"/>
        <v>0</v>
      </c>
      <c r="G26" s="1202">
        <f t="shared" si="1"/>
        <v>0</v>
      </c>
      <c r="H26" s="1202">
        <f t="shared" si="1"/>
        <v>0</v>
      </c>
      <c r="I26" s="1202">
        <f t="shared" si="1"/>
        <v>0</v>
      </c>
      <c r="J26" s="1202">
        <f t="shared" si="1"/>
        <v>0</v>
      </c>
      <c r="K26" s="1202">
        <f t="shared" si="1"/>
        <v>0</v>
      </c>
      <c r="L26" s="1202">
        <f t="shared" si="1"/>
        <v>0</v>
      </c>
      <c r="M26" s="1202">
        <f t="shared" si="1"/>
        <v>0</v>
      </c>
      <c r="N26" s="1202">
        <f t="shared" si="1"/>
        <v>0</v>
      </c>
      <c r="O26" s="1202">
        <f t="shared" si="1"/>
        <v>0</v>
      </c>
      <c r="P26" s="1203">
        <f t="shared" si="1"/>
        <v>0</v>
      </c>
      <c r="Q26" s="1256">
        <f t="shared" si="1"/>
        <v>0</v>
      </c>
      <c r="R26" s="1928">
        <v>0</v>
      </c>
      <c r="S26" s="1325"/>
      <c r="T26" s="1325"/>
      <c r="U26" s="1325"/>
      <c r="V26" s="1325"/>
      <c r="W26" s="1325"/>
      <c r="X26" s="1325"/>
      <c r="Y26" s="1325"/>
      <c r="Z26" s="1325"/>
      <c r="AA26" s="1325"/>
      <c r="AB26" s="1325"/>
      <c r="AC26" s="1325"/>
      <c r="AD26" s="1325"/>
      <c r="AE26" s="1325"/>
      <c r="AF26" s="1325"/>
    </row>
    <row r="27" spans="1:32" s="197" customFormat="1" ht="15.75" customHeight="1" thickBot="1" x14ac:dyDescent="0.3">
      <c r="A27" s="1305" t="s">
        <v>134</v>
      </c>
      <c r="B27" s="1204">
        <v>0</v>
      </c>
      <c r="C27" s="1206">
        <v>0</v>
      </c>
      <c r="D27" s="1206">
        <v>0</v>
      </c>
      <c r="E27" s="1206">
        <v>0</v>
      </c>
      <c r="F27" s="1206">
        <v>0</v>
      </c>
      <c r="G27" s="1206">
        <v>0</v>
      </c>
      <c r="H27" s="1206">
        <v>0</v>
      </c>
      <c r="I27" s="1206">
        <v>0</v>
      </c>
      <c r="J27" s="1206">
        <v>0</v>
      </c>
      <c r="K27" s="1206">
        <v>0</v>
      </c>
      <c r="L27" s="1206">
        <v>0</v>
      </c>
      <c r="M27" s="1206">
        <v>0</v>
      </c>
      <c r="N27" s="1206">
        <v>0</v>
      </c>
      <c r="O27" s="1206">
        <v>0</v>
      </c>
      <c r="P27" s="1206">
        <v>0</v>
      </c>
      <c r="Q27" s="1257">
        <f>SUM(B27:P27)</f>
        <v>0</v>
      </c>
      <c r="R27" s="405"/>
      <c r="S27" s="1325"/>
      <c r="T27" s="1325"/>
      <c r="U27" s="1325"/>
      <c r="V27" s="1325"/>
      <c r="W27" s="1325"/>
      <c r="X27" s="1325"/>
      <c r="Y27" s="1325"/>
      <c r="Z27" s="1325"/>
      <c r="AA27" s="1325"/>
      <c r="AB27" s="1325"/>
      <c r="AC27" s="1325"/>
      <c r="AD27" s="1325"/>
      <c r="AE27" s="1325"/>
      <c r="AF27" s="1325"/>
    </row>
    <row r="28" spans="1:32" s="197" customFormat="1" ht="12.75" customHeight="1" thickBot="1" x14ac:dyDescent="0.3">
      <c r="A28" s="11"/>
      <c r="B28" s="11"/>
      <c r="C28" s="11"/>
      <c r="D28" s="11"/>
      <c r="E28" s="11"/>
      <c r="F28" s="11"/>
      <c r="G28" s="11"/>
      <c r="H28" s="11"/>
      <c r="I28" s="11"/>
      <c r="J28" s="11"/>
      <c r="K28" s="11"/>
      <c r="L28" s="11"/>
      <c r="M28" s="11"/>
      <c r="N28" s="11"/>
      <c r="O28" s="11"/>
      <c r="P28" s="11"/>
      <c r="Q28" s="11"/>
      <c r="R28" s="11"/>
      <c r="S28" s="1325"/>
      <c r="T28" s="1325"/>
      <c r="U28" s="1325"/>
      <c r="V28" s="1325"/>
      <c r="W28" s="1325"/>
      <c r="X28" s="1325"/>
      <c r="Y28" s="1325"/>
      <c r="Z28" s="1325"/>
      <c r="AA28" s="1325"/>
      <c r="AB28" s="1325"/>
      <c r="AC28" s="1325"/>
      <c r="AD28" s="1325"/>
      <c r="AE28" s="1325"/>
      <c r="AF28" s="1325"/>
    </row>
    <row r="29" spans="1:32" s="197" customFormat="1" ht="34.5" customHeight="1" thickBot="1" x14ac:dyDescent="0.3">
      <c r="A29" s="2291" t="s">
        <v>445</v>
      </c>
      <c r="B29" s="2292"/>
      <c r="C29" s="2292"/>
      <c r="D29" s="2292"/>
      <c r="E29" s="2292"/>
      <c r="F29" s="2292"/>
      <c r="G29" s="2292"/>
      <c r="H29" s="2292"/>
      <c r="I29" s="2292"/>
      <c r="J29" s="2292"/>
      <c r="K29" s="2292"/>
      <c r="L29" s="2292"/>
      <c r="M29" s="2292"/>
      <c r="N29" s="2292"/>
      <c r="O29" s="2292"/>
      <c r="P29" s="2292"/>
      <c r="Q29" s="2292"/>
      <c r="R29" s="2293"/>
      <c r="S29" s="1325"/>
      <c r="T29" s="1325"/>
      <c r="U29" s="1325"/>
      <c r="V29" s="1325"/>
      <c r="W29" s="1325"/>
      <c r="X29" s="1325"/>
      <c r="Y29" s="1325"/>
      <c r="Z29" s="1325"/>
      <c r="AA29" s="1325"/>
      <c r="AB29" s="1325"/>
      <c r="AC29" s="1325"/>
      <c r="AD29" s="1325"/>
      <c r="AE29" s="1325"/>
      <c r="AF29" s="1325"/>
    </row>
    <row r="30" spans="1:32" s="197" customFormat="1" ht="15.75" thickBot="1" x14ac:dyDescent="0.3">
      <c r="A30" s="1306" t="s">
        <v>446</v>
      </c>
      <c r="B30" s="1364">
        <v>0</v>
      </c>
      <c r="C30" s="1365">
        <v>0</v>
      </c>
      <c r="D30" s="1365">
        <v>0</v>
      </c>
      <c r="E30" s="1365">
        <v>0</v>
      </c>
      <c r="F30" s="1365">
        <v>0</v>
      </c>
      <c r="G30" s="1365">
        <v>0</v>
      </c>
      <c r="H30" s="1365">
        <v>0</v>
      </c>
      <c r="I30" s="1365">
        <v>0</v>
      </c>
      <c r="J30" s="1365">
        <v>0</v>
      </c>
      <c r="K30" s="1365">
        <v>0</v>
      </c>
      <c r="L30" s="1365">
        <v>0</v>
      </c>
      <c r="M30" s="1365">
        <v>0</v>
      </c>
      <c r="N30" s="1365">
        <v>0</v>
      </c>
      <c r="O30" s="1365">
        <v>0</v>
      </c>
      <c r="P30" s="1365">
        <v>0</v>
      </c>
      <c r="Q30" s="1366">
        <v>0</v>
      </c>
      <c r="R30" s="1367">
        <v>0</v>
      </c>
      <c r="S30" s="1325"/>
      <c r="T30" s="1325"/>
      <c r="U30" s="1325"/>
      <c r="V30" s="1325"/>
      <c r="W30" s="1325"/>
      <c r="X30" s="1325"/>
      <c r="Y30" s="1325"/>
      <c r="Z30" s="1325"/>
      <c r="AA30" s="1325"/>
      <c r="AB30" s="1325"/>
      <c r="AC30" s="1325"/>
      <c r="AD30" s="1325"/>
      <c r="AE30" s="1325"/>
      <c r="AF30" s="1325"/>
    </row>
    <row r="31" spans="1:32" s="197" customFormat="1" ht="15.75" customHeight="1" thickBot="1" x14ac:dyDescent="0.3">
      <c r="A31" s="1325"/>
      <c r="B31" s="1325"/>
      <c r="C31" s="1325"/>
      <c r="D31" s="1325"/>
      <c r="E31" s="1325"/>
      <c r="F31" s="1325"/>
      <c r="G31" s="1325"/>
      <c r="H31" s="1325"/>
      <c r="I31" s="1325"/>
      <c r="J31" s="1325"/>
      <c r="K31" s="1325"/>
      <c r="L31" s="1325"/>
      <c r="M31" s="1325"/>
      <c r="N31" s="1325"/>
      <c r="O31" s="1325"/>
      <c r="P31" s="1325"/>
      <c r="Q31" s="1325"/>
      <c r="R31" s="1325"/>
      <c r="S31" s="1325"/>
      <c r="T31" s="1325"/>
      <c r="U31" s="1325"/>
      <c r="V31" s="1325"/>
      <c r="W31" s="1325"/>
      <c r="X31" s="1325"/>
      <c r="Y31" s="1325"/>
      <c r="Z31" s="1325"/>
      <c r="AA31" s="1325"/>
      <c r="AB31" s="1325"/>
      <c r="AC31" s="1325"/>
      <c r="AD31" s="1325"/>
      <c r="AE31" s="1325"/>
      <c r="AF31" s="1325"/>
    </row>
    <row r="32" spans="1:32" s="197" customFormat="1" ht="18.75" customHeight="1" thickBot="1" x14ac:dyDescent="0.3">
      <c r="A32" s="2294" t="s">
        <v>447</v>
      </c>
      <c r="B32" s="2295"/>
      <c r="C32" s="2295"/>
      <c r="D32" s="2295"/>
      <c r="E32" s="2295"/>
      <c r="F32" s="2295"/>
      <c r="G32" s="2295"/>
      <c r="H32" s="2295"/>
      <c r="I32" s="2295"/>
      <c r="J32" s="2295"/>
      <c r="K32" s="2295"/>
      <c r="L32" s="2295"/>
      <c r="M32" s="2295"/>
      <c r="N32" s="2295"/>
      <c r="O32" s="2295"/>
      <c r="P32" s="2295"/>
      <c r="Q32" s="2295"/>
      <c r="R32" s="2296"/>
      <c r="S32" s="1325"/>
      <c r="T32" s="1325"/>
      <c r="U32" s="1325"/>
      <c r="V32" s="1325"/>
      <c r="W32" s="1325"/>
      <c r="X32" s="1325"/>
      <c r="Y32" s="1325"/>
      <c r="Z32" s="1325"/>
      <c r="AA32" s="1325"/>
      <c r="AB32" s="1325"/>
      <c r="AC32" s="1325"/>
      <c r="AD32" s="1325"/>
      <c r="AE32" s="1325"/>
      <c r="AF32" s="1325"/>
    </row>
    <row r="33" spans="1:32" s="197" customFormat="1" ht="15.75" thickBot="1" x14ac:dyDescent="0.3">
      <c r="A33" s="1856" t="s">
        <v>448</v>
      </c>
      <c r="B33" s="2297" t="s">
        <v>449</v>
      </c>
      <c r="C33" s="2297"/>
      <c r="D33" s="2297"/>
      <c r="E33" s="2297"/>
      <c r="F33" s="2297"/>
      <c r="G33" s="2297"/>
      <c r="H33" s="2297"/>
      <c r="I33" s="2297"/>
      <c r="J33" s="2297"/>
      <c r="K33" s="2297"/>
      <c r="L33" s="2299" t="s">
        <v>1100</v>
      </c>
      <c r="M33" s="2297"/>
      <c r="N33" s="2297"/>
      <c r="O33" s="2297"/>
      <c r="P33" s="2297"/>
      <c r="Q33" s="2297"/>
      <c r="R33" s="2297"/>
      <c r="S33" s="1325"/>
      <c r="T33" s="1325"/>
      <c r="U33" s="1325"/>
      <c r="V33" s="1325"/>
      <c r="W33" s="1325"/>
      <c r="X33" s="1325"/>
      <c r="Y33" s="1325"/>
      <c r="Z33" s="1325"/>
      <c r="AA33" s="1325"/>
      <c r="AB33" s="1325"/>
      <c r="AC33" s="1325"/>
      <c r="AD33" s="1325"/>
      <c r="AE33" s="1325"/>
      <c r="AF33" s="1325"/>
    </row>
    <row r="34" spans="1:32" s="197" customFormat="1" ht="15.75" customHeight="1" x14ac:dyDescent="0.25">
      <c r="A34" s="1998" t="s">
        <v>451</v>
      </c>
      <c r="B34" s="2365" t="s">
        <v>466</v>
      </c>
      <c r="C34" s="2366"/>
      <c r="D34" s="2366"/>
      <c r="E34" s="2366"/>
      <c r="F34" s="2366"/>
      <c r="G34" s="2366"/>
      <c r="H34" s="2366"/>
      <c r="I34" s="2366"/>
      <c r="J34" s="2366"/>
      <c r="K34" s="2367"/>
      <c r="L34" s="2365" t="s">
        <v>302</v>
      </c>
      <c r="M34" s="2366"/>
      <c r="N34" s="2366"/>
      <c r="O34" s="2366"/>
      <c r="P34" s="2366"/>
      <c r="Q34" s="2366"/>
      <c r="R34" s="2367"/>
      <c r="S34" s="1325"/>
      <c r="T34" s="1325"/>
      <c r="U34" s="1325"/>
      <c r="V34" s="1325"/>
      <c r="W34" s="1325"/>
      <c r="X34" s="1325"/>
      <c r="Y34" s="1325"/>
      <c r="Z34" s="1325"/>
      <c r="AA34" s="1325"/>
      <c r="AB34" s="1325"/>
      <c r="AC34" s="1325"/>
      <c r="AD34" s="1325"/>
      <c r="AE34" s="1325"/>
      <c r="AF34" s="1325"/>
    </row>
    <row r="35" spans="1:32" s="1325" customFormat="1" ht="15.75" customHeight="1" x14ac:dyDescent="0.25">
      <c r="A35" s="1811" t="s">
        <v>451</v>
      </c>
      <c r="B35" s="2285" t="s">
        <v>1037</v>
      </c>
      <c r="C35" s="2286"/>
      <c r="D35" s="2286"/>
      <c r="E35" s="2286"/>
      <c r="F35" s="2286"/>
      <c r="G35" s="2286"/>
      <c r="H35" s="2286"/>
      <c r="I35" s="2286"/>
      <c r="J35" s="2286"/>
      <c r="K35" s="2287"/>
      <c r="L35" s="2285" t="s">
        <v>404</v>
      </c>
      <c r="M35" s="2286"/>
      <c r="N35" s="2286"/>
      <c r="O35" s="2286"/>
      <c r="P35" s="2286"/>
      <c r="Q35" s="2286"/>
      <c r="R35" s="2287"/>
    </row>
    <row r="36" spans="1:32" s="1325" customFormat="1" ht="15.75" customHeight="1" x14ac:dyDescent="0.25">
      <c r="A36" s="1811" t="s">
        <v>451</v>
      </c>
      <c r="B36" s="2285" t="s">
        <v>1038</v>
      </c>
      <c r="C36" s="2286"/>
      <c r="D36" s="2286"/>
      <c r="E36" s="2286"/>
      <c r="F36" s="2286"/>
      <c r="G36" s="2286"/>
      <c r="H36" s="2286"/>
      <c r="I36" s="2286"/>
      <c r="J36" s="2286"/>
      <c r="K36" s="2287"/>
      <c r="L36" s="2285" t="s">
        <v>1047</v>
      </c>
      <c r="M36" s="2286"/>
      <c r="N36" s="2286"/>
      <c r="O36" s="2286"/>
      <c r="P36" s="2286"/>
      <c r="Q36" s="2286"/>
      <c r="R36" s="2287"/>
    </row>
    <row r="37" spans="1:32" s="1325" customFormat="1" ht="15.75" customHeight="1" x14ac:dyDescent="0.25">
      <c r="A37" s="1811" t="s">
        <v>451</v>
      </c>
      <c r="B37" s="2285" t="s">
        <v>460</v>
      </c>
      <c r="C37" s="2286"/>
      <c r="D37" s="2286"/>
      <c r="E37" s="2286"/>
      <c r="F37" s="2286"/>
      <c r="G37" s="2286"/>
      <c r="H37" s="2286"/>
      <c r="I37" s="2286"/>
      <c r="J37" s="2286"/>
      <c r="K37" s="2287"/>
      <c r="L37" s="2285" t="s">
        <v>461</v>
      </c>
      <c r="M37" s="2286"/>
      <c r="N37" s="2286"/>
      <c r="O37" s="2286"/>
      <c r="P37" s="2286"/>
      <c r="Q37" s="2286"/>
      <c r="R37" s="2287"/>
    </row>
    <row r="38" spans="1:32" s="1325" customFormat="1" ht="15.75" customHeight="1" x14ac:dyDescent="0.25">
      <c r="A38" s="1811" t="s">
        <v>465</v>
      </c>
      <c r="B38" s="2285" t="s">
        <v>452</v>
      </c>
      <c r="C38" s="2286"/>
      <c r="D38" s="2286"/>
      <c r="E38" s="2286"/>
      <c r="F38" s="2286"/>
      <c r="G38" s="2286"/>
      <c r="H38" s="2286"/>
      <c r="I38" s="2286"/>
      <c r="J38" s="2286"/>
      <c r="K38" s="2287"/>
      <c r="L38" s="2285" t="s">
        <v>459</v>
      </c>
      <c r="M38" s="2286"/>
      <c r="N38" s="2286"/>
      <c r="O38" s="2286"/>
      <c r="P38" s="2286"/>
      <c r="Q38" s="2286"/>
      <c r="R38" s="2287"/>
    </row>
    <row r="39" spans="1:32" s="1325" customFormat="1" ht="15.75" customHeight="1" x14ac:dyDescent="0.25">
      <c r="A39" s="1811" t="s">
        <v>451</v>
      </c>
      <c r="B39" s="2285" t="s">
        <v>1031</v>
      </c>
      <c r="C39" s="2286"/>
      <c r="D39" s="2286"/>
      <c r="E39" s="2286"/>
      <c r="F39" s="2286"/>
      <c r="G39" s="2286"/>
      <c r="H39" s="2286"/>
      <c r="I39" s="2286"/>
      <c r="J39" s="2286"/>
      <c r="K39" s="2287"/>
      <c r="L39" s="2285" t="s">
        <v>1048</v>
      </c>
      <c r="M39" s="2286"/>
      <c r="N39" s="2286"/>
      <c r="O39" s="2286"/>
      <c r="P39" s="2286"/>
      <c r="Q39" s="2286"/>
      <c r="R39" s="2287"/>
    </row>
    <row r="40" spans="1:32" s="1325" customFormat="1" ht="15.75" customHeight="1" x14ac:dyDescent="0.25">
      <c r="A40" s="1811" t="s">
        <v>451</v>
      </c>
      <c r="B40" s="2285" t="s">
        <v>1039</v>
      </c>
      <c r="C40" s="2286"/>
      <c r="D40" s="2286"/>
      <c r="E40" s="2286"/>
      <c r="F40" s="2286"/>
      <c r="G40" s="2286"/>
      <c r="H40" s="2286"/>
      <c r="I40" s="2286"/>
      <c r="J40" s="2286"/>
      <c r="K40" s="2287"/>
      <c r="L40" s="2285" t="s">
        <v>473</v>
      </c>
      <c r="M40" s="2286"/>
      <c r="N40" s="2286"/>
      <c r="O40" s="2286"/>
      <c r="P40" s="2286"/>
      <c r="Q40" s="2286"/>
      <c r="R40" s="2287"/>
    </row>
    <row r="41" spans="1:32" s="1325" customFormat="1" ht="15.75" customHeight="1" x14ac:dyDescent="0.25">
      <c r="A41" s="1811" t="s">
        <v>451</v>
      </c>
      <c r="B41" s="2285" t="s">
        <v>1031</v>
      </c>
      <c r="C41" s="2286"/>
      <c r="D41" s="2286"/>
      <c r="E41" s="2286"/>
      <c r="F41" s="2286"/>
      <c r="G41" s="2286"/>
      <c r="H41" s="2286"/>
      <c r="I41" s="2286"/>
      <c r="J41" s="2286"/>
      <c r="K41" s="2287"/>
      <c r="L41" s="2285" t="s">
        <v>404</v>
      </c>
      <c r="M41" s="2286"/>
      <c r="N41" s="2286"/>
      <c r="O41" s="2286"/>
      <c r="P41" s="2286"/>
      <c r="Q41" s="2286"/>
      <c r="R41" s="2287"/>
    </row>
    <row r="42" spans="1:32" s="197" customFormat="1" ht="15.75" customHeight="1" thickBot="1" x14ac:dyDescent="0.3">
      <c r="A42" s="1812" t="s">
        <v>451</v>
      </c>
      <c r="B42" s="2368" t="s">
        <v>452</v>
      </c>
      <c r="C42" s="2369"/>
      <c r="D42" s="2369"/>
      <c r="E42" s="2369"/>
      <c r="F42" s="2369"/>
      <c r="G42" s="2369"/>
      <c r="H42" s="2369"/>
      <c r="I42" s="2369"/>
      <c r="J42" s="2369"/>
      <c r="K42" s="2370"/>
      <c r="L42" s="2368" t="s">
        <v>404</v>
      </c>
      <c r="M42" s="2369"/>
      <c r="N42" s="2369"/>
      <c r="O42" s="2369"/>
      <c r="P42" s="2369"/>
      <c r="Q42" s="2369"/>
      <c r="R42" s="2370"/>
      <c r="S42" s="1325"/>
      <c r="T42" s="1325"/>
      <c r="U42" s="1325"/>
      <c r="V42" s="1325"/>
      <c r="W42" s="1325"/>
      <c r="X42" s="1325"/>
      <c r="Y42" s="1325"/>
      <c r="Z42" s="1325"/>
      <c r="AA42" s="1325"/>
      <c r="AB42" s="1325"/>
      <c r="AC42" s="1325"/>
      <c r="AD42" s="1325"/>
      <c r="AE42" s="1325"/>
      <c r="AF42" s="1325"/>
    </row>
    <row r="43" spans="1:32" s="32" customFormat="1" ht="16.5" thickBot="1" x14ac:dyDescent="0.3">
      <c r="A43" s="2288" t="s">
        <v>117</v>
      </c>
      <c r="B43" s="2289"/>
      <c r="C43" s="2289"/>
      <c r="D43" s="2289"/>
      <c r="E43" s="2289"/>
      <c r="F43" s="2289"/>
      <c r="G43" s="2289"/>
      <c r="H43" s="2289"/>
      <c r="I43" s="2289"/>
      <c r="J43" s="2289"/>
      <c r="K43" s="2289"/>
      <c r="L43" s="2289"/>
      <c r="M43" s="2289"/>
      <c r="N43" s="2289"/>
      <c r="O43" s="2289"/>
      <c r="P43" s="2289"/>
      <c r="Q43" s="2289"/>
      <c r="R43" s="2290"/>
    </row>
    <row r="44" spans="1:32" s="32" customFormat="1" ht="70.5" customHeight="1" thickBot="1" x14ac:dyDescent="0.3">
      <c r="A44" s="129"/>
      <c r="B44" s="704" t="s">
        <v>148</v>
      </c>
      <c r="C44" s="165" t="s">
        <v>149</v>
      </c>
      <c r="D44" s="165" t="s">
        <v>150</v>
      </c>
      <c r="E44" s="165" t="s">
        <v>151</v>
      </c>
      <c r="F44" s="165" t="s">
        <v>152</v>
      </c>
      <c r="G44" s="165" t="s">
        <v>153</v>
      </c>
      <c r="H44" s="165" t="s">
        <v>154</v>
      </c>
      <c r="I44" s="165" t="s">
        <v>155</v>
      </c>
      <c r="J44" s="165" t="s">
        <v>156</v>
      </c>
      <c r="K44" s="165" t="s">
        <v>157</v>
      </c>
      <c r="L44" s="165" t="s">
        <v>158</v>
      </c>
      <c r="M44" s="165" t="s">
        <v>159</v>
      </c>
      <c r="N44" s="165" t="s">
        <v>160</v>
      </c>
      <c r="O44" s="165" t="s">
        <v>161</v>
      </c>
      <c r="P44" s="166" t="s">
        <v>162</v>
      </c>
      <c r="Q44" s="1253" t="s">
        <v>163</v>
      </c>
      <c r="R44" s="164" t="s">
        <v>164</v>
      </c>
    </row>
    <row r="45" spans="1:32" s="1325" customFormat="1" x14ac:dyDescent="0.25">
      <c r="A45" s="1301" t="s">
        <v>440</v>
      </c>
      <c r="B45" s="1898">
        <v>0</v>
      </c>
      <c r="C45" s="1889">
        <v>0</v>
      </c>
      <c r="D45" s="1889">
        <v>0</v>
      </c>
      <c r="E45" s="1889">
        <v>0</v>
      </c>
      <c r="F45" s="1889">
        <v>0</v>
      </c>
      <c r="G45" s="1889">
        <v>0</v>
      </c>
      <c r="H45" s="1889">
        <v>0</v>
      </c>
      <c r="I45" s="1889">
        <v>0</v>
      </c>
      <c r="J45" s="1889">
        <v>0</v>
      </c>
      <c r="K45" s="1889">
        <v>0</v>
      </c>
      <c r="L45" s="1889">
        <v>0</v>
      </c>
      <c r="M45" s="1889">
        <v>0</v>
      </c>
      <c r="N45" s="1889">
        <v>0</v>
      </c>
      <c r="O45" s="1889">
        <v>0</v>
      </c>
      <c r="P45" s="1899">
        <v>0</v>
      </c>
      <c r="Q45" s="1254">
        <f>SUM(B45:P45)</f>
        <v>0</v>
      </c>
      <c r="R45" s="1258">
        <v>0</v>
      </c>
    </row>
    <row r="46" spans="1:32" s="1325" customFormat="1" ht="15.75" customHeight="1" x14ac:dyDescent="0.25">
      <c r="A46" s="1302" t="s">
        <v>441</v>
      </c>
      <c r="B46" s="1392">
        <v>0</v>
      </c>
      <c r="C46" s="1890">
        <v>0</v>
      </c>
      <c r="D46" s="1890">
        <v>0</v>
      </c>
      <c r="E46" s="1890">
        <v>0</v>
      </c>
      <c r="F46" s="1890">
        <v>0</v>
      </c>
      <c r="G46" s="1890">
        <v>0</v>
      </c>
      <c r="H46" s="1890">
        <v>0</v>
      </c>
      <c r="I46" s="1890">
        <v>0</v>
      </c>
      <c r="J46" s="1890">
        <v>0</v>
      </c>
      <c r="K46" s="1890">
        <v>0</v>
      </c>
      <c r="L46" s="1890">
        <v>0</v>
      </c>
      <c r="M46" s="1890">
        <v>0</v>
      </c>
      <c r="N46" s="1890">
        <v>0</v>
      </c>
      <c r="O46" s="1890">
        <v>0</v>
      </c>
      <c r="P46" s="1891">
        <v>0</v>
      </c>
      <c r="Q46" s="1255">
        <f>SUM(B46:P46)</f>
        <v>0</v>
      </c>
      <c r="R46" s="1259">
        <v>0</v>
      </c>
    </row>
    <row r="47" spans="1:32" s="1325" customFormat="1" ht="15.75" customHeight="1" x14ac:dyDescent="0.25">
      <c r="A47" s="1302" t="s">
        <v>442</v>
      </c>
      <c r="B47" s="1392">
        <v>0</v>
      </c>
      <c r="C47" s="1890">
        <v>0</v>
      </c>
      <c r="D47" s="1890">
        <v>0</v>
      </c>
      <c r="E47" s="1890">
        <v>0</v>
      </c>
      <c r="F47" s="1890">
        <v>0</v>
      </c>
      <c r="G47" s="1890">
        <v>0</v>
      </c>
      <c r="H47" s="1890">
        <v>0</v>
      </c>
      <c r="I47" s="1890">
        <v>0</v>
      </c>
      <c r="J47" s="1890">
        <v>0</v>
      </c>
      <c r="K47" s="1890">
        <v>0</v>
      </c>
      <c r="L47" s="1890">
        <v>0</v>
      </c>
      <c r="M47" s="1890">
        <v>0</v>
      </c>
      <c r="N47" s="1890">
        <v>0</v>
      </c>
      <c r="O47" s="1890">
        <v>0</v>
      </c>
      <c r="P47" s="1891">
        <v>0</v>
      </c>
      <c r="Q47" s="1255">
        <f>SUM(B47:P47)</f>
        <v>0</v>
      </c>
      <c r="R47" s="1259">
        <v>0</v>
      </c>
    </row>
    <row r="48" spans="1:32" s="1325" customFormat="1" ht="15.75" customHeight="1" x14ac:dyDescent="0.25">
      <c r="A48" s="1302" t="s">
        <v>443</v>
      </c>
      <c r="B48" s="1392">
        <v>0</v>
      </c>
      <c r="C48" s="1890">
        <v>0</v>
      </c>
      <c r="D48" s="1890">
        <v>0</v>
      </c>
      <c r="E48" s="1890">
        <v>0</v>
      </c>
      <c r="F48" s="1890">
        <v>0</v>
      </c>
      <c r="G48" s="1890">
        <v>0</v>
      </c>
      <c r="H48" s="1890">
        <v>0</v>
      </c>
      <c r="I48" s="1890">
        <v>0</v>
      </c>
      <c r="J48" s="1890">
        <v>0</v>
      </c>
      <c r="K48" s="1890">
        <v>0</v>
      </c>
      <c r="L48" s="1890">
        <v>0</v>
      </c>
      <c r="M48" s="1890">
        <v>0</v>
      </c>
      <c r="N48" s="1890">
        <v>0</v>
      </c>
      <c r="O48" s="1890">
        <v>0</v>
      </c>
      <c r="P48" s="1891">
        <v>0</v>
      </c>
      <c r="Q48" s="1255">
        <f>SUM(B48:P48)</f>
        <v>0</v>
      </c>
      <c r="R48" s="1259">
        <v>0</v>
      </c>
    </row>
    <row r="49" spans="1:18" s="1325" customFormat="1" ht="15" customHeight="1" thickBot="1" x14ac:dyDescent="0.3">
      <c r="A49" s="1303" t="s">
        <v>444</v>
      </c>
      <c r="B49" s="1398">
        <v>0</v>
      </c>
      <c r="C49" s="1399">
        <v>0</v>
      </c>
      <c r="D49" s="1399">
        <v>0</v>
      </c>
      <c r="E49" s="1399">
        <v>0</v>
      </c>
      <c r="F49" s="1399">
        <v>0</v>
      </c>
      <c r="G49" s="1399">
        <v>0</v>
      </c>
      <c r="H49" s="1399">
        <v>0</v>
      </c>
      <c r="I49" s="1399">
        <v>0</v>
      </c>
      <c r="J49" s="1399">
        <v>0</v>
      </c>
      <c r="K49" s="1399">
        <v>0</v>
      </c>
      <c r="L49" s="1399">
        <v>0</v>
      </c>
      <c r="M49" s="1399">
        <v>0</v>
      </c>
      <c r="N49" s="1399">
        <v>0</v>
      </c>
      <c r="O49" s="1399">
        <v>0</v>
      </c>
      <c r="P49" s="1401">
        <v>0</v>
      </c>
      <c r="Q49" s="1255">
        <f>SUM(B49:P49)</f>
        <v>0</v>
      </c>
      <c r="R49" s="1260">
        <v>0</v>
      </c>
    </row>
    <row r="50" spans="1:18" s="1325" customFormat="1" ht="16.5" thickTop="1" thickBot="1" x14ac:dyDescent="0.3">
      <c r="A50" s="1304" t="s">
        <v>135</v>
      </c>
      <c r="B50" s="1201">
        <f t="shared" ref="B50:Q50" si="2">SUM(B45:B49)</f>
        <v>0</v>
      </c>
      <c r="C50" s="1202">
        <f t="shared" si="2"/>
        <v>0</v>
      </c>
      <c r="D50" s="1202">
        <f t="shared" si="2"/>
        <v>0</v>
      </c>
      <c r="E50" s="1202">
        <f t="shared" si="2"/>
        <v>0</v>
      </c>
      <c r="F50" s="1202">
        <f t="shared" si="2"/>
        <v>0</v>
      </c>
      <c r="G50" s="1202">
        <f t="shared" si="2"/>
        <v>0</v>
      </c>
      <c r="H50" s="1202">
        <f t="shared" si="2"/>
        <v>0</v>
      </c>
      <c r="I50" s="1202">
        <f t="shared" si="2"/>
        <v>0</v>
      </c>
      <c r="J50" s="1202">
        <f t="shared" si="2"/>
        <v>0</v>
      </c>
      <c r="K50" s="1202">
        <f t="shared" si="2"/>
        <v>0</v>
      </c>
      <c r="L50" s="1202">
        <f t="shared" si="2"/>
        <v>0</v>
      </c>
      <c r="M50" s="1202">
        <f t="shared" si="2"/>
        <v>0</v>
      </c>
      <c r="N50" s="1202">
        <f t="shared" si="2"/>
        <v>0</v>
      </c>
      <c r="O50" s="1202">
        <f t="shared" si="2"/>
        <v>0</v>
      </c>
      <c r="P50" s="1203">
        <f t="shared" si="2"/>
        <v>0</v>
      </c>
      <c r="Q50" s="1256">
        <f t="shared" si="2"/>
        <v>0</v>
      </c>
      <c r="R50" s="1261">
        <v>0</v>
      </c>
    </row>
    <row r="51" spans="1:18" s="1325" customFormat="1" ht="15.75" customHeight="1" thickBot="1" x14ac:dyDescent="0.3">
      <c r="A51" s="1305" t="s">
        <v>134</v>
      </c>
      <c r="B51" s="1204">
        <v>0</v>
      </c>
      <c r="C51" s="1206">
        <v>0</v>
      </c>
      <c r="D51" s="1206">
        <v>0</v>
      </c>
      <c r="E51" s="1206">
        <v>0</v>
      </c>
      <c r="F51" s="1206">
        <v>0</v>
      </c>
      <c r="G51" s="1206">
        <v>0</v>
      </c>
      <c r="H51" s="1206">
        <v>0</v>
      </c>
      <c r="I51" s="1206">
        <v>0</v>
      </c>
      <c r="J51" s="1206">
        <v>0</v>
      </c>
      <c r="K51" s="1206">
        <v>0</v>
      </c>
      <c r="L51" s="1206">
        <v>0</v>
      </c>
      <c r="M51" s="1206">
        <v>0</v>
      </c>
      <c r="N51" s="1206">
        <v>0</v>
      </c>
      <c r="O51" s="1206">
        <v>0</v>
      </c>
      <c r="P51" s="1207">
        <v>0</v>
      </c>
      <c r="Q51" s="1257">
        <v>0</v>
      </c>
      <c r="R51" s="405"/>
    </row>
    <row r="52" spans="1:18" s="1325" customFormat="1" ht="12.75" customHeight="1" thickBot="1" x14ac:dyDescent="0.3">
      <c r="A52" s="11"/>
      <c r="B52" s="11"/>
      <c r="C52" s="11"/>
      <c r="D52" s="11"/>
      <c r="E52" s="11"/>
      <c r="F52" s="11"/>
      <c r="G52" s="11"/>
      <c r="H52" s="11"/>
      <c r="I52" s="11"/>
      <c r="J52" s="11"/>
      <c r="K52" s="11"/>
      <c r="L52" s="11"/>
      <c r="M52" s="11"/>
      <c r="N52" s="11"/>
      <c r="O52" s="11"/>
      <c r="P52" s="11"/>
      <c r="Q52" s="11"/>
      <c r="R52" s="11"/>
    </row>
    <row r="53" spans="1:18" s="1325" customFormat="1" ht="34.5" customHeight="1" thickBot="1" x14ac:dyDescent="0.3">
      <c r="A53" s="2291" t="s">
        <v>445</v>
      </c>
      <c r="B53" s="2292"/>
      <c r="C53" s="2292"/>
      <c r="D53" s="2292"/>
      <c r="E53" s="2292"/>
      <c r="F53" s="2292"/>
      <c r="G53" s="2292"/>
      <c r="H53" s="2292"/>
      <c r="I53" s="2292"/>
      <c r="J53" s="2292"/>
      <c r="K53" s="2292"/>
      <c r="L53" s="2292"/>
      <c r="M53" s="2292"/>
      <c r="N53" s="2292"/>
      <c r="O53" s="2292"/>
      <c r="P53" s="2292"/>
      <c r="Q53" s="2292"/>
      <c r="R53" s="2293"/>
    </row>
    <row r="54" spans="1:18" s="1325" customFormat="1" ht="15.75" thickBot="1" x14ac:dyDescent="0.3">
      <c r="A54" s="1306" t="s">
        <v>446</v>
      </c>
      <c r="B54" s="1364">
        <v>0</v>
      </c>
      <c r="C54" s="1364">
        <v>0</v>
      </c>
      <c r="D54" s="1365">
        <v>0</v>
      </c>
      <c r="E54" s="1365">
        <v>0</v>
      </c>
      <c r="F54" s="1365">
        <v>0</v>
      </c>
      <c r="G54" s="1365">
        <v>0</v>
      </c>
      <c r="H54" s="1365">
        <v>0</v>
      </c>
      <c r="I54" s="1365">
        <v>0</v>
      </c>
      <c r="J54" s="1365">
        <v>0</v>
      </c>
      <c r="K54" s="1365">
        <v>0</v>
      </c>
      <c r="L54" s="1365">
        <v>0</v>
      </c>
      <c r="M54" s="1365">
        <v>0</v>
      </c>
      <c r="N54" s="1365">
        <v>0</v>
      </c>
      <c r="O54" s="1365">
        <v>0</v>
      </c>
      <c r="P54" s="1365">
        <v>0</v>
      </c>
      <c r="Q54" s="1365">
        <v>0</v>
      </c>
      <c r="R54" s="1367">
        <v>0</v>
      </c>
    </row>
    <row r="55" spans="1:18" s="1325" customFormat="1" ht="15.75" customHeight="1" thickBot="1" x14ac:dyDescent="0.3"/>
    <row r="56" spans="1:18" s="1325" customFormat="1" ht="18.75" customHeight="1" thickBot="1" x14ac:dyDescent="0.3">
      <c r="A56" s="2294" t="s">
        <v>1051</v>
      </c>
      <c r="B56" s="2295"/>
      <c r="C56" s="2295"/>
      <c r="D56" s="2295"/>
      <c r="E56" s="2295"/>
      <c r="F56" s="2295"/>
      <c r="G56" s="2295"/>
      <c r="H56" s="2295"/>
      <c r="I56" s="2295"/>
      <c r="J56" s="2295"/>
      <c r="K56" s="2295"/>
      <c r="L56" s="2295"/>
      <c r="M56" s="2295"/>
      <c r="N56" s="2295"/>
      <c r="O56" s="2295"/>
      <c r="P56" s="2295"/>
      <c r="Q56" s="2295"/>
      <c r="R56" s="2296"/>
    </row>
    <row r="57" spans="1:18" s="1325" customFormat="1" ht="15.75" thickBot="1" x14ac:dyDescent="0.3">
      <c r="A57" s="1856" t="s">
        <v>448</v>
      </c>
      <c r="B57" s="2297" t="s">
        <v>449</v>
      </c>
      <c r="C57" s="2297"/>
      <c r="D57" s="2297"/>
      <c r="E57" s="2297"/>
      <c r="F57" s="2297"/>
      <c r="G57" s="2297"/>
      <c r="H57" s="2297"/>
      <c r="I57" s="2297"/>
      <c r="J57" s="2297"/>
      <c r="K57" s="2297"/>
      <c r="L57" s="2299" t="s">
        <v>1100</v>
      </c>
      <c r="M57" s="2297"/>
      <c r="N57" s="2297"/>
      <c r="O57" s="2297"/>
      <c r="P57" s="2297"/>
      <c r="Q57" s="2297"/>
      <c r="R57" s="2297"/>
    </row>
    <row r="58" spans="1:18" s="1325" customFormat="1" ht="15.75" customHeight="1" x14ac:dyDescent="0.25">
      <c r="A58" s="1998" t="s">
        <v>451</v>
      </c>
      <c r="B58" s="2382" t="s">
        <v>452</v>
      </c>
      <c r="C58" s="2382"/>
      <c r="D58" s="2382"/>
      <c r="E58" s="2382"/>
      <c r="F58" s="2382"/>
      <c r="G58" s="2382"/>
      <c r="H58" s="2382"/>
      <c r="I58" s="2382"/>
      <c r="J58" s="2382"/>
      <c r="K58" s="2382"/>
      <c r="L58" s="2382" t="s">
        <v>453</v>
      </c>
      <c r="M58" s="2382"/>
      <c r="N58" s="2382"/>
      <c r="O58" s="2382"/>
      <c r="P58" s="2382"/>
      <c r="Q58" s="2382"/>
      <c r="R58" s="2382"/>
    </row>
    <row r="59" spans="1:18" s="1325" customFormat="1" ht="15.75" customHeight="1" x14ac:dyDescent="0.25">
      <c r="A59" s="1811" t="s">
        <v>451</v>
      </c>
      <c r="B59" s="2283" t="s">
        <v>454</v>
      </c>
      <c r="C59" s="2283"/>
      <c r="D59" s="2283"/>
      <c r="E59" s="2283"/>
      <c r="F59" s="2283"/>
      <c r="G59" s="2283"/>
      <c r="H59" s="2283"/>
      <c r="I59" s="2283"/>
      <c r="J59" s="2283"/>
      <c r="K59" s="2283"/>
      <c r="L59" s="2283" t="s">
        <v>455</v>
      </c>
      <c r="M59" s="2283"/>
      <c r="N59" s="2283"/>
      <c r="O59" s="2283"/>
      <c r="P59" s="2283"/>
      <c r="Q59" s="2283"/>
      <c r="R59" s="2283"/>
    </row>
    <row r="60" spans="1:18" s="1325" customFormat="1" ht="15.75" customHeight="1" x14ac:dyDescent="0.25">
      <c r="A60" s="1811" t="s">
        <v>451</v>
      </c>
      <c r="B60" s="2283" t="s">
        <v>452</v>
      </c>
      <c r="C60" s="2283"/>
      <c r="D60" s="2283"/>
      <c r="E60" s="2283"/>
      <c r="F60" s="2283"/>
      <c r="G60" s="2283"/>
      <c r="H60" s="2283"/>
      <c r="I60" s="2283"/>
      <c r="J60" s="2283"/>
      <c r="K60" s="2283"/>
      <c r="L60" s="2283" t="s">
        <v>456</v>
      </c>
      <c r="M60" s="2283"/>
      <c r="N60" s="2283"/>
      <c r="O60" s="2283"/>
      <c r="P60" s="2283"/>
      <c r="Q60" s="2283"/>
      <c r="R60" s="2283"/>
    </row>
    <row r="61" spans="1:18" s="1325" customFormat="1" ht="15.75" customHeight="1" x14ac:dyDescent="0.25">
      <c r="A61" s="1811" t="s">
        <v>457</v>
      </c>
      <c r="B61" s="2283" t="s">
        <v>458</v>
      </c>
      <c r="C61" s="2283"/>
      <c r="D61" s="2283"/>
      <c r="E61" s="2283"/>
      <c r="F61" s="2283"/>
      <c r="G61" s="2283"/>
      <c r="H61" s="2283"/>
      <c r="I61" s="2283"/>
      <c r="J61" s="2283"/>
      <c r="K61" s="2283"/>
      <c r="L61" s="2283" t="s">
        <v>459</v>
      </c>
      <c r="M61" s="2283"/>
      <c r="N61" s="2283"/>
      <c r="O61" s="2283"/>
      <c r="P61" s="2283"/>
      <c r="Q61" s="2283"/>
      <c r="R61" s="2283"/>
    </row>
    <row r="62" spans="1:18" s="1325" customFormat="1" ht="15.75" customHeight="1" x14ac:dyDescent="0.25">
      <c r="A62" s="1811" t="s">
        <v>451</v>
      </c>
      <c r="B62" s="2283" t="s">
        <v>460</v>
      </c>
      <c r="C62" s="2283"/>
      <c r="D62" s="2283"/>
      <c r="E62" s="2283"/>
      <c r="F62" s="2283"/>
      <c r="G62" s="2283"/>
      <c r="H62" s="2283"/>
      <c r="I62" s="2283"/>
      <c r="J62" s="2283"/>
      <c r="K62" s="2283"/>
      <c r="L62" s="2283" t="s">
        <v>461</v>
      </c>
      <c r="M62" s="2283"/>
      <c r="N62" s="2283"/>
      <c r="O62" s="2283"/>
      <c r="P62" s="2283"/>
      <c r="Q62" s="2283"/>
      <c r="R62" s="2283"/>
    </row>
    <row r="63" spans="1:18" s="1325" customFormat="1" ht="15.75" customHeight="1" x14ac:dyDescent="0.25">
      <c r="A63" s="1811" t="s">
        <v>451</v>
      </c>
      <c r="B63" s="2283" t="s">
        <v>462</v>
      </c>
      <c r="C63" s="2283"/>
      <c r="D63" s="2283"/>
      <c r="E63" s="2283"/>
      <c r="F63" s="2283"/>
      <c r="G63" s="2283"/>
      <c r="H63" s="2283"/>
      <c r="I63" s="2283"/>
      <c r="J63" s="2283"/>
      <c r="K63" s="2283"/>
      <c r="L63" s="2283" t="s">
        <v>453</v>
      </c>
      <c r="M63" s="2283"/>
      <c r="N63" s="2283"/>
      <c r="O63" s="2283"/>
      <c r="P63" s="2283"/>
      <c r="Q63" s="2283"/>
      <c r="R63" s="2283"/>
    </row>
    <row r="64" spans="1:18" s="1325" customFormat="1" ht="15.75" customHeight="1" x14ac:dyDescent="0.25">
      <c r="A64" s="1811" t="s">
        <v>451</v>
      </c>
      <c r="B64" s="2283" t="s">
        <v>463</v>
      </c>
      <c r="C64" s="2283"/>
      <c r="D64" s="2283"/>
      <c r="E64" s="2283"/>
      <c r="F64" s="2283"/>
      <c r="G64" s="2283"/>
      <c r="H64" s="2283"/>
      <c r="I64" s="2283"/>
      <c r="J64" s="2283"/>
      <c r="K64" s="2283"/>
      <c r="L64" s="2283" t="s">
        <v>464</v>
      </c>
      <c r="M64" s="2283"/>
      <c r="N64" s="2283"/>
      <c r="O64" s="2283"/>
      <c r="P64" s="2283"/>
      <c r="Q64" s="2283"/>
      <c r="R64" s="2283"/>
    </row>
    <row r="65" spans="1:18" s="1325" customFormat="1" ht="15.75" customHeight="1" x14ac:dyDescent="0.25">
      <c r="A65" s="1811" t="s">
        <v>451</v>
      </c>
      <c r="B65" s="2283" t="s">
        <v>458</v>
      </c>
      <c r="C65" s="2283"/>
      <c r="D65" s="2283"/>
      <c r="E65" s="2283"/>
      <c r="F65" s="2283"/>
      <c r="G65" s="2283"/>
      <c r="H65" s="2283"/>
      <c r="I65" s="2283"/>
      <c r="J65" s="2283"/>
      <c r="K65" s="2283"/>
      <c r="L65" s="2283" t="s">
        <v>464</v>
      </c>
      <c r="M65" s="2283"/>
      <c r="N65" s="2283"/>
      <c r="O65" s="2283"/>
      <c r="P65" s="2283"/>
      <c r="Q65" s="2283"/>
      <c r="R65" s="2283"/>
    </row>
    <row r="66" spans="1:18" s="1325" customFormat="1" ht="15.75" customHeight="1" x14ac:dyDescent="0.25">
      <c r="A66" s="1811" t="s">
        <v>451</v>
      </c>
      <c r="B66" s="2283" t="s">
        <v>452</v>
      </c>
      <c r="C66" s="2283"/>
      <c r="D66" s="2283"/>
      <c r="E66" s="2283"/>
      <c r="F66" s="2283"/>
      <c r="G66" s="2283"/>
      <c r="H66" s="2283"/>
      <c r="I66" s="2283"/>
      <c r="J66" s="2283"/>
      <c r="K66" s="2283"/>
      <c r="L66" s="2283" t="s">
        <v>404</v>
      </c>
      <c r="M66" s="2283"/>
      <c r="N66" s="2283"/>
      <c r="O66" s="2283"/>
      <c r="P66" s="2283"/>
      <c r="Q66" s="2283"/>
      <c r="R66" s="2283"/>
    </row>
    <row r="67" spans="1:18" s="1325" customFormat="1" ht="15.75" customHeight="1" x14ac:dyDescent="0.25">
      <c r="A67" s="1811" t="s">
        <v>451</v>
      </c>
      <c r="B67" s="2283" t="s">
        <v>452</v>
      </c>
      <c r="C67" s="2283"/>
      <c r="D67" s="2283"/>
      <c r="E67" s="2283"/>
      <c r="F67" s="2283"/>
      <c r="G67" s="2283"/>
      <c r="H67" s="2283"/>
      <c r="I67" s="2283"/>
      <c r="J67" s="2283"/>
      <c r="K67" s="2283"/>
      <c r="L67" s="2283" t="s">
        <v>459</v>
      </c>
      <c r="M67" s="2283"/>
      <c r="N67" s="2283"/>
      <c r="O67" s="2283"/>
      <c r="P67" s="2283"/>
      <c r="Q67" s="2283"/>
      <c r="R67" s="2283"/>
    </row>
    <row r="68" spans="1:18" s="1325" customFormat="1" ht="15.75" customHeight="1" x14ac:dyDescent="0.25">
      <c r="A68" s="1811" t="s">
        <v>451</v>
      </c>
      <c r="B68" s="2283" t="s">
        <v>452</v>
      </c>
      <c r="C68" s="2283"/>
      <c r="D68" s="2283"/>
      <c r="E68" s="2283"/>
      <c r="F68" s="2283"/>
      <c r="G68" s="2283"/>
      <c r="H68" s="2283"/>
      <c r="I68" s="2283"/>
      <c r="J68" s="2283"/>
      <c r="K68" s="2283"/>
      <c r="L68" s="2283" t="s">
        <v>464</v>
      </c>
      <c r="M68" s="2283"/>
      <c r="N68" s="2283"/>
      <c r="O68" s="2283"/>
      <c r="P68" s="2283"/>
      <c r="Q68" s="2283"/>
      <c r="R68" s="2283"/>
    </row>
    <row r="69" spans="1:18" s="1325" customFormat="1" ht="15.75" customHeight="1" x14ac:dyDescent="0.25">
      <c r="A69" s="1811" t="s">
        <v>465</v>
      </c>
      <c r="B69" s="2285" t="s">
        <v>1039</v>
      </c>
      <c r="C69" s="2286"/>
      <c r="D69" s="2286"/>
      <c r="E69" s="2286"/>
      <c r="F69" s="2286"/>
      <c r="G69" s="2286"/>
      <c r="H69" s="2286"/>
      <c r="I69" s="2286"/>
      <c r="J69" s="2286"/>
      <c r="K69" s="2287"/>
      <c r="L69" s="2283" t="s">
        <v>461</v>
      </c>
      <c r="M69" s="2283"/>
      <c r="N69" s="2283"/>
      <c r="O69" s="2283"/>
      <c r="P69" s="2283"/>
      <c r="Q69" s="2283"/>
      <c r="R69" s="2283"/>
    </row>
    <row r="70" spans="1:18" s="1325" customFormat="1" ht="15.75" customHeight="1" x14ac:dyDescent="0.25">
      <c r="A70" s="1811" t="s">
        <v>451</v>
      </c>
      <c r="B70" s="2285" t="s">
        <v>1039</v>
      </c>
      <c r="C70" s="2286"/>
      <c r="D70" s="2286"/>
      <c r="E70" s="2286"/>
      <c r="F70" s="2286"/>
      <c r="G70" s="2286"/>
      <c r="H70" s="2286"/>
      <c r="I70" s="2286"/>
      <c r="J70" s="2286"/>
      <c r="K70" s="2287"/>
      <c r="L70" s="2285" t="s">
        <v>1047</v>
      </c>
      <c r="M70" s="2286"/>
      <c r="N70" s="2286"/>
      <c r="O70" s="2286"/>
      <c r="P70" s="2286"/>
      <c r="Q70" s="2286"/>
      <c r="R70" s="2287"/>
    </row>
    <row r="71" spans="1:18" s="1325" customFormat="1" ht="15.75" customHeight="1" x14ac:dyDescent="0.25">
      <c r="A71" s="1811" t="s">
        <v>1049</v>
      </c>
      <c r="B71" s="2285" t="s">
        <v>1031</v>
      </c>
      <c r="C71" s="2286"/>
      <c r="D71" s="2286"/>
      <c r="E71" s="2286"/>
      <c r="F71" s="2286"/>
      <c r="G71" s="2286"/>
      <c r="H71" s="2286"/>
      <c r="I71" s="2286"/>
      <c r="J71" s="2286"/>
      <c r="K71" s="2287"/>
      <c r="L71" s="2283" t="s">
        <v>464</v>
      </c>
      <c r="M71" s="2283"/>
      <c r="N71" s="2283"/>
      <c r="O71" s="2283"/>
      <c r="P71" s="2283"/>
      <c r="Q71" s="2283"/>
      <c r="R71" s="2283"/>
    </row>
    <row r="72" spans="1:18" s="1325" customFormat="1" ht="15.75" customHeight="1" thickBot="1" x14ac:dyDescent="0.3">
      <c r="A72" s="1812" t="s">
        <v>451</v>
      </c>
      <c r="B72" s="2298" t="s">
        <v>466</v>
      </c>
      <c r="C72" s="2298"/>
      <c r="D72" s="2298"/>
      <c r="E72" s="2298"/>
      <c r="F72" s="2298"/>
      <c r="G72" s="2298"/>
      <c r="H72" s="2298"/>
      <c r="I72" s="2298"/>
      <c r="J72" s="2298"/>
      <c r="K72" s="2298"/>
      <c r="L72" s="2298" t="s">
        <v>464</v>
      </c>
      <c r="M72" s="2298"/>
      <c r="N72" s="2298"/>
      <c r="O72" s="2298"/>
      <c r="P72" s="2298"/>
      <c r="Q72" s="2298"/>
      <c r="R72" s="2298"/>
    </row>
    <row r="73" spans="1:18" s="32" customFormat="1" ht="16.5" hidden="1" thickBot="1" x14ac:dyDescent="0.3">
      <c r="A73" s="2288" t="s">
        <v>426</v>
      </c>
      <c r="B73" s="2289"/>
      <c r="C73" s="2289"/>
      <c r="D73" s="2289"/>
      <c r="E73" s="2289"/>
      <c r="F73" s="2289"/>
      <c r="G73" s="2289"/>
      <c r="H73" s="2289"/>
      <c r="I73" s="2289"/>
      <c r="J73" s="2289"/>
      <c r="K73" s="2289"/>
      <c r="L73" s="2289"/>
      <c r="M73" s="2289"/>
      <c r="N73" s="2289"/>
      <c r="O73" s="2289"/>
      <c r="P73" s="2289"/>
      <c r="Q73" s="2289"/>
      <c r="R73" s="2290"/>
    </row>
    <row r="74" spans="1:18" s="32" customFormat="1" ht="70.5" hidden="1" customHeight="1" thickBot="1" x14ac:dyDescent="0.3">
      <c r="A74" s="129"/>
      <c r="B74" s="704" t="s">
        <v>148</v>
      </c>
      <c r="C74" s="165" t="s">
        <v>149</v>
      </c>
      <c r="D74" s="165" t="s">
        <v>150</v>
      </c>
      <c r="E74" s="165" t="s">
        <v>151</v>
      </c>
      <c r="F74" s="165" t="s">
        <v>152</v>
      </c>
      <c r="G74" s="165" t="s">
        <v>153</v>
      </c>
      <c r="H74" s="165" t="s">
        <v>154</v>
      </c>
      <c r="I74" s="165" t="s">
        <v>155</v>
      </c>
      <c r="J74" s="165" t="s">
        <v>156</v>
      </c>
      <c r="K74" s="165" t="s">
        <v>157</v>
      </c>
      <c r="L74" s="165" t="s">
        <v>158</v>
      </c>
      <c r="M74" s="165" t="s">
        <v>159</v>
      </c>
      <c r="N74" s="165" t="s">
        <v>160</v>
      </c>
      <c r="O74" s="165" t="s">
        <v>161</v>
      </c>
      <c r="P74" s="166" t="s">
        <v>162</v>
      </c>
      <c r="Q74" s="1253" t="s">
        <v>163</v>
      </c>
      <c r="R74" s="164" t="s">
        <v>164</v>
      </c>
    </row>
    <row r="75" spans="1:18" s="1325" customFormat="1" hidden="1" x14ac:dyDescent="0.25">
      <c r="A75" s="1301" t="s">
        <v>440</v>
      </c>
      <c r="B75" s="1368">
        <v>0</v>
      </c>
      <c r="C75" s="1864">
        <v>0</v>
      </c>
      <c r="D75" s="1864">
        <v>0</v>
      </c>
      <c r="E75" s="1864">
        <v>0</v>
      </c>
      <c r="F75" s="1864">
        <v>0</v>
      </c>
      <c r="G75" s="1864">
        <v>0</v>
      </c>
      <c r="H75" s="1864">
        <v>0</v>
      </c>
      <c r="I75" s="1864">
        <v>1</v>
      </c>
      <c r="J75" s="1864">
        <v>0</v>
      </c>
      <c r="K75" s="1864">
        <v>0</v>
      </c>
      <c r="L75" s="1864">
        <v>0</v>
      </c>
      <c r="M75" s="1864">
        <v>0</v>
      </c>
      <c r="N75" s="1864">
        <v>0</v>
      </c>
      <c r="O75" s="1864">
        <v>0</v>
      </c>
      <c r="P75" s="1369">
        <v>0</v>
      </c>
      <c r="Q75" s="1254">
        <f>SUM(B75:P75)</f>
        <v>1</v>
      </c>
      <c r="R75" s="1258">
        <f>SUM(Q75/Q80)</f>
        <v>1</v>
      </c>
    </row>
    <row r="76" spans="1:18" s="1325" customFormat="1" ht="15.75" hidden="1" customHeight="1" x14ac:dyDescent="0.25">
      <c r="A76" s="1302" t="s">
        <v>441</v>
      </c>
      <c r="B76" s="1372">
        <v>0</v>
      </c>
      <c r="C76" s="1859">
        <v>0</v>
      </c>
      <c r="D76" s="1859">
        <v>0</v>
      </c>
      <c r="E76" s="1859">
        <v>0</v>
      </c>
      <c r="F76" s="1859">
        <v>0</v>
      </c>
      <c r="G76" s="1859">
        <v>0</v>
      </c>
      <c r="H76" s="1859">
        <v>0</v>
      </c>
      <c r="I76" s="1859">
        <v>0</v>
      </c>
      <c r="J76" s="1859">
        <v>0</v>
      </c>
      <c r="K76" s="1859">
        <v>0</v>
      </c>
      <c r="L76" s="1859">
        <v>0</v>
      </c>
      <c r="M76" s="1859">
        <v>0</v>
      </c>
      <c r="N76" s="1859">
        <v>0</v>
      </c>
      <c r="O76" s="1859">
        <v>0</v>
      </c>
      <c r="P76" s="1373">
        <v>0</v>
      </c>
      <c r="Q76" s="1255">
        <f>SUM(B76:P76)</f>
        <v>0</v>
      </c>
      <c r="R76" s="1259">
        <f>SUM(Q76/Q80)</f>
        <v>0</v>
      </c>
    </row>
    <row r="77" spans="1:18" s="1325" customFormat="1" ht="15.75" hidden="1" customHeight="1" x14ac:dyDescent="0.25">
      <c r="A77" s="1302" t="s">
        <v>442</v>
      </c>
      <c r="B77" s="1372">
        <v>0</v>
      </c>
      <c r="C77" s="1859">
        <v>0</v>
      </c>
      <c r="D77" s="1859">
        <v>0</v>
      </c>
      <c r="E77" s="1859">
        <v>0</v>
      </c>
      <c r="F77" s="1859">
        <v>0</v>
      </c>
      <c r="G77" s="1859">
        <v>0</v>
      </c>
      <c r="H77" s="1859">
        <v>0</v>
      </c>
      <c r="I77" s="1859">
        <v>0</v>
      </c>
      <c r="J77" s="1859">
        <v>0</v>
      </c>
      <c r="K77" s="1859">
        <v>0</v>
      </c>
      <c r="L77" s="1859">
        <v>0</v>
      </c>
      <c r="M77" s="1859">
        <v>0</v>
      </c>
      <c r="N77" s="1859">
        <v>0</v>
      </c>
      <c r="O77" s="1859">
        <v>0</v>
      </c>
      <c r="P77" s="1373">
        <v>0</v>
      </c>
      <c r="Q77" s="1255">
        <f>SUM(B77:P77)</f>
        <v>0</v>
      </c>
      <c r="R77" s="1259">
        <f>SUM(Q77/Q80)</f>
        <v>0</v>
      </c>
    </row>
    <row r="78" spans="1:18" s="1325" customFormat="1" ht="15.75" hidden="1" customHeight="1" x14ac:dyDescent="0.25">
      <c r="A78" s="1302" t="s">
        <v>443</v>
      </c>
      <c r="B78" s="1372">
        <v>0</v>
      </c>
      <c r="C78" s="1859">
        <v>0</v>
      </c>
      <c r="D78" s="1859">
        <v>0</v>
      </c>
      <c r="E78" s="1859">
        <v>0</v>
      </c>
      <c r="F78" s="1859">
        <v>0</v>
      </c>
      <c r="G78" s="1859">
        <v>0</v>
      </c>
      <c r="H78" s="1859">
        <v>0</v>
      </c>
      <c r="I78" s="1859">
        <v>0</v>
      </c>
      <c r="J78" s="1859">
        <v>0</v>
      </c>
      <c r="K78" s="1859">
        <v>0</v>
      </c>
      <c r="L78" s="1859">
        <v>0</v>
      </c>
      <c r="M78" s="1859">
        <v>0</v>
      </c>
      <c r="N78" s="1859">
        <v>0</v>
      </c>
      <c r="O78" s="1859">
        <v>0</v>
      </c>
      <c r="P78" s="1373">
        <v>0</v>
      </c>
      <c r="Q78" s="1255">
        <f>SUM(B78:P78)</f>
        <v>0</v>
      </c>
      <c r="R78" s="1259">
        <f>SUM(Q78/Q80)</f>
        <v>0</v>
      </c>
    </row>
    <row r="79" spans="1:18" s="1325" customFormat="1" ht="26.25" hidden="1" thickBot="1" x14ac:dyDescent="0.3">
      <c r="A79" s="1303" t="s">
        <v>444</v>
      </c>
      <c r="B79" s="1372">
        <v>0</v>
      </c>
      <c r="C79" s="1859">
        <v>0</v>
      </c>
      <c r="D79" s="1859">
        <v>0</v>
      </c>
      <c r="E79" s="1859">
        <v>0</v>
      </c>
      <c r="F79" s="1859">
        <v>0</v>
      </c>
      <c r="G79" s="1859">
        <v>0</v>
      </c>
      <c r="H79" s="1859">
        <v>0</v>
      </c>
      <c r="I79" s="1859">
        <v>0</v>
      </c>
      <c r="J79" s="1859">
        <v>0</v>
      </c>
      <c r="K79" s="1859">
        <v>0</v>
      </c>
      <c r="L79" s="1859">
        <v>0</v>
      </c>
      <c r="M79" s="1859">
        <v>0</v>
      </c>
      <c r="N79" s="1859">
        <v>0</v>
      </c>
      <c r="O79" s="1859">
        <v>0</v>
      </c>
      <c r="P79" s="1373">
        <v>0</v>
      </c>
      <c r="Q79" s="1255">
        <f>SUM(B79:P79)</f>
        <v>0</v>
      </c>
      <c r="R79" s="1260">
        <f>SUM(Q79/Q80)</f>
        <v>0</v>
      </c>
    </row>
    <row r="80" spans="1:18" s="1325" customFormat="1" ht="16.5" hidden="1" thickTop="1" thickBot="1" x14ac:dyDescent="0.3">
      <c r="A80" s="1304" t="s">
        <v>135</v>
      </c>
      <c r="B80" s="1201">
        <f t="shared" ref="B80:Q80" si="3">SUM(B75:B79)</f>
        <v>0</v>
      </c>
      <c r="C80" s="1202">
        <f t="shared" si="3"/>
        <v>0</v>
      </c>
      <c r="D80" s="1202">
        <f t="shared" si="3"/>
        <v>0</v>
      </c>
      <c r="E80" s="1202">
        <f t="shared" si="3"/>
        <v>0</v>
      </c>
      <c r="F80" s="1202">
        <f t="shared" si="3"/>
        <v>0</v>
      </c>
      <c r="G80" s="1202">
        <f t="shared" si="3"/>
        <v>0</v>
      </c>
      <c r="H80" s="1202">
        <f t="shared" si="3"/>
        <v>0</v>
      </c>
      <c r="I80" s="1202">
        <f t="shared" si="3"/>
        <v>1</v>
      </c>
      <c r="J80" s="1202">
        <f t="shared" si="3"/>
        <v>0</v>
      </c>
      <c r="K80" s="1202">
        <f t="shared" si="3"/>
        <v>0</v>
      </c>
      <c r="L80" s="1202">
        <f t="shared" si="3"/>
        <v>0</v>
      </c>
      <c r="M80" s="1202">
        <f t="shared" si="3"/>
        <v>0</v>
      </c>
      <c r="N80" s="1202">
        <f t="shared" si="3"/>
        <v>0</v>
      </c>
      <c r="O80" s="1202">
        <f t="shared" si="3"/>
        <v>0</v>
      </c>
      <c r="P80" s="1203">
        <f t="shared" si="3"/>
        <v>0</v>
      </c>
      <c r="Q80" s="1256">
        <f t="shared" si="3"/>
        <v>1</v>
      </c>
      <c r="R80" s="1261">
        <f>SUM(Q80/Q80)</f>
        <v>1</v>
      </c>
    </row>
    <row r="81" spans="1:20" s="1325" customFormat="1" ht="15.75" hidden="1" customHeight="1" thickBot="1" x14ac:dyDescent="0.3">
      <c r="A81" s="1305" t="s">
        <v>134</v>
      </c>
      <c r="B81" s="1204">
        <f>SUM(B80/Q80)</f>
        <v>0</v>
      </c>
      <c r="C81" s="1206">
        <f>SUM(C80/Q80)</f>
        <v>0</v>
      </c>
      <c r="D81" s="1206">
        <f>SUM(D80/Q80)</f>
        <v>0</v>
      </c>
      <c r="E81" s="1206">
        <f>SUM(E80/Q80)</f>
        <v>0</v>
      </c>
      <c r="F81" s="1206">
        <f>SUM(F80/Q80)</f>
        <v>0</v>
      </c>
      <c r="G81" s="1206">
        <f>SUM(G80/Q80)</f>
        <v>0</v>
      </c>
      <c r="H81" s="1206">
        <f>SUM(H80/Q80)</f>
        <v>0</v>
      </c>
      <c r="I81" s="1206">
        <f>SUM(I80/Q80)</f>
        <v>1</v>
      </c>
      <c r="J81" s="1206">
        <f>SUM(J80/Q80)</f>
        <v>0</v>
      </c>
      <c r="K81" s="1206">
        <f>SUM(K80/Q80)</f>
        <v>0</v>
      </c>
      <c r="L81" s="1206">
        <f>SUM(L80/Q80)</f>
        <v>0</v>
      </c>
      <c r="M81" s="1206">
        <f>SUM(M80/Q80)</f>
        <v>0</v>
      </c>
      <c r="N81" s="1206">
        <f>SUM(N80/Q80)</f>
        <v>0</v>
      </c>
      <c r="O81" s="1206">
        <f>SUM(O80/Q80)</f>
        <v>0</v>
      </c>
      <c r="P81" s="1207">
        <f>SUM(P80/Q80)</f>
        <v>0</v>
      </c>
      <c r="Q81" s="1257">
        <f>SUM(B81:P81)</f>
        <v>1</v>
      </c>
      <c r="R81" s="405"/>
    </row>
    <row r="82" spans="1:20" s="1325" customFormat="1" ht="12.75" hidden="1" customHeight="1" thickBot="1" x14ac:dyDescent="0.3">
      <c r="A82" s="11"/>
      <c r="B82" s="11"/>
      <c r="C82" s="11"/>
      <c r="D82" s="11"/>
      <c r="E82" s="11"/>
      <c r="F82" s="11"/>
      <c r="G82" s="11"/>
      <c r="H82" s="11"/>
      <c r="I82" s="11"/>
      <c r="J82" s="11"/>
      <c r="K82" s="11"/>
      <c r="L82" s="11"/>
      <c r="M82" s="11"/>
      <c r="N82" s="11"/>
      <c r="O82" s="11"/>
      <c r="P82" s="11"/>
      <c r="Q82" s="11"/>
      <c r="R82" s="11"/>
    </row>
    <row r="83" spans="1:20" s="1325" customFormat="1" ht="34.5" hidden="1" customHeight="1" thickBot="1" x14ac:dyDescent="0.3">
      <c r="A83" s="2291" t="s">
        <v>445</v>
      </c>
      <c r="B83" s="2292"/>
      <c r="C83" s="2292"/>
      <c r="D83" s="2292"/>
      <c r="E83" s="2292"/>
      <c r="F83" s="2292"/>
      <c r="G83" s="2292"/>
      <c r="H83" s="2292"/>
      <c r="I83" s="2292"/>
      <c r="J83" s="2292"/>
      <c r="K83" s="2292"/>
      <c r="L83" s="2292"/>
      <c r="M83" s="2292"/>
      <c r="N83" s="2292"/>
      <c r="O83" s="2292"/>
      <c r="P83" s="2292"/>
      <c r="Q83" s="2292"/>
      <c r="R83" s="2293"/>
    </row>
    <row r="84" spans="1:20" s="1325" customFormat="1" ht="15.75" hidden="1" thickBot="1" x14ac:dyDescent="0.3">
      <c r="A84" s="1306" t="s">
        <v>446</v>
      </c>
      <c r="B84" s="1364">
        <v>0</v>
      </c>
      <c r="C84" s="1365">
        <v>0</v>
      </c>
      <c r="D84" s="1365">
        <v>0</v>
      </c>
      <c r="E84" s="1365">
        <v>0</v>
      </c>
      <c r="F84" s="1365">
        <v>0</v>
      </c>
      <c r="G84" s="1365">
        <v>0</v>
      </c>
      <c r="H84" s="1365">
        <v>0</v>
      </c>
      <c r="I84" s="1365">
        <v>0</v>
      </c>
      <c r="J84" s="1365">
        <v>0</v>
      </c>
      <c r="K84" s="1365">
        <v>0</v>
      </c>
      <c r="L84" s="1365">
        <v>0</v>
      </c>
      <c r="M84" s="1365">
        <v>0</v>
      </c>
      <c r="N84" s="1365">
        <v>0</v>
      </c>
      <c r="O84" s="1365">
        <v>0</v>
      </c>
      <c r="P84" s="1365">
        <v>0</v>
      </c>
      <c r="Q84" s="1366">
        <v>0</v>
      </c>
      <c r="R84" s="1367">
        <v>0</v>
      </c>
    </row>
    <row r="85" spans="1:20" s="1325" customFormat="1" ht="15.75" hidden="1" customHeight="1" thickBot="1" x14ac:dyDescent="0.3"/>
    <row r="86" spans="1:20" s="1325" customFormat="1" ht="18.75" hidden="1" customHeight="1" thickBot="1" x14ac:dyDescent="0.3">
      <c r="A86" s="2294" t="s">
        <v>447</v>
      </c>
      <c r="B86" s="2295"/>
      <c r="C86" s="2295"/>
      <c r="D86" s="2295"/>
      <c r="E86" s="2295"/>
      <c r="F86" s="2295"/>
      <c r="G86" s="2295"/>
      <c r="H86" s="2295"/>
      <c r="I86" s="2295"/>
      <c r="J86" s="2295"/>
      <c r="K86" s="2295"/>
      <c r="L86" s="2295"/>
      <c r="M86" s="2295"/>
      <c r="N86" s="2295"/>
      <c r="O86" s="2295"/>
      <c r="P86" s="2295"/>
      <c r="Q86" s="2295"/>
      <c r="R86" s="2296"/>
    </row>
    <row r="87" spans="1:20" s="1325" customFormat="1" hidden="1" x14ac:dyDescent="0.25">
      <c r="A87" s="1856" t="s">
        <v>448</v>
      </c>
      <c r="B87" s="2297" t="s">
        <v>449</v>
      </c>
      <c r="C87" s="2297"/>
      <c r="D87" s="2297"/>
      <c r="E87" s="2297"/>
      <c r="F87" s="2297"/>
      <c r="G87" s="2297"/>
      <c r="H87" s="2297"/>
      <c r="I87" s="2297"/>
      <c r="J87" s="2297"/>
      <c r="K87" s="2297"/>
      <c r="L87" s="2297" t="s">
        <v>450</v>
      </c>
      <c r="M87" s="2297"/>
      <c r="N87" s="2297"/>
      <c r="O87" s="2297"/>
      <c r="P87" s="2297"/>
      <c r="Q87" s="2297"/>
      <c r="R87" s="2297"/>
      <c r="S87" s="1661"/>
      <c r="T87" s="1661"/>
    </row>
    <row r="88" spans="1:20" s="1325" customFormat="1" ht="15.75" hidden="1" customHeight="1" x14ac:dyDescent="0.25">
      <c r="A88" s="1811" t="s">
        <v>451</v>
      </c>
      <c r="B88" s="2283" t="s">
        <v>452</v>
      </c>
      <c r="C88" s="2283"/>
      <c r="D88" s="2283"/>
      <c r="E88" s="2283"/>
      <c r="F88" s="2283"/>
      <c r="G88" s="2283"/>
      <c r="H88" s="2283"/>
      <c r="I88" s="2283"/>
      <c r="J88" s="2283"/>
      <c r="K88" s="2283"/>
      <c r="L88" s="2283" t="s">
        <v>459</v>
      </c>
      <c r="M88" s="2283"/>
      <c r="N88" s="2283"/>
      <c r="O88" s="2283"/>
      <c r="P88" s="2283"/>
      <c r="Q88" s="2283"/>
      <c r="R88" s="2283"/>
      <c r="S88" s="1661"/>
      <c r="T88" s="1810"/>
    </row>
    <row r="89" spans="1:20" s="1325" customFormat="1" ht="15.75" hidden="1" customHeight="1" x14ac:dyDescent="0.25">
      <c r="A89" s="1811" t="s">
        <v>465</v>
      </c>
      <c r="B89" s="2283" t="s">
        <v>466</v>
      </c>
      <c r="C89" s="2283"/>
      <c r="D89" s="2283"/>
      <c r="E89" s="2283"/>
      <c r="F89" s="2283"/>
      <c r="G89" s="2283"/>
      <c r="H89" s="2283"/>
      <c r="I89" s="2283"/>
      <c r="J89" s="2283"/>
      <c r="K89" s="2283"/>
      <c r="L89" s="2283" t="s">
        <v>464</v>
      </c>
      <c r="M89" s="2283"/>
      <c r="N89" s="2283"/>
      <c r="O89" s="2283"/>
      <c r="P89" s="2283"/>
      <c r="Q89" s="2283"/>
      <c r="R89" s="2283"/>
      <c r="S89" s="1661"/>
      <c r="T89" s="1810"/>
    </row>
    <row r="90" spans="1:20" s="1325" customFormat="1" ht="15.75" hidden="1" customHeight="1" x14ac:dyDescent="0.25">
      <c r="A90" s="1811" t="s">
        <v>465</v>
      </c>
      <c r="B90" s="2283" t="s">
        <v>467</v>
      </c>
      <c r="C90" s="2283"/>
      <c r="D90" s="2283"/>
      <c r="E90" s="2283"/>
      <c r="F90" s="2283"/>
      <c r="G90" s="2283"/>
      <c r="H90" s="2283"/>
      <c r="I90" s="2283"/>
      <c r="J90" s="2283"/>
      <c r="K90" s="2283"/>
      <c r="L90" s="2283" t="s">
        <v>464</v>
      </c>
      <c r="M90" s="2283"/>
      <c r="N90" s="2283"/>
      <c r="O90" s="2283"/>
      <c r="P90" s="2283"/>
      <c r="Q90" s="2283"/>
      <c r="R90" s="2283"/>
      <c r="S90" s="1661"/>
      <c r="T90" s="1810"/>
    </row>
    <row r="91" spans="1:20" s="1325" customFormat="1" ht="15.75" hidden="1" customHeight="1" x14ac:dyDescent="0.25">
      <c r="A91" s="1811" t="s">
        <v>451</v>
      </c>
      <c r="B91" s="2283" t="s">
        <v>452</v>
      </c>
      <c r="C91" s="2283"/>
      <c r="D91" s="2283"/>
      <c r="E91" s="2283"/>
      <c r="F91" s="2283"/>
      <c r="G91" s="2283"/>
      <c r="H91" s="2283"/>
      <c r="I91" s="2283"/>
      <c r="J91" s="2283"/>
      <c r="K91" s="2283"/>
      <c r="L91" s="2283" t="s">
        <v>459</v>
      </c>
      <c r="M91" s="2283"/>
      <c r="N91" s="2283"/>
      <c r="O91" s="2283"/>
      <c r="P91" s="2283"/>
      <c r="Q91" s="2283"/>
      <c r="R91" s="2283"/>
      <c r="S91" s="1661"/>
      <c r="T91" s="1810"/>
    </row>
    <row r="92" spans="1:20" s="1325" customFormat="1" ht="15.75" hidden="1" customHeight="1" x14ac:dyDescent="0.25">
      <c r="A92" s="1811" t="s">
        <v>451</v>
      </c>
      <c r="B92" s="2283" t="s">
        <v>468</v>
      </c>
      <c r="C92" s="2283"/>
      <c r="D92" s="2283"/>
      <c r="E92" s="2283"/>
      <c r="F92" s="2283"/>
      <c r="G92" s="2283"/>
      <c r="H92" s="2283"/>
      <c r="I92" s="2283"/>
      <c r="J92" s="2283"/>
      <c r="K92" s="2283"/>
      <c r="L92" s="2283" t="s">
        <v>464</v>
      </c>
      <c r="M92" s="2283"/>
      <c r="N92" s="2283"/>
      <c r="O92" s="2283"/>
      <c r="P92" s="2283"/>
      <c r="Q92" s="2283"/>
      <c r="R92" s="2283"/>
      <c r="S92" s="1661"/>
      <c r="T92" s="1810"/>
    </row>
    <row r="93" spans="1:20" s="1325" customFormat="1" ht="15.75" hidden="1" customHeight="1" x14ac:dyDescent="0.25">
      <c r="A93" s="1811" t="s">
        <v>465</v>
      </c>
      <c r="B93" s="2283" t="s">
        <v>468</v>
      </c>
      <c r="C93" s="2283"/>
      <c r="D93" s="2283"/>
      <c r="E93" s="2283"/>
      <c r="F93" s="2283"/>
      <c r="G93" s="2283"/>
      <c r="H93" s="2283"/>
      <c r="I93" s="2283"/>
      <c r="J93" s="2283"/>
      <c r="K93" s="2283"/>
      <c r="L93" s="2283" t="s">
        <v>464</v>
      </c>
      <c r="M93" s="2283"/>
      <c r="N93" s="2283"/>
      <c r="O93" s="2283"/>
      <c r="P93" s="2283"/>
      <c r="Q93" s="2283"/>
      <c r="R93" s="2283"/>
      <c r="S93" s="1661"/>
      <c r="T93" s="1810"/>
    </row>
    <row r="94" spans="1:20" s="1325" customFormat="1" ht="15.75" hidden="1" customHeight="1" x14ac:dyDescent="0.25">
      <c r="A94" s="1811" t="s">
        <v>451</v>
      </c>
      <c r="B94" s="2283" t="s">
        <v>468</v>
      </c>
      <c r="C94" s="2283"/>
      <c r="D94" s="2283"/>
      <c r="E94" s="2283"/>
      <c r="F94" s="2283"/>
      <c r="G94" s="2283"/>
      <c r="H94" s="2283"/>
      <c r="I94" s="2283"/>
      <c r="J94" s="2283"/>
      <c r="K94" s="2283"/>
      <c r="L94" s="2283" t="s">
        <v>464</v>
      </c>
      <c r="M94" s="2283"/>
      <c r="N94" s="2283"/>
      <c r="O94" s="2283"/>
      <c r="P94" s="2283"/>
      <c r="Q94" s="2283"/>
      <c r="R94" s="2283"/>
      <c r="S94" s="1661"/>
      <c r="T94" s="1810"/>
    </row>
    <row r="95" spans="1:20" s="1325" customFormat="1" ht="15.75" hidden="1" customHeight="1" x14ac:dyDescent="0.25">
      <c r="A95" s="1811" t="s">
        <v>451</v>
      </c>
      <c r="B95" s="2283" t="s">
        <v>467</v>
      </c>
      <c r="C95" s="2283"/>
      <c r="D95" s="2283"/>
      <c r="E95" s="2283"/>
      <c r="F95" s="2283"/>
      <c r="G95" s="2283"/>
      <c r="H95" s="2283"/>
      <c r="I95" s="2283"/>
      <c r="J95" s="2283"/>
      <c r="K95" s="2283"/>
      <c r="L95" s="2283" t="s">
        <v>464</v>
      </c>
      <c r="M95" s="2283"/>
      <c r="N95" s="2283"/>
      <c r="O95" s="2283"/>
      <c r="P95" s="2283"/>
      <c r="Q95" s="2283"/>
      <c r="R95" s="2283"/>
      <c r="S95" s="1661"/>
      <c r="T95" s="1810"/>
    </row>
    <row r="96" spans="1:20" s="1325" customFormat="1" ht="15.75" hidden="1" customHeight="1" thickBot="1" x14ac:dyDescent="0.3">
      <c r="A96" s="1812" t="s">
        <v>465</v>
      </c>
      <c r="B96" s="2298" t="s">
        <v>468</v>
      </c>
      <c r="C96" s="2298"/>
      <c r="D96" s="2298"/>
      <c r="E96" s="2298"/>
      <c r="F96" s="2298"/>
      <c r="G96" s="2298"/>
      <c r="H96" s="2298"/>
      <c r="I96" s="2298"/>
      <c r="J96" s="2298"/>
      <c r="K96" s="2298"/>
      <c r="L96" s="2298" t="s">
        <v>469</v>
      </c>
      <c r="M96" s="2298"/>
      <c r="N96" s="2298"/>
      <c r="O96" s="2298"/>
      <c r="P96" s="2298"/>
      <c r="Q96" s="2298"/>
      <c r="R96" s="2298"/>
      <c r="S96" s="1661"/>
      <c r="T96" s="1810"/>
    </row>
    <row r="97" spans="1:18" s="32" customFormat="1" ht="15.95" hidden="1" customHeight="1" thickBot="1" x14ac:dyDescent="0.3">
      <c r="A97" s="2316" t="s">
        <v>427</v>
      </c>
      <c r="B97" s="2317"/>
      <c r="C97" s="2317"/>
      <c r="D97" s="2317"/>
      <c r="E97" s="2317"/>
      <c r="F97" s="2317"/>
      <c r="G97" s="2317"/>
      <c r="H97" s="2317"/>
      <c r="I97" s="2317"/>
      <c r="J97" s="2317"/>
      <c r="K97" s="2317"/>
      <c r="L97" s="2317"/>
      <c r="M97" s="2317"/>
      <c r="N97" s="2317"/>
      <c r="O97" s="2317"/>
      <c r="P97" s="2317"/>
      <c r="Q97" s="2317"/>
      <c r="R97" s="2318"/>
    </row>
    <row r="98" spans="1:18" s="32" customFormat="1" ht="70.5" hidden="1" customHeight="1" thickBot="1" x14ac:dyDescent="0.3">
      <c r="A98" s="129"/>
      <c r="B98" s="704" t="s">
        <v>148</v>
      </c>
      <c r="C98" s="165" t="s">
        <v>149</v>
      </c>
      <c r="D98" s="165" t="s">
        <v>150</v>
      </c>
      <c r="E98" s="165" t="s">
        <v>151</v>
      </c>
      <c r="F98" s="165" t="s">
        <v>152</v>
      </c>
      <c r="G98" s="165" t="s">
        <v>153</v>
      </c>
      <c r="H98" s="165" t="s">
        <v>154</v>
      </c>
      <c r="I98" s="165" t="s">
        <v>155</v>
      </c>
      <c r="J98" s="165" t="s">
        <v>156</v>
      </c>
      <c r="K98" s="165" t="s">
        <v>157</v>
      </c>
      <c r="L98" s="165" t="s">
        <v>158</v>
      </c>
      <c r="M98" s="165" t="s">
        <v>159</v>
      </c>
      <c r="N98" s="165" t="s">
        <v>160</v>
      </c>
      <c r="O98" s="165" t="s">
        <v>161</v>
      </c>
      <c r="P98" s="166" t="s">
        <v>162</v>
      </c>
      <c r="Q98" s="1253" t="s">
        <v>163</v>
      </c>
      <c r="R98" s="164" t="s">
        <v>164</v>
      </c>
    </row>
    <row r="99" spans="1:18" s="1325" customFormat="1" hidden="1" x14ac:dyDescent="0.25">
      <c r="A99" s="1301" t="s">
        <v>440</v>
      </c>
      <c r="B99" s="1368">
        <v>0</v>
      </c>
      <c r="C99" s="1864">
        <v>0</v>
      </c>
      <c r="D99" s="1864">
        <v>0</v>
      </c>
      <c r="E99" s="1864">
        <v>0</v>
      </c>
      <c r="F99" s="1864">
        <v>0</v>
      </c>
      <c r="G99" s="1864">
        <v>0</v>
      </c>
      <c r="H99" s="1864">
        <v>0</v>
      </c>
      <c r="I99" s="1864">
        <v>0</v>
      </c>
      <c r="J99" s="1864">
        <v>0</v>
      </c>
      <c r="K99" s="1864">
        <v>0</v>
      </c>
      <c r="L99" s="1864">
        <v>0</v>
      </c>
      <c r="M99" s="1864">
        <v>0</v>
      </c>
      <c r="N99" s="1864">
        <v>0</v>
      </c>
      <c r="O99" s="1864">
        <v>0</v>
      </c>
      <c r="P99" s="1369">
        <v>0</v>
      </c>
      <c r="Q99" s="1254">
        <f>SUM(B99:P99)</f>
        <v>0</v>
      </c>
      <c r="R99" s="1658">
        <v>0</v>
      </c>
    </row>
    <row r="100" spans="1:18" s="1325" customFormat="1" ht="15.75" hidden="1" customHeight="1" x14ac:dyDescent="0.25">
      <c r="A100" s="1302" t="s">
        <v>441</v>
      </c>
      <c r="B100" s="1372">
        <v>0</v>
      </c>
      <c r="C100" s="1859">
        <v>0</v>
      </c>
      <c r="D100" s="1859">
        <v>0</v>
      </c>
      <c r="E100" s="1859">
        <v>0</v>
      </c>
      <c r="F100" s="1859">
        <v>0</v>
      </c>
      <c r="G100" s="1859">
        <v>0</v>
      </c>
      <c r="H100" s="1859">
        <v>0</v>
      </c>
      <c r="I100" s="1859">
        <v>0</v>
      </c>
      <c r="J100" s="1859">
        <v>0</v>
      </c>
      <c r="K100" s="1859">
        <v>0</v>
      </c>
      <c r="L100" s="1859">
        <v>0</v>
      </c>
      <c r="M100" s="1859">
        <v>0</v>
      </c>
      <c r="N100" s="1859">
        <v>0</v>
      </c>
      <c r="O100" s="1859">
        <v>0</v>
      </c>
      <c r="P100" s="1373">
        <v>0</v>
      </c>
      <c r="Q100" s="1255">
        <f>SUM(B100:P100)</f>
        <v>0</v>
      </c>
      <c r="R100" s="1659">
        <v>0</v>
      </c>
    </row>
    <row r="101" spans="1:18" s="1325" customFormat="1" ht="15.75" hidden="1" customHeight="1" x14ac:dyDescent="0.25">
      <c r="A101" s="1302" t="s">
        <v>442</v>
      </c>
      <c r="B101" s="1372">
        <v>0</v>
      </c>
      <c r="C101" s="1859">
        <v>0</v>
      </c>
      <c r="D101" s="1859">
        <v>0</v>
      </c>
      <c r="E101" s="1859">
        <v>0</v>
      </c>
      <c r="F101" s="1859">
        <v>0</v>
      </c>
      <c r="G101" s="1859">
        <v>0</v>
      </c>
      <c r="H101" s="1859">
        <v>0</v>
      </c>
      <c r="I101" s="1859">
        <v>0</v>
      </c>
      <c r="J101" s="1859">
        <v>0</v>
      </c>
      <c r="K101" s="1859">
        <v>0</v>
      </c>
      <c r="L101" s="1859">
        <v>0</v>
      </c>
      <c r="M101" s="1859">
        <v>0</v>
      </c>
      <c r="N101" s="1859">
        <v>0</v>
      </c>
      <c r="O101" s="1859">
        <v>0</v>
      </c>
      <c r="P101" s="1373">
        <v>0</v>
      </c>
      <c r="Q101" s="1255">
        <f>SUM(B101:P101)</f>
        <v>0</v>
      </c>
      <c r="R101" s="1659">
        <v>0</v>
      </c>
    </row>
    <row r="102" spans="1:18" s="1325" customFormat="1" ht="15.75" hidden="1" customHeight="1" x14ac:dyDescent="0.25">
      <c r="A102" s="1302" t="s">
        <v>443</v>
      </c>
      <c r="B102" s="1372">
        <v>0</v>
      </c>
      <c r="C102" s="1859">
        <v>0</v>
      </c>
      <c r="D102" s="1859">
        <v>0</v>
      </c>
      <c r="E102" s="1859">
        <v>0</v>
      </c>
      <c r="F102" s="1859">
        <v>0</v>
      </c>
      <c r="G102" s="1859">
        <v>0</v>
      </c>
      <c r="H102" s="1859">
        <v>0</v>
      </c>
      <c r="I102" s="1859">
        <v>0</v>
      </c>
      <c r="J102" s="1859">
        <v>0</v>
      </c>
      <c r="K102" s="1859">
        <v>0</v>
      </c>
      <c r="L102" s="1859">
        <v>0</v>
      </c>
      <c r="M102" s="1859">
        <v>0</v>
      </c>
      <c r="N102" s="1859">
        <v>0</v>
      </c>
      <c r="O102" s="1859">
        <v>0</v>
      </c>
      <c r="P102" s="1373">
        <v>0</v>
      </c>
      <c r="Q102" s="1255">
        <f>SUM(B102:P102)</f>
        <v>0</v>
      </c>
      <c r="R102" s="1659">
        <v>0</v>
      </c>
    </row>
    <row r="103" spans="1:18" s="1325" customFormat="1" ht="26.25" hidden="1" thickBot="1" x14ac:dyDescent="0.3">
      <c r="A103" s="1303" t="s">
        <v>444</v>
      </c>
      <c r="B103" s="1372">
        <v>0</v>
      </c>
      <c r="C103" s="1859">
        <v>0</v>
      </c>
      <c r="D103" s="1859">
        <v>0</v>
      </c>
      <c r="E103" s="1859">
        <v>0</v>
      </c>
      <c r="F103" s="1859">
        <v>0</v>
      </c>
      <c r="G103" s="1859">
        <v>0</v>
      </c>
      <c r="H103" s="1859">
        <v>0</v>
      </c>
      <c r="I103" s="1859">
        <v>0</v>
      </c>
      <c r="J103" s="1859">
        <v>0</v>
      </c>
      <c r="K103" s="1859">
        <v>0</v>
      </c>
      <c r="L103" s="1859">
        <v>0</v>
      </c>
      <c r="M103" s="1859">
        <v>0</v>
      </c>
      <c r="N103" s="1859">
        <v>0</v>
      </c>
      <c r="O103" s="1859">
        <v>0</v>
      </c>
      <c r="P103" s="1373">
        <v>0</v>
      </c>
      <c r="Q103" s="1255">
        <f>SUM(B103:P103)</f>
        <v>0</v>
      </c>
      <c r="R103" s="1660">
        <v>0</v>
      </c>
    </row>
    <row r="104" spans="1:18" s="1325" customFormat="1" ht="16.5" hidden="1" thickTop="1" thickBot="1" x14ac:dyDescent="0.3">
      <c r="A104" s="1304" t="s">
        <v>135</v>
      </c>
      <c r="B104" s="1201">
        <f t="shared" ref="B104:P104" si="4">SUM(B99:B103)</f>
        <v>0</v>
      </c>
      <c r="C104" s="1202">
        <f t="shared" si="4"/>
        <v>0</v>
      </c>
      <c r="D104" s="1202">
        <f t="shared" si="4"/>
        <v>0</v>
      </c>
      <c r="E104" s="1202">
        <f t="shared" si="4"/>
        <v>0</v>
      </c>
      <c r="F104" s="1202">
        <f t="shared" si="4"/>
        <v>0</v>
      </c>
      <c r="G104" s="1202">
        <f t="shared" si="4"/>
        <v>0</v>
      </c>
      <c r="H104" s="1202">
        <f t="shared" si="4"/>
        <v>0</v>
      </c>
      <c r="I104" s="1202">
        <f t="shared" si="4"/>
        <v>0</v>
      </c>
      <c r="J104" s="1202">
        <f t="shared" si="4"/>
        <v>0</v>
      </c>
      <c r="K104" s="1202">
        <f t="shared" si="4"/>
        <v>0</v>
      </c>
      <c r="L104" s="1202">
        <f t="shared" si="4"/>
        <v>0</v>
      </c>
      <c r="M104" s="1202">
        <f t="shared" si="4"/>
        <v>0</v>
      </c>
      <c r="N104" s="1202">
        <f t="shared" si="4"/>
        <v>0</v>
      </c>
      <c r="O104" s="1202">
        <f t="shared" si="4"/>
        <v>0</v>
      </c>
      <c r="P104" s="1203">
        <f t="shared" si="4"/>
        <v>0</v>
      </c>
      <c r="Q104" s="1256">
        <f>SUM(Q99:Q103)</f>
        <v>0</v>
      </c>
      <c r="R104" s="1261">
        <v>0</v>
      </c>
    </row>
    <row r="105" spans="1:18" s="1325" customFormat="1" ht="15.75" hidden="1" customHeight="1" thickBot="1" x14ac:dyDescent="0.3">
      <c r="A105" s="1305" t="s">
        <v>134</v>
      </c>
      <c r="B105" s="1644">
        <v>0</v>
      </c>
      <c r="C105" s="1645">
        <v>0</v>
      </c>
      <c r="D105" s="1645">
        <v>0</v>
      </c>
      <c r="E105" s="1645">
        <v>0</v>
      </c>
      <c r="F105" s="1645">
        <v>0</v>
      </c>
      <c r="G105" s="1645">
        <v>0</v>
      </c>
      <c r="H105" s="1645">
        <v>0</v>
      </c>
      <c r="I105" s="1645">
        <v>0</v>
      </c>
      <c r="J105" s="1645">
        <v>0</v>
      </c>
      <c r="K105" s="1645">
        <v>0</v>
      </c>
      <c r="L105" s="1645">
        <v>0</v>
      </c>
      <c r="M105" s="1645">
        <v>0</v>
      </c>
      <c r="N105" s="1645">
        <v>0</v>
      </c>
      <c r="O105" s="1645">
        <v>0</v>
      </c>
      <c r="P105" s="1646">
        <v>0</v>
      </c>
      <c r="Q105" s="1257">
        <v>0</v>
      </c>
      <c r="R105" s="405"/>
    </row>
    <row r="106" spans="1:18" s="1325" customFormat="1" ht="12.75" hidden="1" customHeight="1" thickBot="1" x14ac:dyDescent="0.3">
      <c r="A106" s="11"/>
      <c r="B106" s="11"/>
      <c r="C106" s="11"/>
      <c r="D106" s="11"/>
      <c r="E106" s="11"/>
      <c r="F106" s="11"/>
      <c r="G106" s="11"/>
      <c r="H106" s="11"/>
      <c r="I106" s="11"/>
      <c r="J106" s="11"/>
      <c r="K106" s="11"/>
      <c r="L106" s="11"/>
      <c r="M106" s="11"/>
      <c r="N106" s="11"/>
      <c r="O106" s="11"/>
      <c r="P106" s="11"/>
      <c r="Q106" s="11"/>
      <c r="R106" s="11"/>
    </row>
    <row r="107" spans="1:18" s="1325" customFormat="1" ht="34.5" hidden="1" customHeight="1" thickBot="1" x14ac:dyDescent="0.3">
      <c r="A107" s="2291" t="s">
        <v>445</v>
      </c>
      <c r="B107" s="2292"/>
      <c r="C107" s="2292"/>
      <c r="D107" s="2292"/>
      <c r="E107" s="2292"/>
      <c r="F107" s="2292"/>
      <c r="G107" s="2292"/>
      <c r="H107" s="2292"/>
      <c r="I107" s="2292"/>
      <c r="J107" s="2292"/>
      <c r="K107" s="2292"/>
      <c r="L107" s="2292"/>
      <c r="M107" s="2292"/>
      <c r="N107" s="2292"/>
      <c r="O107" s="2292"/>
      <c r="P107" s="2292"/>
      <c r="Q107" s="2292"/>
      <c r="R107" s="2293"/>
    </row>
    <row r="108" spans="1:18" s="1325" customFormat="1" ht="15.75" hidden="1" thickBot="1" x14ac:dyDescent="0.3">
      <c r="A108" s="1306" t="s">
        <v>446</v>
      </c>
      <c r="B108" s="1364">
        <v>0</v>
      </c>
      <c r="C108" s="1365">
        <v>0</v>
      </c>
      <c r="D108" s="1365">
        <v>0</v>
      </c>
      <c r="E108" s="1365">
        <v>0</v>
      </c>
      <c r="F108" s="1365">
        <v>0</v>
      </c>
      <c r="G108" s="1365">
        <v>0</v>
      </c>
      <c r="H108" s="1365">
        <v>0</v>
      </c>
      <c r="I108" s="1365">
        <v>0</v>
      </c>
      <c r="J108" s="1365">
        <v>0</v>
      </c>
      <c r="K108" s="1365">
        <v>0</v>
      </c>
      <c r="L108" s="1365">
        <v>0</v>
      </c>
      <c r="M108" s="1365">
        <v>0</v>
      </c>
      <c r="N108" s="1365">
        <v>0</v>
      </c>
      <c r="O108" s="1365">
        <v>0</v>
      </c>
      <c r="P108" s="1365">
        <v>0</v>
      </c>
      <c r="Q108" s="1366">
        <v>0</v>
      </c>
      <c r="R108" s="1367">
        <v>0</v>
      </c>
    </row>
    <row r="109" spans="1:18" s="1325" customFormat="1" ht="15.75" hidden="1" customHeight="1" thickBot="1" x14ac:dyDescent="0.3"/>
    <row r="110" spans="1:18" s="1325" customFormat="1" ht="18.75" hidden="1" customHeight="1" thickBot="1" x14ac:dyDescent="0.3">
      <c r="A110" s="2294" t="s">
        <v>447</v>
      </c>
      <c r="B110" s="2295"/>
      <c r="C110" s="2295"/>
      <c r="D110" s="2295"/>
      <c r="E110" s="2295"/>
      <c r="F110" s="2295"/>
      <c r="G110" s="2295"/>
      <c r="H110" s="2295"/>
      <c r="I110" s="2295"/>
      <c r="J110" s="2295"/>
      <c r="K110" s="2295"/>
      <c r="L110" s="2295"/>
      <c r="M110" s="2295"/>
      <c r="N110" s="2295"/>
      <c r="O110" s="2295"/>
      <c r="P110" s="2295"/>
      <c r="Q110" s="2295"/>
      <c r="R110" s="2296"/>
    </row>
    <row r="111" spans="1:18" s="1325" customFormat="1" ht="15.75" hidden="1" thickBot="1" x14ac:dyDescent="0.3">
      <c r="A111" s="1856" t="s">
        <v>448</v>
      </c>
      <c r="B111" s="2297" t="s">
        <v>449</v>
      </c>
      <c r="C111" s="2297"/>
      <c r="D111" s="2297"/>
      <c r="E111" s="2297"/>
      <c r="F111" s="2297"/>
      <c r="G111" s="2297"/>
      <c r="H111" s="2297"/>
      <c r="I111" s="2297"/>
      <c r="J111" s="2297"/>
      <c r="K111" s="2297"/>
      <c r="L111" s="2299" t="s">
        <v>450</v>
      </c>
      <c r="M111" s="2297"/>
      <c r="N111" s="2297"/>
      <c r="O111" s="2297"/>
      <c r="P111" s="2297"/>
      <c r="Q111" s="2297"/>
      <c r="R111" s="2297"/>
    </row>
    <row r="112" spans="1:18" s="1325" customFormat="1" ht="15.75" hidden="1" customHeight="1" x14ac:dyDescent="0.25">
      <c r="A112" s="1361" t="s">
        <v>470</v>
      </c>
      <c r="B112" s="2312" t="s">
        <v>452</v>
      </c>
      <c r="C112" s="2312"/>
      <c r="D112" s="2312"/>
      <c r="E112" s="2312"/>
      <c r="F112" s="2312"/>
      <c r="G112" s="2312"/>
      <c r="H112" s="2312"/>
      <c r="I112" s="2312"/>
      <c r="J112" s="2312"/>
      <c r="K112" s="2312"/>
      <c r="L112" s="2312" t="s">
        <v>459</v>
      </c>
      <c r="M112" s="2312"/>
      <c r="N112" s="2312"/>
      <c r="O112" s="2312"/>
      <c r="P112" s="2312"/>
      <c r="Q112" s="2312"/>
      <c r="R112" s="2313"/>
    </row>
    <row r="113" spans="1:18" s="1325" customFormat="1" ht="15.75" hidden="1" customHeight="1" x14ac:dyDescent="0.25">
      <c r="A113" s="1362" t="s">
        <v>451</v>
      </c>
      <c r="B113" s="2310" t="s">
        <v>471</v>
      </c>
      <c r="C113" s="2310"/>
      <c r="D113" s="2310"/>
      <c r="E113" s="2310"/>
      <c r="F113" s="2310"/>
      <c r="G113" s="2310"/>
      <c r="H113" s="2310"/>
      <c r="I113" s="2310"/>
      <c r="J113" s="2310"/>
      <c r="K113" s="2310"/>
      <c r="L113" s="2310" t="s">
        <v>404</v>
      </c>
      <c r="M113" s="2310"/>
      <c r="N113" s="2310"/>
      <c r="O113" s="2310"/>
      <c r="P113" s="2310"/>
      <c r="Q113" s="2310"/>
      <c r="R113" s="2314"/>
    </row>
    <row r="114" spans="1:18" s="1325" customFormat="1" ht="15.75" hidden="1" customHeight="1" x14ac:dyDescent="0.25">
      <c r="A114" s="1362" t="s">
        <v>451</v>
      </c>
      <c r="B114" s="2310" t="s">
        <v>452</v>
      </c>
      <c r="C114" s="2310"/>
      <c r="D114" s="2310"/>
      <c r="E114" s="2310"/>
      <c r="F114" s="2310"/>
      <c r="G114" s="2310"/>
      <c r="H114" s="2310"/>
      <c r="I114" s="2310"/>
      <c r="J114" s="2310"/>
      <c r="K114" s="2310"/>
      <c r="L114" s="2310" t="s">
        <v>456</v>
      </c>
      <c r="M114" s="2310"/>
      <c r="N114" s="2310"/>
      <c r="O114" s="2310"/>
      <c r="P114" s="2310"/>
      <c r="Q114" s="2310"/>
      <c r="R114" s="2314"/>
    </row>
    <row r="115" spans="1:18" s="1325" customFormat="1" ht="15.75" hidden="1" customHeight="1" x14ac:dyDescent="0.25">
      <c r="A115" s="1362" t="s">
        <v>451</v>
      </c>
      <c r="B115" s="2310" t="s">
        <v>452</v>
      </c>
      <c r="C115" s="2310"/>
      <c r="D115" s="2310"/>
      <c r="E115" s="2310"/>
      <c r="F115" s="2310"/>
      <c r="G115" s="2310"/>
      <c r="H115" s="2310"/>
      <c r="I115" s="2310"/>
      <c r="J115" s="2310"/>
      <c r="K115" s="2310"/>
      <c r="L115" s="2310" t="s">
        <v>459</v>
      </c>
      <c r="M115" s="2310"/>
      <c r="N115" s="2310"/>
      <c r="O115" s="2310"/>
      <c r="P115" s="2310"/>
      <c r="Q115" s="2310"/>
      <c r="R115" s="2314"/>
    </row>
    <row r="116" spans="1:18" s="1325" customFormat="1" ht="15.75" hidden="1" customHeight="1" x14ac:dyDescent="0.25">
      <c r="A116" s="1362" t="s">
        <v>451</v>
      </c>
      <c r="B116" s="2310" t="s">
        <v>472</v>
      </c>
      <c r="C116" s="2310"/>
      <c r="D116" s="2310"/>
      <c r="E116" s="2310"/>
      <c r="F116" s="2310"/>
      <c r="G116" s="2310"/>
      <c r="H116" s="2310"/>
      <c r="I116" s="2310"/>
      <c r="J116" s="2310"/>
      <c r="K116" s="2310"/>
      <c r="L116" s="2310" t="s">
        <v>473</v>
      </c>
      <c r="M116" s="2310"/>
      <c r="N116" s="2310"/>
      <c r="O116" s="2310"/>
      <c r="P116" s="2310"/>
      <c r="Q116" s="2310"/>
      <c r="R116" s="2314"/>
    </row>
    <row r="117" spans="1:18" s="1325" customFormat="1" ht="15.75" hidden="1" customHeight="1" x14ac:dyDescent="0.25">
      <c r="A117" s="1362" t="s">
        <v>465</v>
      </c>
      <c r="B117" s="2310" t="s">
        <v>474</v>
      </c>
      <c r="C117" s="2310"/>
      <c r="D117" s="2310"/>
      <c r="E117" s="2310"/>
      <c r="F117" s="2310"/>
      <c r="G117" s="2310"/>
      <c r="H117" s="2310"/>
      <c r="I117" s="2310"/>
      <c r="J117" s="2310"/>
      <c r="K117" s="2310"/>
      <c r="L117" s="2310" t="s">
        <v>464</v>
      </c>
      <c r="M117" s="2310"/>
      <c r="N117" s="2310"/>
      <c r="O117" s="2310"/>
      <c r="P117" s="2310"/>
      <c r="Q117" s="2310"/>
      <c r="R117" s="2314"/>
    </row>
    <row r="118" spans="1:18" s="1325" customFormat="1" ht="15.75" hidden="1" customHeight="1" x14ac:dyDescent="0.25">
      <c r="A118" s="1362" t="s">
        <v>465</v>
      </c>
      <c r="B118" s="2310" t="s">
        <v>472</v>
      </c>
      <c r="C118" s="2310"/>
      <c r="D118" s="2310"/>
      <c r="E118" s="2310"/>
      <c r="F118" s="2310"/>
      <c r="G118" s="2310"/>
      <c r="H118" s="2310"/>
      <c r="I118" s="2310"/>
      <c r="J118" s="2310"/>
      <c r="K118" s="2310"/>
      <c r="L118" s="2310" t="s">
        <v>455</v>
      </c>
      <c r="M118" s="2310"/>
      <c r="N118" s="2310"/>
      <c r="O118" s="2310"/>
      <c r="P118" s="2310"/>
      <c r="Q118" s="2310"/>
      <c r="R118" s="2314"/>
    </row>
    <row r="119" spans="1:18" s="1325" customFormat="1" ht="15.75" hidden="1" customHeight="1" x14ac:dyDescent="0.25">
      <c r="A119" s="1362" t="s">
        <v>465</v>
      </c>
      <c r="B119" s="2310" t="s">
        <v>474</v>
      </c>
      <c r="C119" s="2310"/>
      <c r="D119" s="2310"/>
      <c r="E119" s="2310"/>
      <c r="F119" s="2310"/>
      <c r="G119" s="2310"/>
      <c r="H119" s="2310"/>
      <c r="I119" s="2310"/>
      <c r="J119" s="2310"/>
      <c r="K119" s="2310"/>
      <c r="L119" s="2310" t="s">
        <v>455</v>
      </c>
      <c r="M119" s="2310"/>
      <c r="N119" s="2310"/>
      <c r="O119" s="2310"/>
      <c r="P119" s="2310"/>
      <c r="Q119" s="2310"/>
      <c r="R119" s="2314"/>
    </row>
    <row r="120" spans="1:18" s="1325" customFormat="1" ht="15.75" hidden="1" customHeight="1" x14ac:dyDescent="0.25">
      <c r="A120" s="1362" t="s">
        <v>470</v>
      </c>
      <c r="B120" s="2310" t="s">
        <v>472</v>
      </c>
      <c r="C120" s="2310"/>
      <c r="D120" s="2310"/>
      <c r="E120" s="2310"/>
      <c r="F120" s="2310"/>
      <c r="G120" s="2310"/>
      <c r="H120" s="2310"/>
      <c r="I120" s="2310"/>
      <c r="J120" s="2310"/>
      <c r="K120" s="2310"/>
      <c r="L120" s="2310" t="s">
        <v>404</v>
      </c>
      <c r="M120" s="2310"/>
      <c r="N120" s="2310"/>
      <c r="O120" s="2310"/>
      <c r="P120" s="2310"/>
      <c r="Q120" s="2310"/>
      <c r="R120" s="2314"/>
    </row>
    <row r="121" spans="1:18" s="1325" customFormat="1" ht="15.75" hidden="1" customHeight="1" x14ac:dyDescent="0.25">
      <c r="A121" s="1362" t="s">
        <v>465</v>
      </c>
      <c r="B121" s="2310" t="s">
        <v>472</v>
      </c>
      <c r="C121" s="2310"/>
      <c r="D121" s="2310"/>
      <c r="E121" s="2310"/>
      <c r="F121" s="2310"/>
      <c r="G121" s="2310"/>
      <c r="H121" s="2310"/>
      <c r="I121" s="2310"/>
      <c r="J121" s="2310"/>
      <c r="K121" s="2310"/>
      <c r="L121" s="2310" t="s">
        <v>404</v>
      </c>
      <c r="M121" s="2310"/>
      <c r="N121" s="2310"/>
      <c r="O121" s="2310"/>
      <c r="P121" s="2310"/>
      <c r="Q121" s="2310"/>
      <c r="R121" s="2314"/>
    </row>
    <row r="122" spans="1:18" s="1325" customFormat="1" ht="15.75" hidden="1" customHeight="1" thickBot="1" x14ac:dyDescent="0.3">
      <c r="A122" s="1363" t="s">
        <v>470</v>
      </c>
      <c r="B122" s="2311" t="s">
        <v>475</v>
      </c>
      <c r="C122" s="2311"/>
      <c r="D122" s="2311"/>
      <c r="E122" s="2311"/>
      <c r="F122" s="2311"/>
      <c r="G122" s="2311"/>
      <c r="H122" s="2311"/>
      <c r="I122" s="2311"/>
      <c r="J122" s="2311"/>
      <c r="K122" s="2311"/>
      <c r="L122" s="2311" t="s">
        <v>464</v>
      </c>
      <c r="M122" s="2311"/>
      <c r="N122" s="2311"/>
      <c r="O122" s="2311"/>
      <c r="P122" s="2311"/>
      <c r="Q122" s="2311"/>
      <c r="R122" s="2315"/>
    </row>
    <row r="123" spans="1:18" s="32" customFormat="1" ht="16.5" hidden="1" thickBot="1" x14ac:dyDescent="0.3">
      <c r="A123" s="2316" t="s">
        <v>428</v>
      </c>
      <c r="B123" s="2317"/>
      <c r="C123" s="2317"/>
      <c r="D123" s="2317"/>
      <c r="E123" s="2317"/>
      <c r="F123" s="2317"/>
      <c r="G123" s="2317"/>
      <c r="H123" s="2317"/>
      <c r="I123" s="2317"/>
      <c r="J123" s="2317"/>
      <c r="K123" s="2317"/>
      <c r="L123" s="2317"/>
      <c r="M123" s="2317"/>
      <c r="N123" s="2317"/>
      <c r="O123" s="2317"/>
      <c r="P123" s="2317"/>
      <c r="Q123" s="2317"/>
      <c r="R123" s="2318"/>
    </row>
    <row r="124" spans="1:18" s="32" customFormat="1" ht="70.5" hidden="1" customHeight="1" thickBot="1" x14ac:dyDescent="0.3">
      <c r="A124" s="129"/>
      <c r="B124" s="704" t="s">
        <v>148</v>
      </c>
      <c r="C124" s="165" t="s">
        <v>149</v>
      </c>
      <c r="D124" s="165" t="s">
        <v>150</v>
      </c>
      <c r="E124" s="165" t="s">
        <v>151</v>
      </c>
      <c r="F124" s="165" t="s">
        <v>152</v>
      </c>
      <c r="G124" s="165" t="s">
        <v>153</v>
      </c>
      <c r="H124" s="165" t="s">
        <v>154</v>
      </c>
      <c r="I124" s="165" t="s">
        <v>155</v>
      </c>
      <c r="J124" s="165" t="s">
        <v>156</v>
      </c>
      <c r="K124" s="165" t="s">
        <v>157</v>
      </c>
      <c r="L124" s="165" t="s">
        <v>158</v>
      </c>
      <c r="M124" s="165" t="s">
        <v>159</v>
      </c>
      <c r="N124" s="165" t="s">
        <v>160</v>
      </c>
      <c r="O124" s="165" t="s">
        <v>161</v>
      </c>
      <c r="P124" s="166" t="s">
        <v>162</v>
      </c>
      <c r="Q124" s="1253" t="s">
        <v>163</v>
      </c>
      <c r="R124" s="164" t="s">
        <v>164</v>
      </c>
    </row>
    <row r="125" spans="1:18" s="1325" customFormat="1" hidden="1" x14ac:dyDescent="0.25">
      <c r="A125" s="1301" t="s">
        <v>440</v>
      </c>
      <c r="B125" s="1368">
        <v>0</v>
      </c>
      <c r="C125" s="1864">
        <v>0</v>
      </c>
      <c r="D125" s="1864">
        <v>0</v>
      </c>
      <c r="E125" s="1864">
        <v>0</v>
      </c>
      <c r="F125" s="1864">
        <v>0</v>
      </c>
      <c r="G125" s="1864">
        <v>0</v>
      </c>
      <c r="H125" s="1864">
        <v>0</v>
      </c>
      <c r="I125" s="1864">
        <v>0</v>
      </c>
      <c r="J125" s="1864">
        <v>0</v>
      </c>
      <c r="K125" s="1864">
        <v>0</v>
      </c>
      <c r="L125" s="1864">
        <v>0</v>
      </c>
      <c r="M125" s="1864">
        <v>0</v>
      </c>
      <c r="N125" s="1864">
        <v>0</v>
      </c>
      <c r="O125" s="1864">
        <v>0</v>
      </c>
      <c r="P125" s="1369">
        <v>0</v>
      </c>
      <c r="Q125" s="1254">
        <f>SUM(B125:P125)</f>
        <v>0</v>
      </c>
      <c r="R125" s="1258">
        <v>0</v>
      </c>
    </row>
    <row r="126" spans="1:18" s="1325" customFormat="1" ht="15.75" hidden="1" customHeight="1" x14ac:dyDescent="0.25">
      <c r="A126" s="1302" t="s">
        <v>441</v>
      </c>
      <c r="B126" s="1372">
        <v>0</v>
      </c>
      <c r="C126" s="1859">
        <v>0</v>
      </c>
      <c r="D126" s="1859">
        <v>0</v>
      </c>
      <c r="E126" s="1859">
        <v>0</v>
      </c>
      <c r="F126" s="1859">
        <v>0</v>
      </c>
      <c r="G126" s="1859">
        <v>0</v>
      </c>
      <c r="H126" s="1859">
        <v>0</v>
      </c>
      <c r="I126" s="1859">
        <v>0</v>
      </c>
      <c r="J126" s="1859">
        <v>0</v>
      </c>
      <c r="K126" s="1859">
        <v>0</v>
      </c>
      <c r="L126" s="1859">
        <v>0</v>
      </c>
      <c r="M126" s="1859">
        <v>0</v>
      </c>
      <c r="N126" s="1859">
        <v>0</v>
      </c>
      <c r="O126" s="1859">
        <v>0</v>
      </c>
      <c r="P126" s="1373">
        <v>0</v>
      </c>
      <c r="Q126" s="1255">
        <f>SUM(B126:P126)</f>
        <v>0</v>
      </c>
      <c r="R126" s="1259">
        <v>0</v>
      </c>
    </row>
    <row r="127" spans="1:18" s="1325" customFormat="1" ht="15.75" hidden="1" customHeight="1" x14ac:dyDescent="0.25">
      <c r="A127" s="1302" t="s">
        <v>442</v>
      </c>
      <c r="B127" s="1372">
        <v>0</v>
      </c>
      <c r="C127" s="1859">
        <v>0</v>
      </c>
      <c r="D127" s="1859">
        <v>0</v>
      </c>
      <c r="E127" s="1859">
        <v>0</v>
      </c>
      <c r="F127" s="1859">
        <v>0</v>
      </c>
      <c r="G127" s="1859">
        <v>0</v>
      </c>
      <c r="H127" s="1859">
        <v>0</v>
      </c>
      <c r="I127" s="1859">
        <v>0</v>
      </c>
      <c r="J127" s="1859">
        <v>0</v>
      </c>
      <c r="K127" s="1859">
        <v>0</v>
      </c>
      <c r="L127" s="1859">
        <v>0</v>
      </c>
      <c r="M127" s="1859">
        <v>0</v>
      </c>
      <c r="N127" s="1859">
        <v>0</v>
      </c>
      <c r="O127" s="1859">
        <v>0</v>
      </c>
      <c r="P127" s="1373">
        <v>0</v>
      </c>
      <c r="Q127" s="1255">
        <f>SUM(B127:P127)</f>
        <v>0</v>
      </c>
      <c r="R127" s="1259">
        <v>0</v>
      </c>
    </row>
    <row r="128" spans="1:18" s="1325" customFormat="1" ht="15.75" hidden="1" customHeight="1" x14ac:dyDescent="0.25">
      <c r="A128" s="1302" t="s">
        <v>443</v>
      </c>
      <c r="B128" s="1372">
        <v>0</v>
      </c>
      <c r="C128" s="1859">
        <v>0</v>
      </c>
      <c r="D128" s="1859">
        <v>0</v>
      </c>
      <c r="E128" s="1859">
        <v>0</v>
      </c>
      <c r="F128" s="1859">
        <v>0</v>
      </c>
      <c r="G128" s="1859">
        <v>0</v>
      </c>
      <c r="H128" s="1859">
        <v>0</v>
      </c>
      <c r="I128" s="1859">
        <v>0</v>
      </c>
      <c r="J128" s="1859">
        <v>0</v>
      </c>
      <c r="K128" s="1859">
        <v>0</v>
      </c>
      <c r="L128" s="1859">
        <v>0</v>
      </c>
      <c r="M128" s="1859">
        <v>0</v>
      </c>
      <c r="N128" s="1859">
        <v>0</v>
      </c>
      <c r="O128" s="1859">
        <v>0</v>
      </c>
      <c r="P128" s="1373">
        <v>0</v>
      </c>
      <c r="Q128" s="1255">
        <f>SUM(B128:P128)</f>
        <v>0</v>
      </c>
      <c r="R128" s="1259">
        <v>0</v>
      </c>
    </row>
    <row r="129" spans="1:18" s="1325" customFormat="1" ht="26.25" hidden="1" thickBot="1" x14ac:dyDescent="0.3">
      <c r="A129" s="1303" t="s">
        <v>444</v>
      </c>
      <c r="B129" s="1372">
        <v>0</v>
      </c>
      <c r="C129" s="1859">
        <v>0</v>
      </c>
      <c r="D129" s="1859">
        <v>0</v>
      </c>
      <c r="E129" s="1859">
        <v>0</v>
      </c>
      <c r="F129" s="1859">
        <v>0</v>
      </c>
      <c r="G129" s="1859">
        <v>0</v>
      </c>
      <c r="H129" s="1859">
        <v>0</v>
      </c>
      <c r="I129" s="1859">
        <v>0</v>
      </c>
      <c r="J129" s="1859">
        <v>0</v>
      </c>
      <c r="K129" s="1859">
        <v>0</v>
      </c>
      <c r="L129" s="1859">
        <v>0</v>
      </c>
      <c r="M129" s="1859">
        <v>0</v>
      </c>
      <c r="N129" s="1859">
        <v>0</v>
      </c>
      <c r="O129" s="1859">
        <v>0</v>
      </c>
      <c r="P129" s="1373">
        <v>0</v>
      </c>
      <c r="Q129" s="1255">
        <f>SUM(B129:P129)</f>
        <v>0</v>
      </c>
      <c r="R129" s="1260">
        <v>0</v>
      </c>
    </row>
    <row r="130" spans="1:18" s="1325" customFormat="1" ht="16.5" hidden="1" thickTop="1" thickBot="1" x14ac:dyDescent="0.3">
      <c r="A130" s="1304" t="s">
        <v>135</v>
      </c>
      <c r="B130" s="1201">
        <f t="shared" ref="B130:Q130" si="5">SUM(B125:B129)</f>
        <v>0</v>
      </c>
      <c r="C130" s="1202">
        <f t="shared" si="5"/>
        <v>0</v>
      </c>
      <c r="D130" s="1202">
        <f t="shared" si="5"/>
        <v>0</v>
      </c>
      <c r="E130" s="1202">
        <f t="shared" si="5"/>
        <v>0</v>
      </c>
      <c r="F130" s="1202">
        <f t="shared" si="5"/>
        <v>0</v>
      </c>
      <c r="G130" s="1202">
        <f t="shared" si="5"/>
        <v>0</v>
      </c>
      <c r="H130" s="1202">
        <f t="shared" si="5"/>
        <v>0</v>
      </c>
      <c r="I130" s="1202">
        <f t="shared" si="5"/>
        <v>0</v>
      </c>
      <c r="J130" s="1202">
        <f t="shared" si="5"/>
        <v>0</v>
      </c>
      <c r="K130" s="1202">
        <f t="shared" si="5"/>
        <v>0</v>
      </c>
      <c r="L130" s="1202">
        <f t="shared" si="5"/>
        <v>0</v>
      </c>
      <c r="M130" s="1202">
        <f t="shared" si="5"/>
        <v>0</v>
      </c>
      <c r="N130" s="1202">
        <f t="shared" si="5"/>
        <v>0</v>
      </c>
      <c r="O130" s="1202">
        <f t="shared" si="5"/>
        <v>0</v>
      </c>
      <c r="P130" s="1203">
        <f t="shared" si="5"/>
        <v>0</v>
      </c>
      <c r="Q130" s="1256">
        <f t="shared" si="5"/>
        <v>0</v>
      </c>
      <c r="R130" s="1261">
        <v>0</v>
      </c>
    </row>
    <row r="131" spans="1:18" s="1325" customFormat="1" ht="15.75" hidden="1" customHeight="1" thickBot="1" x14ac:dyDescent="0.3">
      <c r="A131" s="1305" t="s">
        <v>134</v>
      </c>
      <c r="B131" s="1204">
        <v>0</v>
      </c>
      <c r="C131" s="1206">
        <v>0</v>
      </c>
      <c r="D131" s="1206">
        <v>0</v>
      </c>
      <c r="E131" s="1206">
        <v>0</v>
      </c>
      <c r="F131" s="1206">
        <v>0</v>
      </c>
      <c r="G131" s="1206">
        <v>0</v>
      </c>
      <c r="H131" s="1206">
        <v>0</v>
      </c>
      <c r="I131" s="1206">
        <v>0</v>
      </c>
      <c r="J131" s="1206">
        <v>0</v>
      </c>
      <c r="K131" s="1206">
        <v>0</v>
      </c>
      <c r="L131" s="1206">
        <v>0</v>
      </c>
      <c r="M131" s="1206">
        <v>0</v>
      </c>
      <c r="N131" s="1206">
        <v>0</v>
      </c>
      <c r="O131" s="1206">
        <v>0</v>
      </c>
      <c r="P131" s="1207">
        <v>0</v>
      </c>
      <c r="Q131" s="1257">
        <v>0</v>
      </c>
      <c r="R131" s="405"/>
    </row>
    <row r="132" spans="1:18" s="1325" customFormat="1" ht="12.75" hidden="1" customHeight="1" thickBot="1" x14ac:dyDescent="0.3">
      <c r="A132" s="11"/>
      <c r="B132" s="11"/>
      <c r="C132" s="11"/>
      <c r="D132" s="11"/>
      <c r="E132" s="11"/>
      <c r="F132" s="11"/>
      <c r="G132" s="11"/>
      <c r="H132" s="11"/>
      <c r="I132" s="11"/>
      <c r="J132" s="11"/>
      <c r="K132" s="11"/>
      <c r="L132" s="11"/>
      <c r="M132" s="11"/>
      <c r="N132" s="11"/>
      <c r="O132" s="11"/>
      <c r="P132" s="11"/>
      <c r="Q132" s="11"/>
      <c r="R132" s="11"/>
    </row>
    <row r="133" spans="1:18" s="1325" customFormat="1" ht="34.5" hidden="1" customHeight="1" thickBot="1" x14ac:dyDescent="0.3">
      <c r="A133" s="2291" t="s">
        <v>445</v>
      </c>
      <c r="B133" s="2292"/>
      <c r="C133" s="2292"/>
      <c r="D133" s="2292"/>
      <c r="E133" s="2292"/>
      <c r="F133" s="2292"/>
      <c r="G133" s="2292"/>
      <c r="H133" s="2292"/>
      <c r="I133" s="2292"/>
      <c r="J133" s="2292"/>
      <c r="K133" s="2292"/>
      <c r="L133" s="2292"/>
      <c r="M133" s="2292"/>
      <c r="N133" s="2292"/>
      <c r="O133" s="2292"/>
      <c r="P133" s="2292"/>
      <c r="Q133" s="2292"/>
      <c r="R133" s="2293"/>
    </row>
    <row r="134" spans="1:18" s="1325" customFormat="1" ht="15.75" hidden="1" thickBot="1" x14ac:dyDescent="0.3">
      <c r="A134" s="1306" t="s">
        <v>446</v>
      </c>
      <c r="B134" s="1364">
        <v>0</v>
      </c>
      <c r="C134" s="1365">
        <v>0</v>
      </c>
      <c r="D134" s="1365">
        <v>0</v>
      </c>
      <c r="E134" s="1365">
        <v>0</v>
      </c>
      <c r="F134" s="1365">
        <v>0</v>
      </c>
      <c r="G134" s="1365">
        <v>0</v>
      </c>
      <c r="H134" s="1365">
        <v>0</v>
      </c>
      <c r="I134" s="1365">
        <v>0</v>
      </c>
      <c r="J134" s="1365">
        <v>0</v>
      </c>
      <c r="K134" s="1365">
        <v>0</v>
      </c>
      <c r="L134" s="1365">
        <v>0</v>
      </c>
      <c r="M134" s="1365">
        <v>0</v>
      </c>
      <c r="N134" s="1365">
        <v>0</v>
      </c>
      <c r="O134" s="1365">
        <v>0</v>
      </c>
      <c r="P134" s="1365">
        <v>0</v>
      </c>
      <c r="Q134" s="1366">
        <v>0</v>
      </c>
      <c r="R134" s="1367">
        <v>0</v>
      </c>
    </row>
    <row r="135" spans="1:18" s="1325" customFormat="1" ht="15.75" hidden="1" customHeight="1" thickBot="1" x14ac:dyDescent="0.3"/>
    <row r="136" spans="1:18" s="1325" customFormat="1" ht="18.75" hidden="1" customHeight="1" thickBot="1" x14ac:dyDescent="0.3">
      <c r="A136" s="2294" t="s">
        <v>447</v>
      </c>
      <c r="B136" s="2295"/>
      <c r="C136" s="2295"/>
      <c r="D136" s="2295"/>
      <c r="E136" s="2295"/>
      <c r="F136" s="2295"/>
      <c r="G136" s="2295"/>
      <c r="H136" s="2295"/>
      <c r="I136" s="2295"/>
      <c r="J136" s="2295"/>
      <c r="K136" s="2295"/>
      <c r="L136" s="2295"/>
      <c r="M136" s="2295"/>
      <c r="N136" s="2295"/>
      <c r="O136" s="2295"/>
      <c r="P136" s="2295"/>
      <c r="Q136" s="2295"/>
      <c r="R136" s="2296"/>
    </row>
    <row r="137" spans="1:18" s="1325" customFormat="1" ht="15.75" hidden="1" thickBot="1" x14ac:dyDescent="0.3">
      <c r="A137" s="1856" t="s">
        <v>448</v>
      </c>
      <c r="B137" s="2297" t="s">
        <v>449</v>
      </c>
      <c r="C137" s="2297"/>
      <c r="D137" s="2297"/>
      <c r="E137" s="2297"/>
      <c r="F137" s="2297"/>
      <c r="G137" s="2297"/>
      <c r="H137" s="2297"/>
      <c r="I137" s="2297"/>
      <c r="J137" s="2297"/>
      <c r="K137" s="2297"/>
      <c r="L137" s="2299" t="s">
        <v>450</v>
      </c>
      <c r="M137" s="2297"/>
      <c r="N137" s="2297"/>
      <c r="O137" s="2297"/>
      <c r="P137" s="2297"/>
      <c r="Q137" s="2297"/>
      <c r="R137" s="2297"/>
    </row>
    <row r="138" spans="1:18" s="1325" customFormat="1" ht="15.75" hidden="1" customHeight="1" x14ac:dyDescent="0.25">
      <c r="A138" s="1361" t="s">
        <v>451</v>
      </c>
      <c r="B138" s="2312" t="s">
        <v>476</v>
      </c>
      <c r="C138" s="2312"/>
      <c r="D138" s="2312"/>
      <c r="E138" s="2312"/>
      <c r="F138" s="2312"/>
      <c r="G138" s="2312"/>
      <c r="H138" s="2312"/>
      <c r="I138" s="2312"/>
      <c r="J138" s="2312"/>
      <c r="K138" s="2312"/>
      <c r="L138" s="2312" t="s">
        <v>459</v>
      </c>
      <c r="M138" s="2312"/>
      <c r="N138" s="2312"/>
      <c r="O138" s="2312"/>
      <c r="P138" s="2312"/>
      <c r="Q138" s="2312"/>
      <c r="R138" s="2313"/>
    </row>
    <row r="139" spans="1:18" s="1325" customFormat="1" ht="15.75" hidden="1" customHeight="1" x14ac:dyDescent="0.25">
      <c r="A139" s="1362" t="s">
        <v>451</v>
      </c>
      <c r="B139" s="2310" t="s">
        <v>477</v>
      </c>
      <c r="C139" s="2310"/>
      <c r="D139" s="2310"/>
      <c r="E139" s="2310"/>
      <c r="F139" s="2310"/>
      <c r="G139" s="2310"/>
      <c r="H139" s="2310"/>
      <c r="I139" s="2310"/>
      <c r="J139" s="2310"/>
      <c r="K139" s="2310"/>
      <c r="L139" s="2310" t="s">
        <v>461</v>
      </c>
      <c r="M139" s="2310"/>
      <c r="N139" s="2310"/>
      <c r="O139" s="2310"/>
      <c r="P139" s="2310"/>
      <c r="Q139" s="2310"/>
      <c r="R139" s="2314"/>
    </row>
    <row r="140" spans="1:18" s="1325" customFormat="1" ht="15.75" hidden="1" customHeight="1" x14ac:dyDescent="0.25">
      <c r="A140" s="1362" t="s">
        <v>451</v>
      </c>
      <c r="B140" s="2310" t="s">
        <v>478</v>
      </c>
      <c r="C140" s="2310"/>
      <c r="D140" s="2310"/>
      <c r="E140" s="2310"/>
      <c r="F140" s="2310"/>
      <c r="G140" s="2310"/>
      <c r="H140" s="2310"/>
      <c r="I140" s="2310"/>
      <c r="J140" s="2310"/>
      <c r="K140" s="2310"/>
      <c r="L140" s="2310" t="s">
        <v>464</v>
      </c>
      <c r="M140" s="2310"/>
      <c r="N140" s="2310"/>
      <c r="O140" s="2310"/>
      <c r="P140" s="2310"/>
      <c r="Q140" s="2310"/>
      <c r="R140" s="2314"/>
    </row>
    <row r="141" spans="1:18" s="1325" customFormat="1" ht="15.75" hidden="1" customHeight="1" thickBot="1" x14ac:dyDescent="0.3">
      <c r="A141" s="1363" t="s">
        <v>479</v>
      </c>
      <c r="B141" s="2311" t="s">
        <v>480</v>
      </c>
      <c r="C141" s="2311"/>
      <c r="D141" s="2311"/>
      <c r="E141" s="2311"/>
      <c r="F141" s="2311"/>
      <c r="G141" s="2311"/>
      <c r="H141" s="2311"/>
      <c r="I141" s="2311"/>
      <c r="J141" s="2311"/>
      <c r="K141" s="2311"/>
      <c r="L141" s="2311" t="s">
        <v>464</v>
      </c>
      <c r="M141" s="2311"/>
      <c r="N141" s="2311"/>
      <c r="O141" s="2311"/>
      <c r="P141" s="2311"/>
      <c r="Q141" s="2311"/>
      <c r="R141" s="2315"/>
    </row>
    <row r="142" spans="1:18" s="32" customFormat="1" ht="16.5" hidden="1" thickBot="1" x14ac:dyDescent="0.3">
      <c r="A142" s="2316" t="s">
        <v>429</v>
      </c>
      <c r="B142" s="2317"/>
      <c r="C142" s="2317"/>
      <c r="D142" s="2317"/>
      <c r="E142" s="2317"/>
      <c r="F142" s="2317"/>
      <c r="G142" s="2317"/>
      <c r="H142" s="2317"/>
      <c r="I142" s="2317"/>
      <c r="J142" s="2317"/>
      <c r="K142" s="2317"/>
      <c r="L142" s="2317"/>
      <c r="M142" s="2317"/>
      <c r="N142" s="2317"/>
      <c r="O142" s="2317"/>
      <c r="P142" s="2317"/>
      <c r="Q142" s="2317"/>
      <c r="R142" s="2318"/>
    </row>
    <row r="143" spans="1:18" s="32" customFormat="1" ht="70.5" hidden="1" customHeight="1" thickBot="1" x14ac:dyDescent="0.3">
      <c r="A143" s="129"/>
      <c r="B143" s="704" t="s">
        <v>148</v>
      </c>
      <c r="C143" s="165" t="s">
        <v>149</v>
      </c>
      <c r="D143" s="165" t="s">
        <v>150</v>
      </c>
      <c r="E143" s="165" t="s">
        <v>151</v>
      </c>
      <c r="F143" s="165" t="s">
        <v>152</v>
      </c>
      <c r="G143" s="165" t="s">
        <v>153</v>
      </c>
      <c r="H143" s="165" t="s">
        <v>154</v>
      </c>
      <c r="I143" s="165" t="s">
        <v>155</v>
      </c>
      <c r="J143" s="165" t="s">
        <v>156</v>
      </c>
      <c r="K143" s="165" t="s">
        <v>157</v>
      </c>
      <c r="L143" s="165" t="s">
        <v>158</v>
      </c>
      <c r="M143" s="165" t="s">
        <v>159</v>
      </c>
      <c r="N143" s="165" t="s">
        <v>160</v>
      </c>
      <c r="O143" s="165" t="s">
        <v>161</v>
      </c>
      <c r="P143" s="166" t="s">
        <v>162</v>
      </c>
      <c r="Q143" s="1253" t="s">
        <v>163</v>
      </c>
      <c r="R143" s="164" t="s">
        <v>164</v>
      </c>
    </row>
    <row r="144" spans="1:18" s="1325" customFormat="1" hidden="1" x14ac:dyDescent="0.25">
      <c r="A144" s="1301" t="s">
        <v>440</v>
      </c>
      <c r="B144" s="1368">
        <v>0</v>
      </c>
      <c r="C144" s="1864">
        <v>0</v>
      </c>
      <c r="D144" s="1864">
        <v>0</v>
      </c>
      <c r="E144" s="1864">
        <v>1</v>
      </c>
      <c r="F144" s="1864">
        <v>0</v>
      </c>
      <c r="G144" s="1864">
        <v>0</v>
      </c>
      <c r="H144" s="1864">
        <v>0</v>
      </c>
      <c r="I144" s="1864">
        <v>1</v>
      </c>
      <c r="J144" s="1864">
        <v>1</v>
      </c>
      <c r="K144" s="1864">
        <v>0</v>
      </c>
      <c r="L144" s="1864">
        <v>1</v>
      </c>
      <c r="M144" s="1864">
        <v>0</v>
      </c>
      <c r="N144" s="1864">
        <v>0</v>
      </c>
      <c r="O144" s="1864">
        <v>0</v>
      </c>
      <c r="P144" s="1369">
        <v>0</v>
      </c>
      <c r="Q144" s="1254">
        <f>SUM(B144:P144)</f>
        <v>4</v>
      </c>
      <c r="R144" s="1258">
        <f>SUM(Q144/Q149)</f>
        <v>1</v>
      </c>
    </row>
    <row r="145" spans="1:18" s="1325" customFormat="1" ht="15.75" hidden="1" customHeight="1" x14ac:dyDescent="0.25">
      <c r="A145" s="1302" t="s">
        <v>441</v>
      </c>
      <c r="B145" s="1372">
        <v>0</v>
      </c>
      <c r="C145" s="1859">
        <v>0</v>
      </c>
      <c r="D145" s="1859">
        <v>0</v>
      </c>
      <c r="E145" s="1859">
        <v>0</v>
      </c>
      <c r="F145" s="1859">
        <v>0</v>
      </c>
      <c r="G145" s="1859">
        <v>0</v>
      </c>
      <c r="H145" s="1859">
        <v>0</v>
      </c>
      <c r="I145" s="1859">
        <v>0</v>
      </c>
      <c r="J145" s="1859">
        <v>0</v>
      </c>
      <c r="K145" s="1859">
        <v>0</v>
      </c>
      <c r="L145" s="1859">
        <v>0</v>
      </c>
      <c r="M145" s="1859">
        <v>0</v>
      </c>
      <c r="N145" s="1859">
        <v>0</v>
      </c>
      <c r="O145" s="1859">
        <v>0</v>
      </c>
      <c r="P145" s="1373">
        <v>0</v>
      </c>
      <c r="Q145" s="1255">
        <f>SUM(B145:P145)</f>
        <v>0</v>
      </c>
      <c r="R145" s="1259">
        <f>SUM(Q145/Q149)</f>
        <v>0</v>
      </c>
    </row>
    <row r="146" spans="1:18" s="1325" customFormat="1" ht="15.75" hidden="1" customHeight="1" x14ac:dyDescent="0.25">
      <c r="A146" s="1302" t="s">
        <v>442</v>
      </c>
      <c r="B146" s="1372">
        <v>0</v>
      </c>
      <c r="C146" s="1859">
        <v>0</v>
      </c>
      <c r="D146" s="1859">
        <v>0</v>
      </c>
      <c r="E146" s="1859">
        <v>0</v>
      </c>
      <c r="F146" s="1859">
        <v>0</v>
      </c>
      <c r="G146" s="1859">
        <v>0</v>
      </c>
      <c r="H146" s="1859">
        <v>0</v>
      </c>
      <c r="I146" s="1859">
        <v>0</v>
      </c>
      <c r="J146" s="1859">
        <v>0</v>
      </c>
      <c r="K146" s="1859">
        <v>0</v>
      </c>
      <c r="L146" s="1859">
        <v>0</v>
      </c>
      <c r="M146" s="1859">
        <v>0</v>
      </c>
      <c r="N146" s="1859">
        <v>0</v>
      </c>
      <c r="O146" s="1859">
        <v>0</v>
      </c>
      <c r="P146" s="1373">
        <v>0</v>
      </c>
      <c r="Q146" s="1255">
        <f>SUM(B146:P146)</f>
        <v>0</v>
      </c>
      <c r="R146" s="1259">
        <f>SUM(Q146/Q149)</f>
        <v>0</v>
      </c>
    </row>
    <row r="147" spans="1:18" s="1325" customFormat="1" ht="15.75" hidden="1" customHeight="1" x14ac:dyDescent="0.25">
      <c r="A147" s="1302" t="s">
        <v>443</v>
      </c>
      <c r="B147" s="1372">
        <v>0</v>
      </c>
      <c r="C147" s="1859">
        <v>0</v>
      </c>
      <c r="D147" s="1859">
        <v>0</v>
      </c>
      <c r="E147" s="1859">
        <v>0</v>
      </c>
      <c r="F147" s="1859">
        <v>0</v>
      </c>
      <c r="G147" s="1859">
        <v>0</v>
      </c>
      <c r="H147" s="1859">
        <v>0</v>
      </c>
      <c r="I147" s="1859">
        <v>0</v>
      </c>
      <c r="J147" s="1859">
        <v>0</v>
      </c>
      <c r="K147" s="1859">
        <v>0</v>
      </c>
      <c r="L147" s="1859">
        <v>0</v>
      </c>
      <c r="M147" s="1859">
        <v>0</v>
      </c>
      <c r="N147" s="1859">
        <v>0</v>
      </c>
      <c r="O147" s="1859">
        <v>0</v>
      </c>
      <c r="P147" s="1373">
        <v>0</v>
      </c>
      <c r="Q147" s="1255">
        <f>SUM(B147:P147)</f>
        <v>0</v>
      </c>
      <c r="R147" s="1259">
        <f>SUM(Q147/Q149)</f>
        <v>0</v>
      </c>
    </row>
    <row r="148" spans="1:18" s="1325" customFormat="1" ht="26.25" hidden="1" thickBot="1" x14ac:dyDescent="0.3">
      <c r="A148" s="1303" t="s">
        <v>444</v>
      </c>
      <c r="B148" s="1372">
        <v>0</v>
      </c>
      <c r="C148" s="1859">
        <v>0</v>
      </c>
      <c r="D148" s="1859">
        <v>0</v>
      </c>
      <c r="E148" s="1859">
        <v>0</v>
      </c>
      <c r="F148" s="1859">
        <v>0</v>
      </c>
      <c r="G148" s="1859">
        <v>0</v>
      </c>
      <c r="H148" s="1859">
        <v>0</v>
      </c>
      <c r="I148" s="1859">
        <v>0</v>
      </c>
      <c r="J148" s="1859">
        <v>0</v>
      </c>
      <c r="K148" s="1859">
        <v>0</v>
      </c>
      <c r="L148" s="1859">
        <v>0</v>
      </c>
      <c r="M148" s="1859">
        <v>0</v>
      </c>
      <c r="N148" s="1859">
        <v>0</v>
      </c>
      <c r="O148" s="1859">
        <v>0</v>
      </c>
      <c r="P148" s="1373">
        <v>0</v>
      </c>
      <c r="Q148" s="1255">
        <f>SUM(B148:P148)</f>
        <v>0</v>
      </c>
      <c r="R148" s="1260">
        <f>SUM(Q148/Q149)</f>
        <v>0</v>
      </c>
    </row>
    <row r="149" spans="1:18" s="1325" customFormat="1" ht="16.5" hidden="1" thickTop="1" thickBot="1" x14ac:dyDescent="0.3">
      <c r="A149" s="1304" t="s">
        <v>135</v>
      </c>
      <c r="B149" s="1201">
        <f t="shared" ref="B149:Q149" si="6">SUM(B144:B148)</f>
        <v>0</v>
      </c>
      <c r="C149" s="1202">
        <f t="shared" si="6"/>
        <v>0</v>
      </c>
      <c r="D149" s="1202">
        <f t="shared" si="6"/>
        <v>0</v>
      </c>
      <c r="E149" s="1202">
        <f t="shared" si="6"/>
        <v>1</v>
      </c>
      <c r="F149" s="1202">
        <f t="shared" si="6"/>
        <v>0</v>
      </c>
      <c r="G149" s="1202">
        <f t="shared" si="6"/>
        <v>0</v>
      </c>
      <c r="H149" s="1202">
        <f t="shared" si="6"/>
        <v>0</v>
      </c>
      <c r="I149" s="1202">
        <f t="shared" si="6"/>
        <v>1</v>
      </c>
      <c r="J149" s="1202">
        <f t="shared" si="6"/>
        <v>1</v>
      </c>
      <c r="K149" s="1202">
        <f t="shared" si="6"/>
        <v>0</v>
      </c>
      <c r="L149" s="1202">
        <f t="shared" si="6"/>
        <v>1</v>
      </c>
      <c r="M149" s="1202">
        <f t="shared" si="6"/>
        <v>0</v>
      </c>
      <c r="N149" s="1202">
        <f t="shared" si="6"/>
        <v>0</v>
      </c>
      <c r="O149" s="1202">
        <f t="shared" si="6"/>
        <v>0</v>
      </c>
      <c r="P149" s="1203">
        <f t="shared" si="6"/>
        <v>0</v>
      </c>
      <c r="Q149" s="1256">
        <f t="shared" si="6"/>
        <v>4</v>
      </c>
      <c r="R149" s="1261">
        <f>SUM(Q149/Q149)</f>
        <v>1</v>
      </c>
    </row>
    <row r="150" spans="1:18" s="1325" customFormat="1" ht="15.75" hidden="1" customHeight="1" thickBot="1" x14ac:dyDescent="0.3">
      <c r="A150" s="1305" t="s">
        <v>134</v>
      </c>
      <c r="B150" s="1204">
        <f>SUM(B149/Q149)</f>
        <v>0</v>
      </c>
      <c r="C150" s="1206">
        <f>SUM(C149/Q149)</f>
        <v>0</v>
      </c>
      <c r="D150" s="1206">
        <f>SUM(D149/Q149)</f>
        <v>0</v>
      </c>
      <c r="E150" s="1206">
        <f>SUM(E149/Q149)</f>
        <v>0.25</v>
      </c>
      <c r="F150" s="1206">
        <f>SUM(F149/Q149)</f>
        <v>0</v>
      </c>
      <c r="G150" s="1206">
        <f>SUM(G149/Q149)</f>
        <v>0</v>
      </c>
      <c r="H150" s="1206">
        <f>SUM(H149/Q149)</f>
        <v>0</v>
      </c>
      <c r="I150" s="1206">
        <f>SUM(I149/Q149)</f>
        <v>0.25</v>
      </c>
      <c r="J150" s="1206">
        <f>SUM(J149/Q149)</f>
        <v>0.25</v>
      </c>
      <c r="K150" s="1206">
        <f>SUM(K149/Q149)</f>
        <v>0</v>
      </c>
      <c r="L150" s="1206">
        <f>SUM(L149/Q149)</f>
        <v>0.25</v>
      </c>
      <c r="M150" s="1206">
        <f>SUM(M149/Q149)</f>
        <v>0</v>
      </c>
      <c r="N150" s="1206">
        <f>SUM(N149/Q149)</f>
        <v>0</v>
      </c>
      <c r="O150" s="1206">
        <f>SUM(O149/Q149)</f>
        <v>0</v>
      </c>
      <c r="P150" s="1207">
        <f>SUM(P149/Q149)</f>
        <v>0</v>
      </c>
      <c r="Q150" s="1257">
        <f>SUM(B150:P150)</f>
        <v>1</v>
      </c>
      <c r="R150" s="405"/>
    </row>
    <row r="151" spans="1:18" s="1325" customFormat="1" ht="12.75" hidden="1" customHeight="1" thickBot="1" x14ac:dyDescent="0.3">
      <c r="A151" s="11"/>
      <c r="B151" s="11"/>
      <c r="C151" s="11"/>
      <c r="D151" s="11"/>
      <c r="E151" s="11"/>
      <c r="F151" s="11"/>
      <c r="G151" s="11"/>
      <c r="H151" s="11"/>
      <c r="I151" s="11"/>
      <c r="J151" s="11"/>
      <c r="K151" s="11"/>
      <c r="L151" s="11"/>
      <c r="M151" s="11"/>
      <c r="N151" s="11"/>
      <c r="O151" s="11"/>
      <c r="P151" s="11"/>
      <c r="Q151" s="11"/>
      <c r="R151" s="11"/>
    </row>
    <row r="152" spans="1:18" s="1325" customFormat="1" ht="34.5" hidden="1" customHeight="1" thickBot="1" x14ac:dyDescent="0.3">
      <c r="A152" s="2291" t="s">
        <v>445</v>
      </c>
      <c r="B152" s="2292"/>
      <c r="C152" s="2292"/>
      <c r="D152" s="2292"/>
      <c r="E152" s="2292"/>
      <c r="F152" s="2292"/>
      <c r="G152" s="2292"/>
      <c r="H152" s="2292"/>
      <c r="I152" s="2292"/>
      <c r="J152" s="2292"/>
      <c r="K152" s="2292"/>
      <c r="L152" s="2292"/>
      <c r="M152" s="2292"/>
      <c r="N152" s="2292"/>
      <c r="O152" s="2292"/>
      <c r="P152" s="2292"/>
      <c r="Q152" s="2292"/>
      <c r="R152" s="2293"/>
    </row>
    <row r="153" spans="1:18" s="1325" customFormat="1" ht="15.75" hidden="1" thickBot="1" x14ac:dyDescent="0.3">
      <c r="A153" s="1306" t="s">
        <v>446</v>
      </c>
      <c r="B153" s="1364">
        <v>0</v>
      </c>
      <c r="C153" s="1365">
        <v>0</v>
      </c>
      <c r="D153" s="1365">
        <v>0</v>
      </c>
      <c r="E153" s="1365">
        <v>0</v>
      </c>
      <c r="F153" s="1365">
        <v>0</v>
      </c>
      <c r="G153" s="1365">
        <v>0</v>
      </c>
      <c r="H153" s="1365">
        <v>0</v>
      </c>
      <c r="I153" s="1365">
        <v>0</v>
      </c>
      <c r="J153" s="1365">
        <v>0</v>
      </c>
      <c r="K153" s="1365">
        <v>0</v>
      </c>
      <c r="L153" s="1365">
        <v>0</v>
      </c>
      <c r="M153" s="1365">
        <v>0</v>
      </c>
      <c r="N153" s="1365">
        <v>0</v>
      </c>
      <c r="O153" s="1365">
        <v>0</v>
      </c>
      <c r="P153" s="1365">
        <v>0</v>
      </c>
      <c r="Q153" s="1366">
        <v>0</v>
      </c>
      <c r="R153" s="1367">
        <v>0</v>
      </c>
    </row>
    <row r="154" spans="1:18" s="1325" customFormat="1" ht="15.75" hidden="1" customHeight="1" thickBot="1" x14ac:dyDescent="0.3"/>
    <row r="155" spans="1:18" s="1325" customFormat="1" ht="18.75" hidden="1" customHeight="1" thickBot="1" x14ac:dyDescent="0.3">
      <c r="A155" s="2294" t="s">
        <v>447</v>
      </c>
      <c r="B155" s="2295"/>
      <c r="C155" s="2295"/>
      <c r="D155" s="2295"/>
      <c r="E155" s="2295"/>
      <c r="F155" s="2295"/>
      <c r="G155" s="2295"/>
      <c r="H155" s="2295"/>
      <c r="I155" s="2295"/>
      <c r="J155" s="2295"/>
      <c r="K155" s="2295"/>
      <c r="L155" s="2295"/>
      <c r="M155" s="2295"/>
      <c r="N155" s="2295"/>
      <c r="O155" s="2295"/>
      <c r="P155" s="2295"/>
      <c r="Q155" s="2295"/>
      <c r="R155" s="2296"/>
    </row>
    <row r="156" spans="1:18" s="1325" customFormat="1" ht="15.75" hidden="1" thickBot="1" x14ac:dyDescent="0.3">
      <c r="A156" s="1511" t="s">
        <v>448</v>
      </c>
      <c r="B156" s="2337" t="s">
        <v>449</v>
      </c>
      <c r="C156" s="2337"/>
      <c r="D156" s="2337"/>
      <c r="E156" s="2337"/>
      <c r="F156" s="2337"/>
      <c r="G156" s="2337"/>
      <c r="H156" s="2337"/>
      <c r="I156" s="2337"/>
      <c r="J156" s="2337"/>
      <c r="K156" s="2337"/>
      <c r="L156" s="2337" t="s">
        <v>450</v>
      </c>
      <c r="M156" s="2337"/>
      <c r="N156" s="2337"/>
      <c r="O156" s="2337"/>
      <c r="P156" s="2337"/>
      <c r="Q156" s="2337"/>
      <c r="R156" s="2338"/>
    </row>
    <row r="157" spans="1:18" s="1325" customFormat="1" ht="15.75" hidden="1" customHeight="1" x14ac:dyDescent="0.25">
      <c r="A157" s="1361" t="s">
        <v>125</v>
      </c>
      <c r="B157" s="2312" t="s">
        <v>481</v>
      </c>
      <c r="C157" s="2312"/>
      <c r="D157" s="2312"/>
      <c r="E157" s="2312"/>
      <c r="F157" s="2312"/>
      <c r="G157" s="2312"/>
      <c r="H157" s="2312"/>
      <c r="I157" s="2312"/>
      <c r="J157" s="2312"/>
      <c r="K157" s="2312"/>
      <c r="L157" s="2312" t="s">
        <v>453</v>
      </c>
      <c r="M157" s="2312"/>
      <c r="N157" s="2312"/>
      <c r="O157" s="2312"/>
      <c r="P157" s="2312"/>
      <c r="Q157" s="2312"/>
      <c r="R157" s="2313"/>
    </row>
    <row r="158" spans="1:18" s="1325" customFormat="1" ht="15.75" hidden="1" customHeight="1" x14ac:dyDescent="0.25">
      <c r="A158" s="1362" t="s">
        <v>128</v>
      </c>
      <c r="B158" s="2310" t="s">
        <v>460</v>
      </c>
      <c r="C158" s="2310"/>
      <c r="D158" s="2310"/>
      <c r="E158" s="2310"/>
      <c r="F158" s="2310"/>
      <c r="G158" s="2310"/>
      <c r="H158" s="2310"/>
      <c r="I158" s="2310"/>
      <c r="J158" s="2310"/>
      <c r="K158" s="2310"/>
      <c r="L158" s="2310" t="s">
        <v>404</v>
      </c>
      <c r="M158" s="2310"/>
      <c r="N158" s="2310"/>
      <c r="O158" s="2310"/>
      <c r="P158" s="2310"/>
      <c r="Q158" s="2310"/>
      <c r="R158" s="2314"/>
    </row>
    <row r="159" spans="1:18" s="1325" customFormat="1" ht="15.75" hidden="1" customHeight="1" x14ac:dyDescent="0.25">
      <c r="A159" s="1362" t="s">
        <v>125</v>
      </c>
      <c r="B159" s="2310" t="s">
        <v>460</v>
      </c>
      <c r="C159" s="2310"/>
      <c r="D159" s="2310"/>
      <c r="E159" s="2310"/>
      <c r="F159" s="2310"/>
      <c r="G159" s="2310"/>
      <c r="H159" s="2310"/>
      <c r="I159" s="2310"/>
      <c r="J159" s="2310"/>
      <c r="K159" s="2310"/>
      <c r="L159" s="2310" t="s">
        <v>482</v>
      </c>
      <c r="M159" s="2310"/>
      <c r="N159" s="2310"/>
      <c r="O159" s="2310"/>
      <c r="P159" s="2310"/>
      <c r="Q159" s="2310"/>
      <c r="R159" s="2314"/>
    </row>
    <row r="160" spans="1:18" s="1325" customFormat="1" ht="15.75" hidden="1" customHeight="1" x14ac:dyDescent="0.25">
      <c r="A160" s="1362" t="s">
        <v>125</v>
      </c>
      <c r="B160" s="2310" t="s">
        <v>483</v>
      </c>
      <c r="C160" s="2310"/>
      <c r="D160" s="2310"/>
      <c r="E160" s="2310"/>
      <c r="F160" s="2310"/>
      <c r="G160" s="2310"/>
      <c r="H160" s="2310"/>
      <c r="I160" s="2310"/>
      <c r="J160" s="2310"/>
      <c r="K160" s="2310"/>
      <c r="L160" s="2310" t="s">
        <v>484</v>
      </c>
      <c r="M160" s="2310"/>
      <c r="N160" s="2310"/>
      <c r="O160" s="2310"/>
      <c r="P160" s="2310"/>
      <c r="Q160" s="2310"/>
      <c r="R160" s="2314"/>
    </row>
    <row r="161" spans="1:32" s="1325" customFormat="1" ht="15.75" hidden="1" customHeight="1" x14ac:dyDescent="0.25">
      <c r="A161" s="1362" t="s">
        <v>125</v>
      </c>
      <c r="B161" s="2310" t="s">
        <v>481</v>
      </c>
      <c r="C161" s="2310"/>
      <c r="D161" s="2310"/>
      <c r="E161" s="2310"/>
      <c r="F161" s="2310"/>
      <c r="G161" s="2310"/>
      <c r="H161" s="2310"/>
      <c r="I161" s="2310"/>
      <c r="J161" s="2310"/>
      <c r="K161" s="2310"/>
      <c r="L161" s="2310" t="s">
        <v>459</v>
      </c>
      <c r="M161" s="2310"/>
      <c r="N161" s="2310"/>
      <c r="O161" s="2310"/>
      <c r="P161" s="2310"/>
      <c r="Q161" s="2310"/>
      <c r="R161" s="2314"/>
    </row>
    <row r="162" spans="1:32" s="1325" customFormat="1" ht="15.75" hidden="1" customHeight="1" thickBot="1" x14ac:dyDescent="0.3">
      <c r="A162" s="1363" t="s">
        <v>125</v>
      </c>
      <c r="B162" s="2311" t="s">
        <v>460</v>
      </c>
      <c r="C162" s="2311"/>
      <c r="D162" s="2311"/>
      <c r="E162" s="2311"/>
      <c r="F162" s="2311"/>
      <c r="G162" s="2311"/>
      <c r="H162" s="2311"/>
      <c r="I162" s="2311"/>
      <c r="J162" s="2311"/>
      <c r="K162" s="2311"/>
      <c r="L162" s="2311" t="s">
        <v>453</v>
      </c>
      <c r="M162" s="2311"/>
      <c r="N162" s="2311"/>
      <c r="O162" s="2311"/>
      <c r="P162" s="2311"/>
      <c r="Q162" s="2311"/>
      <c r="R162" s="2315"/>
    </row>
    <row r="163" spans="1:32" s="1325" customFormat="1" ht="15.75" hidden="1" customHeight="1" x14ac:dyDescent="0.25">
      <c r="A163" s="1512" t="s">
        <v>128</v>
      </c>
      <c r="B163" s="2339" t="s">
        <v>485</v>
      </c>
      <c r="C163" s="2339"/>
      <c r="D163" s="2339"/>
      <c r="E163" s="2339"/>
      <c r="F163" s="2339"/>
      <c r="G163" s="2339"/>
      <c r="H163" s="2339"/>
      <c r="I163" s="2339"/>
      <c r="J163" s="2339"/>
      <c r="K163" s="2339"/>
      <c r="L163" s="2339" t="s">
        <v>453</v>
      </c>
      <c r="M163" s="2339"/>
      <c r="N163" s="2339"/>
      <c r="O163" s="2339"/>
      <c r="P163" s="2339"/>
      <c r="Q163" s="2339"/>
      <c r="R163" s="2340"/>
    </row>
    <row r="164" spans="1:32" s="32" customFormat="1" ht="16.5" hidden="1" thickBot="1" x14ac:dyDescent="0.3">
      <c r="A164" s="2316" t="s">
        <v>486</v>
      </c>
      <c r="B164" s="2317"/>
      <c r="C164" s="2317"/>
      <c r="D164" s="2317"/>
      <c r="E164" s="2317"/>
      <c r="F164" s="2317"/>
      <c r="G164" s="2317"/>
      <c r="H164" s="2317"/>
      <c r="I164" s="2317"/>
      <c r="J164" s="2317"/>
      <c r="K164" s="2317"/>
      <c r="L164" s="2317"/>
      <c r="M164" s="2317"/>
      <c r="N164" s="2317"/>
      <c r="O164" s="2317"/>
      <c r="P164" s="2317"/>
      <c r="Q164" s="2317"/>
      <c r="R164" s="2318"/>
    </row>
    <row r="165" spans="1:32" s="32" customFormat="1" ht="70.5" hidden="1" customHeight="1" thickBot="1" x14ac:dyDescent="0.3">
      <c r="A165" s="129"/>
      <c r="B165" s="704" t="s">
        <v>148</v>
      </c>
      <c r="C165" s="165" t="s">
        <v>149</v>
      </c>
      <c r="D165" s="165" t="s">
        <v>150</v>
      </c>
      <c r="E165" s="165" t="s">
        <v>151</v>
      </c>
      <c r="F165" s="165" t="s">
        <v>152</v>
      </c>
      <c r="G165" s="165" t="s">
        <v>153</v>
      </c>
      <c r="H165" s="165" t="s">
        <v>154</v>
      </c>
      <c r="I165" s="165" t="s">
        <v>155</v>
      </c>
      <c r="J165" s="165" t="s">
        <v>156</v>
      </c>
      <c r="K165" s="165" t="s">
        <v>157</v>
      </c>
      <c r="L165" s="165" t="s">
        <v>158</v>
      </c>
      <c r="M165" s="165" t="s">
        <v>159</v>
      </c>
      <c r="N165" s="165" t="s">
        <v>160</v>
      </c>
      <c r="O165" s="165" t="s">
        <v>161</v>
      </c>
      <c r="P165" s="166" t="s">
        <v>162</v>
      </c>
      <c r="Q165" s="1253" t="s">
        <v>163</v>
      </c>
      <c r="R165" s="164" t="s">
        <v>164</v>
      </c>
    </row>
    <row r="166" spans="1:32" s="197" customFormat="1" hidden="1" x14ac:dyDescent="0.25">
      <c r="A166" s="1301" t="s">
        <v>440</v>
      </c>
      <c r="B166" s="1368">
        <v>0</v>
      </c>
      <c r="C166" s="1864">
        <v>0</v>
      </c>
      <c r="D166" s="1864">
        <v>0</v>
      </c>
      <c r="E166" s="1864">
        <v>0</v>
      </c>
      <c r="F166" s="1864">
        <v>0</v>
      </c>
      <c r="G166" s="1864">
        <v>0</v>
      </c>
      <c r="H166" s="1864">
        <v>0</v>
      </c>
      <c r="I166" s="1864">
        <v>1</v>
      </c>
      <c r="J166" s="1864">
        <v>0</v>
      </c>
      <c r="K166" s="1864">
        <v>0</v>
      </c>
      <c r="L166" s="1864">
        <v>1</v>
      </c>
      <c r="M166" s="1864">
        <v>0</v>
      </c>
      <c r="N166" s="1864">
        <v>0</v>
      </c>
      <c r="O166" s="1864">
        <v>0</v>
      </c>
      <c r="P166" s="1369">
        <v>0</v>
      </c>
      <c r="Q166" s="1370">
        <f>SUM(B166:P166)</f>
        <v>2</v>
      </c>
      <c r="R166" s="1371">
        <f>SUM(Q166/Q171)</f>
        <v>1</v>
      </c>
      <c r="S166" s="1325"/>
      <c r="T166" s="1325"/>
      <c r="U166" s="1325"/>
      <c r="V166" s="1325"/>
      <c r="W166" s="1325"/>
      <c r="X166" s="1325"/>
      <c r="Y166" s="1325"/>
      <c r="Z166" s="1325"/>
      <c r="AA166" s="1325"/>
      <c r="AB166" s="1325"/>
      <c r="AC166" s="1325"/>
      <c r="AD166" s="1325"/>
      <c r="AE166" s="1325"/>
      <c r="AF166" s="1325"/>
    </row>
    <row r="167" spans="1:32" s="197" customFormat="1" ht="15.75" hidden="1" customHeight="1" x14ac:dyDescent="0.25">
      <c r="A167" s="1302" t="s">
        <v>441</v>
      </c>
      <c r="B167" s="1372">
        <v>0</v>
      </c>
      <c r="C167" s="1859">
        <v>0</v>
      </c>
      <c r="D167" s="1859">
        <v>0</v>
      </c>
      <c r="E167" s="1859">
        <v>0</v>
      </c>
      <c r="F167" s="1859">
        <v>0</v>
      </c>
      <c r="G167" s="1859">
        <v>0</v>
      </c>
      <c r="H167" s="1859">
        <v>0</v>
      </c>
      <c r="I167" s="1859">
        <v>0</v>
      </c>
      <c r="J167" s="1859">
        <v>0</v>
      </c>
      <c r="K167" s="1859">
        <v>0</v>
      </c>
      <c r="L167" s="1859">
        <v>0</v>
      </c>
      <c r="M167" s="1859">
        <v>0</v>
      </c>
      <c r="N167" s="1859">
        <v>0</v>
      </c>
      <c r="O167" s="1859">
        <v>0</v>
      </c>
      <c r="P167" s="1373">
        <v>0</v>
      </c>
      <c r="Q167" s="1374">
        <f>SUM(B167:P167)</f>
        <v>0</v>
      </c>
      <c r="R167" s="1375">
        <f>SUM(Q167/Q171)</f>
        <v>0</v>
      </c>
      <c r="S167" s="1325"/>
      <c r="T167" s="1325"/>
      <c r="U167" s="1325"/>
      <c r="V167" s="1325"/>
      <c r="W167" s="1325"/>
      <c r="X167" s="1325"/>
      <c r="Y167" s="1325"/>
      <c r="Z167" s="1325"/>
      <c r="AA167" s="1325"/>
      <c r="AB167" s="1325"/>
      <c r="AC167" s="1325"/>
      <c r="AD167" s="1325"/>
      <c r="AE167" s="1325"/>
      <c r="AF167" s="1325"/>
    </row>
    <row r="168" spans="1:32" s="197" customFormat="1" ht="15.75" hidden="1" customHeight="1" x14ac:dyDescent="0.25">
      <c r="A168" s="1302" t="s">
        <v>442</v>
      </c>
      <c r="B168" s="1372">
        <v>0</v>
      </c>
      <c r="C168" s="1859">
        <v>0</v>
      </c>
      <c r="D168" s="1859">
        <v>0</v>
      </c>
      <c r="E168" s="1859">
        <v>0</v>
      </c>
      <c r="F168" s="1859">
        <v>0</v>
      </c>
      <c r="G168" s="1859">
        <v>0</v>
      </c>
      <c r="H168" s="1859">
        <v>0</v>
      </c>
      <c r="I168" s="1859">
        <v>0</v>
      </c>
      <c r="J168" s="1859">
        <v>0</v>
      </c>
      <c r="K168" s="1859">
        <v>0</v>
      </c>
      <c r="L168" s="1859">
        <v>0</v>
      </c>
      <c r="M168" s="1859">
        <v>0</v>
      </c>
      <c r="N168" s="1859">
        <v>0</v>
      </c>
      <c r="O168" s="1859">
        <v>0</v>
      </c>
      <c r="P168" s="1373">
        <v>0</v>
      </c>
      <c r="Q168" s="1374">
        <f>SUM(B168:P168)</f>
        <v>0</v>
      </c>
      <c r="R168" s="1375">
        <f>SUM(Q168/Q171)</f>
        <v>0</v>
      </c>
      <c r="S168" s="1325"/>
      <c r="T168" s="1325"/>
      <c r="U168" s="1325"/>
      <c r="V168" s="1325"/>
      <c r="W168" s="1325"/>
      <c r="X168" s="1325"/>
      <c r="Y168" s="1325"/>
      <c r="Z168" s="1325"/>
      <c r="AA168" s="1325"/>
      <c r="AB168" s="1325"/>
      <c r="AC168" s="1325"/>
      <c r="AD168" s="1325"/>
      <c r="AE168" s="1325"/>
      <c r="AF168" s="1325"/>
    </row>
    <row r="169" spans="1:32" s="197" customFormat="1" ht="15.75" hidden="1" customHeight="1" x14ac:dyDescent="0.25">
      <c r="A169" s="1302" t="s">
        <v>443</v>
      </c>
      <c r="B169" s="1372">
        <v>0</v>
      </c>
      <c r="C169" s="1859">
        <v>0</v>
      </c>
      <c r="D169" s="1859">
        <v>0</v>
      </c>
      <c r="E169" s="1859">
        <v>0</v>
      </c>
      <c r="F169" s="1859">
        <v>0</v>
      </c>
      <c r="G169" s="1859">
        <v>0</v>
      </c>
      <c r="H169" s="1859">
        <v>0</v>
      </c>
      <c r="I169" s="1859">
        <v>0</v>
      </c>
      <c r="J169" s="1859">
        <v>0</v>
      </c>
      <c r="K169" s="1859">
        <v>0</v>
      </c>
      <c r="L169" s="1859">
        <v>0</v>
      </c>
      <c r="M169" s="1859">
        <v>0</v>
      </c>
      <c r="N169" s="1859">
        <v>0</v>
      </c>
      <c r="O169" s="1859">
        <v>0</v>
      </c>
      <c r="P169" s="1373">
        <v>0</v>
      </c>
      <c r="Q169" s="1374">
        <f>SUM(B169:P169)</f>
        <v>0</v>
      </c>
      <c r="R169" s="1375">
        <f>SUM(Q169/Q171)</f>
        <v>0</v>
      </c>
      <c r="S169" s="1325"/>
      <c r="T169" s="1325"/>
      <c r="U169" s="1325"/>
      <c r="V169" s="1325"/>
      <c r="W169" s="1325"/>
      <c r="X169" s="1325"/>
      <c r="Y169" s="1325"/>
      <c r="Z169" s="1325"/>
      <c r="AA169" s="1325"/>
      <c r="AB169" s="1325"/>
      <c r="AC169" s="1325"/>
      <c r="AD169" s="1325"/>
      <c r="AE169" s="1325"/>
      <c r="AF169" s="1325"/>
    </row>
    <row r="170" spans="1:32" s="197" customFormat="1" ht="26.25" hidden="1" thickBot="1" x14ac:dyDescent="0.3">
      <c r="A170" s="1303" t="s">
        <v>444</v>
      </c>
      <c r="B170" s="1372">
        <v>0</v>
      </c>
      <c r="C170" s="1859">
        <v>0</v>
      </c>
      <c r="D170" s="1859">
        <v>0</v>
      </c>
      <c r="E170" s="1859">
        <v>0</v>
      </c>
      <c r="F170" s="1859">
        <v>0</v>
      </c>
      <c r="G170" s="1859">
        <v>0</v>
      </c>
      <c r="H170" s="1859">
        <v>0</v>
      </c>
      <c r="I170" s="1859">
        <v>0</v>
      </c>
      <c r="J170" s="1859">
        <v>0</v>
      </c>
      <c r="K170" s="1859">
        <v>0</v>
      </c>
      <c r="L170" s="1859">
        <v>0</v>
      </c>
      <c r="M170" s="1859">
        <v>0</v>
      </c>
      <c r="N170" s="1859">
        <v>0</v>
      </c>
      <c r="O170" s="1859">
        <v>0</v>
      </c>
      <c r="P170" s="1373">
        <v>0</v>
      </c>
      <c r="Q170" s="1374">
        <f>SUM(B170:P170)</f>
        <v>0</v>
      </c>
      <c r="R170" s="1376">
        <f>SUM(Q170/Q171)</f>
        <v>0</v>
      </c>
      <c r="S170" s="1325"/>
      <c r="T170" s="1325"/>
      <c r="U170" s="1325"/>
      <c r="V170" s="1325"/>
      <c r="W170" s="1325"/>
      <c r="X170" s="1325"/>
      <c r="Y170" s="1325"/>
      <c r="Z170" s="1325"/>
      <c r="AA170" s="1325"/>
      <c r="AB170" s="1325"/>
      <c r="AC170" s="1325"/>
      <c r="AD170" s="1325"/>
      <c r="AE170" s="1325"/>
      <c r="AF170" s="1325"/>
    </row>
    <row r="171" spans="1:32" s="197" customFormat="1" ht="16.5" hidden="1" thickTop="1" thickBot="1" x14ac:dyDescent="0.3">
      <c r="A171" s="1304" t="s">
        <v>135</v>
      </c>
      <c r="B171" s="1377">
        <f t="shared" ref="B171:Q171" si="7">SUM(B166:B170)</f>
        <v>0</v>
      </c>
      <c r="C171" s="1378">
        <f t="shared" si="7"/>
        <v>0</v>
      </c>
      <c r="D171" s="1378">
        <f t="shared" si="7"/>
        <v>0</v>
      </c>
      <c r="E171" s="1378">
        <f t="shared" si="7"/>
        <v>0</v>
      </c>
      <c r="F171" s="1378">
        <f t="shared" si="7"/>
        <v>0</v>
      </c>
      <c r="G171" s="1378">
        <f t="shared" si="7"/>
        <v>0</v>
      </c>
      <c r="H171" s="1378">
        <f t="shared" si="7"/>
        <v>0</v>
      </c>
      <c r="I171" s="1378">
        <f t="shared" si="7"/>
        <v>1</v>
      </c>
      <c r="J171" s="1378">
        <f t="shared" si="7"/>
        <v>0</v>
      </c>
      <c r="K171" s="1378">
        <f t="shared" si="7"/>
        <v>0</v>
      </c>
      <c r="L171" s="1378">
        <f t="shared" si="7"/>
        <v>1</v>
      </c>
      <c r="M171" s="1378">
        <f t="shared" si="7"/>
        <v>0</v>
      </c>
      <c r="N171" s="1378">
        <f t="shared" si="7"/>
        <v>0</v>
      </c>
      <c r="O171" s="1378">
        <f t="shared" si="7"/>
        <v>0</v>
      </c>
      <c r="P171" s="1379">
        <f t="shared" si="7"/>
        <v>0</v>
      </c>
      <c r="Q171" s="1380">
        <f t="shared" si="7"/>
        <v>2</v>
      </c>
      <c r="R171" s="1381">
        <f>SUM(Q171/Q171)</f>
        <v>1</v>
      </c>
      <c r="S171" s="1325"/>
      <c r="T171" s="1325"/>
      <c r="U171" s="1325"/>
      <c r="V171" s="1325"/>
      <c r="W171" s="1325"/>
      <c r="X171" s="1325"/>
      <c r="Y171" s="1325"/>
      <c r="Z171" s="1325"/>
      <c r="AA171" s="1325"/>
      <c r="AB171" s="1325"/>
      <c r="AC171" s="1325"/>
      <c r="AD171" s="1325"/>
      <c r="AE171" s="1325"/>
      <c r="AF171" s="1325"/>
    </row>
    <row r="172" spans="1:32" s="197" customFormat="1" ht="15.75" hidden="1" customHeight="1" thickBot="1" x14ac:dyDescent="0.3">
      <c r="A172" s="1305" t="s">
        <v>134</v>
      </c>
      <c r="B172" s="1382">
        <f>SUM(B171/Q171)</f>
        <v>0</v>
      </c>
      <c r="C172" s="1383">
        <f>SUM(C171/Q171)</f>
        <v>0</v>
      </c>
      <c r="D172" s="1383">
        <f>SUM(D171/Q171)</f>
        <v>0</v>
      </c>
      <c r="E172" s="1383">
        <f>SUM(E171/Q171)</f>
        <v>0</v>
      </c>
      <c r="F172" s="1383">
        <f>SUM(F171/Q171)</f>
        <v>0</v>
      </c>
      <c r="G172" s="1383">
        <f>SUM(G171/Q171)</f>
        <v>0</v>
      </c>
      <c r="H172" s="1383">
        <f>SUM(H171/Q171)</f>
        <v>0</v>
      </c>
      <c r="I172" s="1384">
        <f>SUM(I171/Q171)</f>
        <v>0.5</v>
      </c>
      <c r="J172" s="1383">
        <f>SUM(J171/Q171)</f>
        <v>0</v>
      </c>
      <c r="K172" s="1383">
        <f>SUM(K171/Q171)</f>
        <v>0</v>
      </c>
      <c r="L172" s="1384">
        <f>SUM(L171/Q171)</f>
        <v>0.5</v>
      </c>
      <c r="M172" s="1383">
        <f>SUM(M171/Q171)</f>
        <v>0</v>
      </c>
      <c r="N172" s="1383">
        <f>SUM(N171/Q171)</f>
        <v>0</v>
      </c>
      <c r="O172" s="1383">
        <f>SUM(O171/Q171)</f>
        <v>0</v>
      </c>
      <c r="P172" s="1385">
        <f>SUM(P171/Q171)</f>
        <v>0</v>
      </c>
      <c r="Q172" s="1386">
        <f>SUM(B172:P172)</f>
        <v>1</v>
      </c>
      <c r="R172" s="405"/>
      <c r="S172" s="1325"/>
      <c r="T172" s="1325"/>
      <c r="U172" s="1325"/>
      <c r="V172" s="1325"/>
      <c r="W172" s="1325"/>
      <c r="X172" s="1325"/>
      <c r="Y172" s="1325"/>
      <c r="Z172" s="1325"/>
      <c r="AA172" s="1325"/>
      <c r="AB172" s="1325"/>
      <c r="AC172" s="1325"/>
      <c r="AD172" s="1325"/>
      <c r="AE172" s="1325"/>
      <c r="AF172" s="1325"/>
    </row>
    <row r="173" spans="1:32" s="197" customFormat="1" ht="12.75" hidden="1" customHeight="1" thickBot="1" x14ac:dyDescent="0.3">
      <c r="A173" s="11"/>
      <c r="B173" s="11"/>
      <c r="C173" s="11"/>
      <c r="D173" s="11"/>
      <c r="E173" s="11"/>
      <c r="F173" s="11"/>
      <c r="G173" s="11"/>
      <c r="H173" s="11"/>
      <c r="I173" s="11"/>
      <c r="J173" s="11"/>
      <c r="K173" s="11"/>
      <c r="L173" s="11"/>
      <c r="M173" s="11"/>
      <c r="N173" s="11"/>
      <c r="O173" s="11"/>
      <c r="P173" s="11"/>
      <c r="Q173" s="11"/>
      <c r="R173" s="11"/>
      <c r="S173" s="1325"/>
      <c r="T173" s="1325"/>
      <c r="U173" s="1325"/>
      <c r="V173" s="1325"/>
      <c r="W173" s="1325"/>
      <c r="X173" s="1325"/>
      <c r="Y173" s="1325"/>
      <c r="Z173" s="1325"/>
      <c r="AA173" s="1325"/>
      <c r="AB173" s="1325"/>
      <c r="AC173" s="1325"/>
      <c r="AD173" s="1325"/>
      <c r="AE173" s="1325"/>
      <c r="AF173" s="1325"/>
    </row>
    <row r="174" spans="1:32" s="197" customFormat="1" ht="34.5" hidden="1" customHeight="1" thickBot="1" x14ac:dyDescent="0.3">
      <c r="A174" s="2291" t="s">
        <v>445</v>
      </c>
      <c r="B174" s="2292"/>
      <c r="C174" s="2292"/>
      <c r="D174" s="2292"/>
      <c r="E174" s="2292"/>
      <c r="F174" s="2292"/>
      <c r="G174" s="2292"/>
      <c r="H174" s="2292"/>
      <c r="I174" s="2292"/>
      <c r="J174" s="2292"/>
      <c r="K174" s="2292"/>
      <c r="L174" s="2292"/>
      <c r="M174" s="2292"/>
      <c r="N174" s="2292"/>
      <c r="O174" s="2292"/>
      <c r="P174" s="2292"/>
      <c r="Q174" s="2292"/>
      <c r="R174" s="2293"/>
      <c r="S174" s="1325"/>
      <c r="T174" s="1325"/>
      <c r="U174" s="1325"/>
      <c r="V174" s="1325"/>
      <c r="W174" s="1325"/>
      <c r="X174" s="1325"/>
      <c r="Y174" s="1325"/>
      <c r="Z174" s="1325"/>
      <c r="AA174" s="1325"/>
      <c r="AB174" s="1325"/>
      <c r="AC174" s="1325"/>
      <c r="AD174" s="1325"/>
      <c r="AE174" s="1325"/>
      <c r="AF174" s="1325"/>
    </row>
    <row r="175" spans="1:32" s="197" customFormat="1" ht="15.75" hidden="1" thickBot="1" x14ac:dyDescent="0.3">
      <c r="A175" s="1306" t="s">
        <v>446</v>
      </c>
      <c r="B175" s="1364">
        <v>0</v>
      </c>
      <c r="C175" s="1365">
        <v>0</v>
      </c>
      <c r="D175" s="1365">
        <v>0</v>
      </c>
      <c r="E175" s="1365">
        <v>0</v>
      </c>
      <c r="F175" s="1365">
        <v>0</v>
      </c>
      <c r="G175" s="1365">
        <v>0</v>
      </c>
      <c r="H175" s="1365">
        <v>0</v>
      </c>
      <c r="I175" s="1365">
        <v>0</v>
      </c>
      <c r="J175" s="1365">
        <v>0</v>
      </c>
      <c r="K175" s="1365">
        <v>0</v>
      </c>
      <c r="L175" s="1365">
        <v>0</v>
      </c>
      <c r="M175" s="1365">
        <v>0</v>
      </c>
      <c r="N175" s="1365">
        <v>0</v>
      </c>
      <c r="O175" s="1365">
        <v>0</v>
      </c>
      <c r="P175" s="1365">
        <v>0</v>
      </c>
      <c r="Q175" s="1366">
        <v>0</v>
      </c>
      <c r="R175" s="1367">
        <v>0</v>
      </c>
      <c r="S175" s="1325"/>
      <c r="T175" s="1325"/>
      <c r="U175" s="1325"/>
      <c r="V175" s="1325"/>
      <c r="W175" s="1325"/>
      <c r="X175" s="1325"/>
      <c r="Y175" s="1325"/>
      <c r="Z175" s="1325"/>
      <c r="AA175" s="1325"/>
      <c r="AB175" s="1325"/>
      <c r="AC175" s="1325"/>
      <c r="AD175" s="1325"/>
      <c r="AE175" s="1325"/>
      <c r="AF175" s="1325"/>
    </row>
    <row r="176" spans="1:32" s="197" customFormat="1" ht="15.75" hidden="1" customHeight="1" thickBot="1" x14ac:dyDescent="0.3">
      <c r="A176" s="1325"/>
      <c r="B176" s="1325"/>
      <c r="C176" s="1325"/>
      <c r="D176" s="1325"/>
      <c r="E176" s="1325"/>
      <c r="F176" s="1325"/>
      <c r="G176" s="1325"/>
      <c r="H176" s="1325"/>
      <c r="I176" s="1325"/>
      <c r="J176" s="1325"/>
      <c r="K176" s="1325"/>
      <c r="L176" s="1325"/>
      <c r="M176" s="1325"/>
      <c r="N176" s="1325"/>
      <c r="O176" s="1325"/>
      <c r="P176" s="1325"/>
      <c r="Q176" s="1325"/>
      <c r="R176" s="1325"/>
    </row>
    <row r="177" spans="1:18" s="197" customFormat="1" ht="18.75" hidden="1" customHeight="1" thickBot="1" x14ac:dyDescent="0.3">
      <c r="A177" s="2294" t="s">
        <v>447</v>
      </c>
      <c r="B177" s="2295"/>
      <c r="C177" s="2295"/>
      <c r="D177" s="2295"/>
      <c r="E177" s="2295"/>
      <c r="F177" s="2295"/>
      <c r="G177" s="2295"/>
      <c r="H177" s="2295"/>
      <c r="I177" s="2295"/>
      <c r="J177" s="2295"/>
      <c r="K177" s="2295"/>
      <c r="L177" s="2295"/>
      <c r="M177" s="2295"/>
      <c r="N177" s="2295"/>
      <c r="O177" s="2295"/>
      <c r="P177" s="2295"/>
      <c r="Q177" s="2295"/>
      <c r="R177" s="2296"/>
    </row>
    <row r="178" spans="1:18" s="197" customFormat="1" ht="15.75" hidden="1" thickBot="1" x14ac:dyDescent="0.3">
      <c r="A178" s="1856" t="s">
        <v>448</v>
      </c>
      <c r="B178" s="2297" t="s">
        <v>449</v>
      </c>
      <c r="C178" s="2297"/>
      <c r="D178" s="2297"/>
      <c r="E178" s="2297"/>
      <c r="F178" s="2297"/>
      <c r="G178" s="2297"/>
      <c r="H178" s="2297"/>
      <c r="I178" s="2297"/>
      <c r="J178" s="2297"/>
      <c r="K178" s="2297"/>
      <c r="L178" s="2299" t="s">
        <v>450</v>
      </c>
      <c r="M178" s="2297"/>
      <c r="N178" s="2297"/>
      <c r="O178" s="2297"/>
      <c r="P178" s="2297"/>
      <c r="Q178" s="2297"/>
      <c r="R178" s="2297"/>
    </row>
    <row r="179" spans="1:18" s="1325" customFormat="1" ht="15.75" hidden="1" customHeight="1" x14ac:dyDescent="0.25">
      <c r="A179" s="1361" t="s">
        <v>125</v>
      </c>
      <c r="B179" s="2312" t="s">
        <v>487</v>
      </c>
      <c r="C179" s="2312"/>
      <c r="D179" s="2312"/>
      <c r="E179" s="2312"/>
      <c r="F179" s="2312"/>
      <c r="G179" s="2312"/>
      <c r="H179" s="2312"/>
      <c r="I179" s="2312"/>
      <c r="J179" s="2312"/>
      <c r="K179" s="2312"/>
      <c r="L179" s="2312" t="s">
        <v>488</v>
      </c>
      <c r="M179" s="2312"/>
      <c r="N179" s="2312"/>
      <c r="O179" s="2312"/>
      <c r="P179" s="2312"/>
      <c r="Q179" s="2312"/>
      <c r="R179" s="2313"/>
    </row>
    <row r="180" spans="1:18" s="1325" customFormat="1" ht="15.75" hidden="1" customHeight="1" x14ac:dyDescent="0.25">
      <c r="A180" s="1362" t="s">
        <v>125</v>
      </c>
      <c r="B180" s="2310" t="s">
        <v>477</v>
      </c>
      <c r="C180" s="2310"/>
      <c r="D180" s="2310"/>
      <c r="E180" s="2310"/>
      <c r="F180" s="2310"/>
      <c r="G180" s="2310"/>
      <c r="H180" s="2310"/>
      <c r="I180" s="2310"/>
      <c r="J180" s="2310"/>
      <c r="K180" s="2310"/>
      <c r="L180" s="2310" t="s">
        <v>489</v>
      </c>
      <c r="M180" s="2310"/>
      <c r="N180" s="2310"/>
      <c r="O180" s="2310"/>
      <c r="P180" s="2310"/>
      <c r="Q180" s="2310"/>
      <c r="R180" s="2314"/>
    </row>
    <row r="181" spans="1:18" s="1325" customFormat="1" ht="15.75" hidden="1" customHeight="1" x14ac:dyDescent="0.25">
      <c r="A181" s="1362" t="s">
        <v>128</v>
      </c>
      <c r="B181" s="2310" t="s">
        <v>490</v>
      </c>
      <c r="C181" s="2310"/>
      <c r="D181" s="2310"/>
      <c r="E181" s="2310"/>
      <c r="F181" s="2310"/>
      <c r="G181" s="2310"/>
      <c r="H181" s="2310"/>
      <c r="I181" s="2310"/>
      <c r="J181" s="2310"/>
      <c r="K181" s="2310"/>
      <c r="L181" s="2310" t="s">
        <v>491</v>
      </c>
      <c r="M181" s="2310"/>
      <c r="N181" s="2310"/>
      <c r="O181" s="2310"/>
      <c r="P181" s="2310"/>
      <c r="Q181" s="2310"/>
      <c r="R181" s="2314"/>
    </row>
    <row r="182" spans="1:18" s="1325" customFormat="1" ht="15.75" hidden="1" customHeight="1" x14ac:dyDescent="0.25">
      <c r="A182" s="1362" t="s">
        <v>125</v>
      </c>
      <c r="B182" s="2310" t="s">
        <v>492</v>
      </c>
      <c r="C182" s="2310"/>
      <c r="D182" s="2310"/>
      <c r="E182" s="2310"/>
      <c r="F182" s="2310"/>
      <c r="G182" s="2310"/>
      <c r="H182" s="2310"/>
      <c r="I182" s="2310"/>
      <c r="J182" s="2310"/>
      <c r="K182" s="2310"/>
      <c r="L182" s="2310" t="s">
        <v>493</v>
      </c>
      <c r="M182" s="2310"/>
      <c r="N182" s="2310"/>
      <c r="O182" s="2310"/>
      <c r="P182" s="2310"/>
      <c r="Q182" s="2310"/>
      <c r="R182" s="2314"/>
    </row>
    <row r="183" spans="1:18" s="1325" customFormat="1" ht="15.75" hidden="1" customHeight="1" x14ac:dyDescent="0.25">
      <c r="A183" s="1362" t="s">
        <v>125</v>
      </c>
      <c r="B183" s="2310" t="s">
        <v>494</v>
      </c>
      <c r="C183" s="2310"/>
      <c r="D183" s="2310"/>
      <c r="E183" s="2310"/>
      <c r="F183" s="2310"/>
      <c r="G183" s="2310"/>
      <c r="H183" s="2310"/>
      <c r="I183" s="2310"/>
      <c r="J183" s="2310"/>
      <c r="K183" s="2310"/>
      <c r="L183" s="2310" t="s">
        <v>495</v>
      </c>
      <c r="M183" s="2310"/>
      <c r="N183" s="2310"/>
      <c r="O183" s="2310"/>
      <c r="P183" s="2310"/>
      <c r="Q183" s="2310"/>
      <c r="R183" s="2314"/>
    </row>
    <row r="184" spans="1:18" s="1325" customFormat="1" ht="15.75" hidden="1" customHeight="1" x14ac:dyDescent="0.25">
      <c r="A184" s="1362" t="s">
        <v>125</v>
      </c>
      <c r="B184" s="2310" t="s">
        <v>496</v>
      </c>
      <c r="C184" s="2310"/>
      <c r="D184" s="2310"/>
      <c r="E184" s="2310"/>
      <c r="F184" s="2310"/>
      <c r="G184" s="2310"/>
      <c r="H184" s="2310"/>
      <c r="I184" s="2310"/>
      <c r="J184" s="2310"/>
      <c r="K184" s="2310"/>
      <c r="L184" s="2310" t="s">
        <v>493</v>
      </c>
      <c r="M184" s="2310"/>
      <c r="N184" s="2310"/>
      <c r="O184" s="2310"/>
      <c r="P184" s="2310"/>
      <c r="Q184" s="2310"/>
      <c r="R184" s="2314"/>
    </row>
    <row r="185" spans="1:18" s="1325" customFormat="1" ht="15.75" hidden="1" customHeight="1" x14ac:dyDescent="0.25">
      <c r="A185" s="1362" t="s">
        <v>125</v>
      </c>
      <c r="B185" s="2310" t="s">
        <v>497</v>
      </c>
      <c r="C185" s="2310"/>
      <c r="D185" s="2310"/>
      <c r="E185" s="2310"/>
      <c r="F185" s="2310"/>
      <c r="G185" s="2310"/>
      <c r="H185" s="2310"/>
      <c r="I185" s="2310"/>
      <c r="J185" s="2310"/>
      <c r="K185" s="2310"/>
      <c r="L185" s="2310" t="s">
        <v>491</v>
      </c>
      <c r="M185" s="2310"/>
      <c r="N185" s="2310"/>
      <c r="O185" s="2310"/>
      <c r="P185" s="2310"/>
      <c r="Q185" s="2310"/>
      <c r="R185" s="2314"/>
    </row>
    <row r="186" spans="1:18" s="1325" customFormat="1" ht="15.75" hidden="1" customHeight="1" x14ac:dyDescent="0.25">
      <c r="A186" s="1362" t="s">
        <v>125</v>
      </c>
      <c r="B186" s="2310" t="s">
        <v>498</v>
      </c>
      <c r="C186" s="2310"/>
      <c r="D186" s="2310"/>
      <c r="E186" s="2310"/>
      <c r="F186" s="2310"/>
      <c r="G186" s="2310"/>
      <c r="H186" s="2310"/>
      <c r="I186" s="2310"/>
      <c r="J186" s="2310"/>
      <c r="K186" s="2310"/>
      <c r="L186" s="2310" t="s">
        <v>499</v>
      </c>
      <c r="M186" s="2310"/>
      <c r="N186" s="2310"/>
      <c r="O186" s="2310"/>
      <c r="P186" s="2310"/>
      <c r="Q186" s="2310"/>
      <c r="R186" s="2314"/>
    </row>
    <row r="187" spans="1:18" s="1325" customFormat="1" ht="15.75" hidden="1" customHeight="1" x14ac:dyDescent="0.25">
      <c r="A187" s="1362" t="s">
        <v>125</v>
      </c>
      <c r="B187" s="2310" t="s">
        <v>490</v>
      </c>
      <c r="C187" s="2310"/>
      <c r="D187" s="2310"/>
      <c r="E187" s="2310"/>
      <c r="F187" s="2310"/>
      <c r="G187" s="2310"/>
      <c r="H187" s="2310"/>
      <c r="I187" s="2310"/>
      <c r="J187" s="2310"/>
      <c r="K187" s="2310"/>
      <c r="L187" s="2310" t="s">
        <v>489</v>
      </c>
      <c r="M187" s="2310"/>
      <c r="N187" s="2310"/>
      <c r="O187" s="2310"/>
      <c r="P187" s="2310"/>
      <c r="Q187" s="2310"/>
      <c r="R187" s="2314"/>
    </row>
    <row r="188" spans="1:18" s="1325" customFormat="1" ht="15.75" hidden="1" customHeight="1" x14ac:dyDescent="0.25">
      <c r="A188" s="1362" t="s">
        <v>125</v>
      </c>
      <c r="B188" s="2310" t="s">
        <v>500</v>
      </c>
      <c r="C188" s="2310"/>
      <c r="D188" s="2310"/>
      <c r="E188" s="2310"/>
      <c r="F188" s="2310"/>
      <c r="G188" s="2310"/>
      <c r="H188" s="2310"/>
      <c r="I188" s="2310"/>
      <c r="J188" s="2310"/>
      <c r="K188" s="2310"/>
      <c r="L188" s="2310" t="s">
        <v>499</v>
      </c>
      <c r="M188" s="2310"/>
      <c r="N188" s="2310"/>
      <c r="O188" s="2310"/>
      <c r="P188" s="2310"/>
      <c r="Q188" s="2310"/>
      <c r="R188" s="2314"/>
    </row>
    <row r="189" spans="1:18" s="197" customFormat="1" ht="15.75" hidden="1" customHeight="1" x14ac:dyDescent="0.25">
      <c r="A189" s="1362" t="s">
        <v>125</v>
      </c>
      <c r="B189" s="2310" t="s">
        <v>501</v>
      </c>
      <c r="C189" s="2310"/>
      <c r="D189" s="2310"/>
      <c r="E189" s="2310"/>
      <c r="F189" s="2310"/>
      <c r="G189" s="2310"/>
      <c r="H189" s="2310"/>
      <c r="I189" s="2310"/>
      <c r="J189" s="2310"/>
      <c r="K189" s="2310"/>
      <c r="L189" s="2310" t="s">
        <v>493</v>
      </c>
      <c r="M189" s="2310"/>
      <c r="N189" s="2310"/>
      <c r="O189" s="2310"/>
      <c r="P189" s="2310"/>
      <c r="Q189" s="2310"/>
      <c r="R189" s="2314"/>
    </row>
    <row r="190" spans="1:18" s="197" customFormat="1" ht="19.5" hidden="1" customHeight="1" thickBot="1" x14ac:dyDescent="0.3">
      <c r="A190" s="1363" t="s">
        <v>125</v>
      </c>
      <c r="B190" s="2311" t="s">
        <v>494</v>
      </c>
      <c r="C190" s="2311"/>
      <c r="D190" s="2311"/>
      <c r="E190" s="2311"/>
      <c r="F190" s="2311"/>
      <c r="G190" s="2311"/>
      <c r="H190" s="2311"/>
      <c r="I190" s="2311"/>
      <c r="J190" s="2311"/>
      <c r="K190" s="2311"/>
      <c r="L190" s="2311" t="s">
        <v>502</v>
      </c>
      <c r="M190" s="2311"/>
      <c r="N190" s="2311"/>
      <c r="O190" s="2311"/>
      <c r="P190" s="2311"/>
      <c r="Q190" s="2311"/>
      <c r="R190" s="2315"/>
    </row>
    <row r="191" spans="1:18" s="197" customFormat="1" ht="15.75" hidden="1" customHeight="1" thickBot="1" x14ac:dyDescent="0.3">
      <c r="A191" s="127"/>
      <c r="B191" s="1321"/>
      <c r="C191" s="1321"/>
      <c r="D191" s="1321"/>
      <c r="E191" s="1321"/>
      <c r="F191" s="1321"/>
      <c r="G191" s="1321"/>
      <c r="H191" s="1321"/>
      <c r="I191" s="1321"/>
      <c r="J191" s="1321"/>
      <c r="K191" s="1321"/>
      <c r="L191" s="1321"/>
      <c r="M191" s="1321"/>
      <c r="N191" s="1321"/>
      <c r="O191" s="1321"/>
      <c r="P191" s="1321"/>
      <c r="Q191" s="1321"/>
      <c r="R191" s="1324"/>
    </row>
    <row r="192" spans="1:18" s="32" customFormat="1" ht="16.5" hidden="1" thickBot="1" x14ac:dyDescent="0.3">
      <c r="A192" s="2288" t="s">
        <v>431</v>
      </c>
      <c r="B192" s="2289"/>
      <c r="C192" s="2289"/>
      <c r="D192" s="2289"/>
      <c r="E192" s="2289"/>
      <c r="F192" s="2289"/>
      <c r="G192" s="2289"/>
      <c r="H192" s="2289"/>
      <c r="I192" s="2289"/>
      <c r="J192" s="2289"/>
      <c r="K192" s="2289"/>
      <c r="L192" s="2289"/>
      <c r="M192" s="2289"/>
      <c r="N192" s="2289"/>
      <c r="O192" s="2289"/>
      <c r="P192" s="2289"/>
      <c r="Q192" s="2289"/>
      <c r="R192" s="2318"/>
    </row>
    <row r="193" spans="1:18" s="32" customFormat="1" ht="70.5" hidden="1" customHeight="1" thickBot="1" x14ac:dyDescent="0.3">
      <c r="A193" s="129"/>
      <c r="B193" s="704" t="s">
        <v>148</v>
      </c>
      <c r="C193" s="165" t="s">
        <v>149</v>
      </c>
      <c r="D193" s="165" t="s">
        <v>150</v>
      </c>
      <c r="E193" s="165" t="s">
        <v>151</v>
      </c>
      <c r="F193" s="165" t="s">
        <v>152</v>
      </c>
      <c r="G193" s="165" t="s">
        <v>153</v>
      </c>
      <c r="H193" s="165" t="s">
        <v>154</v>
      </c>
      <c r="I193" s="165" t="s">
        <v>155</v>
      </c>
      <c r="J193" s="165" t="s">
        <v>156</v>
      </c>
      <c r="K193" s="165" t="s">
        <v>157</v>
      </c>
      <c r="L193" s="165" t="s">
        <v>158</v>
      </c>
      <c r="M193" s="165" t="s">
        <v>159</v>
      </c>
      <c r="N193" s="165" t="s">
        <v>160</v>
      </c>
      <c r="O193" s="165" t="s">
        <v>161</v>
      </c>
      <c r="P193" s="166" t="s">
        <v>162</v>
      </c>
      <c r="Q193" s="1253" t="s">
        <v>163</v>
      </c>
      <c r="R193" s="164" t="s">
        <v>164</v>
      </c>
    </row>
    <row r="194" spans="1:18" s="197" customFormat="1" hidden="1" x14ac:dyDescent="0.25">
      <c r="A194" s="1301" t="s">
        <v>440</v>
      </c>
      <c r="B194" s="1241">
        <v>0</v>
      </c>
      <c r="C194" s="1242">
        <v>0</v>
      </c>
      <c r="D194" s="1242">
        <v>0</v>
      </c>
      <c r="E194" s="1242">
        <v>0</v>
      </c>
      <c r="F194" s="1242">
        <v>0</v>
      </c>
      <c r="G194" s="1242">
        <v>0</v>
      </c>
      <c r="H194" s="1242">
        <v>0</v>
      </c>
      <c r="I194" s="1242">
        <v>2</v>
      </c>
      <c r="J194" s="1242">
        <v>0</v>
      </c>
      <c r="K194" s="1242">
        <v>0</v>
      </c>
      <c r="L194" s="1242">
        <v>0</v>
      </c>
      <c r="M194" s="1242">
        <v>0</v>
      </c>
      <c r="N194" s="1242">
        <v>0</v>
      </c>
      <c r="O194" s="1242">
        <v>0</v>
      </c>
      <c r="P194" s="1243">
        <v>0</v>
      </c>
      <c r="Q194" s="1254">
        <f>SUM(B194:P194)</f>
        <v>2</v>
      </c>
      <c r="R194" s="1258">
        <f>SUM(Q194/Q199)</f>
        <v>0.5</v>
      </c>
    </row>
    <row r="195" spans="1:18" s="197" customFormat="1" ht="15.75" hidden="1" customHeight="1" x14ac:dyDescent="0.25">
      <c r="A195" s="1302" t="s">
        <v>441</v>
      </c>
      <c r="B195" s="1244">
        <v>0</v>
      </c>
      <c r="C195" s="1245">
        <v>0</v>
      </c>
      <c r="D195" s="1245">
        <v>0</v>
      </c>
      <c r="E195" s="1245">
        <v>0</v>
      </c>
      <c r="F195" s="1245">
        <v>0</v>
      </c>
      <c r="G195" s="1245">
        <v>0</v>
      </c>
      <c r="H195" s="1245">
        <v>0</v>
      </c>
      <c r="I195" s="1245">
        <v>0</v>
      </c>
      <c r="J195" s="1245">
        <v>0</v>
      </c>
      <c r="K195" s="1245">
        <v>0</v>
      </c>
      <c r="L195" s="1245">
        <v>0</v>
      </c>
      <c r="M195" s="1245">
        <v>0</v>
      </c>
      <c r="N195" s="1245">
        <v>0</v>
      </c>
      <c r="O195" s="1245">
        <v>0</v>
      </c>
      <c r="P195" s="1246">
        <v>0</v>
      </c>
      <c r="Q195" s="1255">
        <f>SUM(B195:P195)</f>
        <v>0</v>
      </c>
      <c r="R195" s="1259">
        <f>SUM(Q195/Q199)</f>
        <v>0</v>
      </c>
    </row>
    <row r="196" spans="1:18" s="197" customFormat="1" ht="15.75" hidden="1" customHeight="1" x14ac:dyDescent="0.25">
      <c r="A196" s="1302" t="s">
        <v>442</v>
      </c>
      <c r="B196" s="1244">
        <v>0</v>
      </c>
      <c r="C196" s="1245">
        <v>0</v>
      </c>
      <c r="D196" s="1245">
        <v>0</v>
      </c>
      <c r="E196" s="1245">
        <v>0</v>
      </c>
      <c r="F196" s="1245">
        <v>0</v>
      </c>
      <c r="G196" s="1245">
        <v>0</v>
      </c>
      <c r="H196" s="1245">
        <v>0</v>
      </c>
      <c r="I196" s="1245">
        <v>0</v>
      </c>
      <c r="J196" s="1245">
        <v>0</v>
      </c>
      <c r="K196" s="1245">
        <v>0</v>
      </c>
      <c r="L196" s="1245">
        <v>0</v>
      </c>
      <c r="M196" s="1245">
        <v>0</v>
      </c>
      <c r="N196" s="1245">
        <v>0</v>
      </c>
      <c r="O196" s="1245">
        <v>0</v>
      </c>
      <c r="P196" s="1246">
        <v>0</v>
      </c>
      <c r="Q196" s="1255">
        <f>SUM(B196:P196)</f>
        <v>0</v>
      </c>
      <c r="R196" s="1259">
        <f>SUM(Q196/Q199)</f>
        <v>0</v>
      </c>
    </row>
    <row r="197" spans="1:18" s="197" customFormat="1" ht="15.75" hidden="1" customHeight="1" x14ac:dyDescent="0.25">
      <c r="A197" s="1302" t="s">
        <v>443</v>
      </c>
      <c r="B197" s="1244">
        <v>0</v>
      </c>
      <c r="C197" s="1245">
        <v>0</v>
      </c>
      <c r="D197" s="1245">
        <v>0</v>
      </c>
      <c r="E197" s="1245">
        <v>0</v>
      </c>
      <c r="F197" s="1245">
        <v>0</v>
      </c>
      <c r="G197" s="1245">
        <v>0</v>
      </c>
      <c r="H197" s="1245">
        <v>0</v>
      </c>
      <c r="I197" s="1245">
        <v>2</v>
      </c>
      <c r="J197" s="1245">
        <v>0</v>
      </c>
      <c r="K197" s="1245">
        <v>0</v>
      </c>
      <c r="L197" s="1245">
        <v>0</v>
      </c>
      <c r="M197" s="1245">
        <v>0</v>
      </c>
      <c r="N197" s="1245">
        <v>0</v>
      </c>
      <c r="O197" s="1245">
        <v>0</v>
      </c>
      <c r="P197" s="1246">
        <v>0</v>
      </c>
      <c r="Q197" s="1255">
        <f>SUM(B197:P197)</f>
        <v>2</v>
      </c>
      <c r="R197" s="1259">
        <f>SUM(Q197/Q199)</f>
        <v>0.5</v>
      </c>
    </row>
    <row r="198" spans="1:18" s="197" customFormat="1" ht="26.25" hidden="1" thickBot="1" x14ac:dyDescent="0.3">
      <c r="A198" s="1303" t="s">
        <v>444</v>
      </c>
      <c r="B198" s="1244">
        <v>0</v>
      </c>
      <c r="C198" s="1245">
        <v>0</v>
      </c>
      <c r="D198" s="1245">
        <v>0</v>
      </c>
      <c r="E198" s="1245">
        <v>0</v>
      </c>
      <c r="F198" s="1245">
        <v>0</v>
      </c>
      <c r="G198" s="1245">
        <v>0</v>
      </c>
      <c r="H198" s="1245">
        <v>0</v>
      </c>
      <c r="I198" s="1245">
        <v>0</v>
      </c>
      <c r="J198" s="1245">
        <v>0</v>
      </c>
      <c r="K198" s="1245">
        <v>0</v>
      </c>
      <c r="L198" s="1245">
        <v>0</v>
      </c>
      <c r="M198" s="1245">
        <v>0</v>
      </c>
      <c r="N198" s="1245">
        <v>0</v>
      </c>
      <c r="O198" s="1245">
        <v>0</v>
      </c>
      <c r="P198" s="1246">
        <v>0</v>
      </c>
      <c r="Q198" s="1255">
        <f>SUM(B198:P198)</f>
        <v>0</v>
      </c>
      <c r="R198" s="1260">
        <f>SUM(Q198/Q199)</f>
        <v>0</v>
      </c>
    </row>
    <row r="199" spans="1:18" s="197" customFormat="1" ht="16.5" hidden="1" thickTop="1" thickBot="1" x14ac:dyDescent="0.3">
      <c r="A199" s="1304" t="s">
        <v>135</v>
      </c>
      <c r="B199" s="1201">
        <f t="shared" ref="B199:Q199" si="8">SUM(B194:B198)</f>
        <v>0</v>
      </c>
      <c r="C199" s="1202">
        <f t="shared" si="8"/>
        <v>0</v>
      </c>
      <c r="D199" s="1202">
        <f t="shared" si="8"/>
        <v>0</v>
      </c>
      <c r="E199" s="1202">
        <f t="shared" si="8"/>
        <v>0</v>
      </c>
      <c r="F199" s="1202">
        <f t="shared" si="8"/>
        <v>0</v>
      </c>
      <c r="G199" s="1202">
        <f t="shared" si="8"/>
        <v>0</v>
      </c>
      <c r="H199" s="1202">
        <f t="shared" si="8"/>
        <v>0</v>
      </c>
      <c r="I199" s="1202">
        <f t="shared" si="8"/>
        <v>4</v>
      </c>
      <c r="J199" s="1202">
        <f t="shared" si="8"/>
        <v>0</v>
      </c>
      <c r="K199" s="1202">
        <f t="shared" si="8"/>
        <v>0</v>
      </c>
      <c r="L199" s="1202">
        <f t="shared" si="8"/>
        <v>0</v>
      </c>
      <c r="M199" s="1202">
        <f t="shared" si="8"/>
        <v>0</v>
      </c>
      <c r="N199" s="1202">
        <f t="shared" si="8"/>
        <v>0</v>
      </c>
      <c r="O199" s="1202">
        <f t="shared" si="8"/>
        <v>0</v>
      </c>
      <c r="P199" s="1203">
        <f t="shared" si="8"/>
        <v>0</v>
      </c>
      <c r="Q199" s="1256">
        <f t="shared" si="8"/>
        <v>4</v>
      </c>
      <c r="R199" s="1261">
        <f>SUM(Q199/Q199)</f>
        <v>1</v>
      </c>
    </row>
    <row r="200" spans="1:18" s="197" customFormat="1" ht="15.75" hidden="1" customHeight="1" thickBot="1" x14ac:dyDescent="0.3">
      <c r="A200" s="1305" t="s">
        <v>134</v>
      </c>
      <c r="B200" s="1204">
        <f>SUM(B199/Q199)</f>
        <v>0</v>
      </c>
      <c r="C200" s="1206">
        <f>SUM(C199/Q199)</f>
        <v>0</v>
      </c>
      <c r="D200" s="1206">
        <f>SUM(D199/Q199)</f>
        <v>0</v>
      </c>
      <c r="E200" s="1206">
        <f>SUM(E199/Q199)</f>
        <v>0</v>
      </c>
      <c r="F200" s="1206">
        <f>SUM(F199/Q199)</f>
        <v>0</v>
      </c>
      <c r="G200" s="1206">
        <f>SUM(G199/Q199)</f>
        <v>0</v>
      </c>
      <c r="H200" s="1206">
        <f>SUM(H199/Q199)</f>
        <v>0</v>
      </c>
      <c r="I200" s="1206">
        <f>SUM(I199/Q199)</f>
        <v>1</v>
      </c>
      <c r="J200" s="1206">
        <f>SUM(J199/Q199)</f>
        <v>0</v>
      </c>
      <c r="K200" s="1206">
        <f>SUM(K199/Q199)</f>
        <v>0</v>
      </c>
      <c r="L200" s="1206">
        <f>SUM(L199/Q199)</f>
        <v>0</v>
      </c>
      <c r="M200" s="1206">
        <f>SUM(M199/Q199)</f>
        <v>0</v>
      </c>
      <c r="N200" s="1206">
        <f>SUM(N199/Q199)</f>
        <v>0</v>
      </c>
      <c r="O200" s="1206">
        <f>SUM(O199/Q199)</f>
        <v>0</v>
      </c>
      <c r="P200" s="1207">
        <f>SUM(P199/Q199)</f>
        <v>0</v>
      </c>
      <c r="Q200" s="1257">
        <f>SUM(B200:P200)</f>
        <v>1</v>
      </c>
      <c r="R200" s="405"/>
    </row>
    <row r="201" spans="1:18" s="197" customFormat="1" ht="12.75" hidden="1" customHeight="1" thickBot="1" x14ac:dyDescent="0.3">
      <c r="A201" s="11"/>
      <c r="B201" s="11"/>
      <c r="C201" s="11"/>
      <c r="D201" s="11"/>
      <c r="E201" s="11"/>
      <c r="F201" s="11"/>
      <c r="G201" s="11"/>
      <c r="H201" s="11"/>
      <c r="I201" s="11"/>
      <c r="J201" s="11"/>
      <c r="K201" s="11"/>
      <c r="L201" s="11"/>
      <c r="M201" s="11"/>
      <c r="N201" s="11"/>
      <c r="O201" s="11"/>
      <c r="P201" s="11"/>
      <c r="Q201" s="11"/>
      <c r="R201" s="11"/>
    </row>
    <row r="202" spans="1:18" s="197" customFormat="1" ht="34.5" hidden="1" customHeight="1" thickBot="1" x14ac:dyDescent="0.3">
      <c r="A202" s="2291" t="s">
        <v>445</v>
      </c>
      <c r="B202" s="2292"/>
      <c r="C202" s="2292"/>
      <c r="D202" s="2292"/>
      <c r="E202" s="2292"/>
      <c r="F202" s="2292"/>
      <c r="G202" s="2292"/>
      <c r="H202" s="2292"/>
      <c r="I202" s="2292"/>
      <c r="J202" s="2292"/>
      <c r="K202" s="2292"/>
      <c r="L202" s="2292"/>
      <c r="M202" s="2292"/>
      <c r="N202" s="2292"/>
      <c r="O202" s="2292"/>
      <c r="P202" s="2292"/>
      <c r="Q202" s="2292"/>
      <c r="R202" s="2293"/>
    </row>
    <row r="203" spans="1:18" s="197" customFormat="1" ht="15.75" hidden="1" thickBot="1" x14ac:dyDescent="0.3">
      <c r="A203" s="1306" t="s">
        <v>446</v>
      </c>
      <c r="B203" s="1247">
        <v>0</v>
      </c>
      <c r="C203" s="1248">
        <v>0</v>
      </c>
      <c r="D203" s="1248">
        <v>0</v>
      </c>
      <c r="E203" s="1248">
        <v>0</v>
      </c>
      <c r="F203" s="1248">
        <v>0</v>
      </c>
      <c r="G203" s="1248">
        <v>0</v>
      </c>
      <c r="H203" s="1248">
        <v>0</v>
      </c>
      <c r="I203" s="1248">
        <v>0</v>
      </c>
      <c r="J203" s="1248">
        <v>0</v>
      </c>
      <c r="K203" s="1248">
        <v>0</v>
      </c>
      <c r="L203" s="1248">
        <v>0</v>
      </c>
      <c r="M203" s="1248">
        <v>0</v>
      </c>
      <c r="N203" s="1248">
        <v>0</v>
      </c>
      <c r="O203" s="1248">
        <v>0</v>
      </c>
      <c r="P203" s="1248">
        <v>0</v>
      </c>
      <c r="Q203" s="1249">
        <v>0</v>
      </c>
      <c r="R203" s="1205">
        <v>0</v>
      </c>
    </row>
    <row r="204" spans="1:18" s="197" customFormat="1" ht="15.75" hidden="1" customHeight="1" thickBot="1" x14ac:dyDescent="0.3">
      <c r="A204" s="1325"/>
      <c r="B204" s="1325"/>
      <c r="C204" s="1325"/>
      <c r="D204" s="1325"/>
      <c r="E204" s="1325"/>
      <c r="F204" s="1325"/>
      <c r="G204" s="1325"/>
      <c r="H204" s="1325"/>
      <c r="I204" s="1325"/>
      <c r="J204" s="1325"/>
      <c r="K204" s="1325"/>
      <c r="L204" s="1325"/>
      <c r="M204" s="1325"/>
      <c r="N204" s="1325"/>
      <c r="O204" s="1325"/>
      <c r="P204" s="1325"/>
      <c r="Q204" s="1325"/>
      <c r="R204" s="1325"/>
    </row>
    <row r="205" spans="1:18" s="197" customFormat="1" ht="18.75" hidden="1" customHeight="1" thickBot="1" x14ac:dyDescent="0.3">
      <c r="A205" s="2294" t="s">
        <v>447</v>
      </c>
      <c r="B205" s="2295"/>
      <c r="C205" s="2295"/>
      <c r="D205" s="2295"/>
      <c r="E205" s="2295"/>
      <c r="F205" s="2295"/>
      <c r="G205" s="2295"/>
      <c r="H205" s="2295"/>
      <c r="I205" s="2295"/>
      <c r="J205" s="2295"/>
      <c r="K205" s="2295"/>
      <c r="L205" s="2295"/>
      <c r="M205" s="2295"/>
      <c r="N205" s="2295"/>
      <c r="O205" s="2295"/>
      <c r="P205" s="2295"/>
      <c r="Q205" s="2295"/>
      <c r="R205" s="2296"/>
    </row>
    <row r="206" spans="1:18" s="197" customFormat="1" ht="15.75" hidden="1" thickBot="1" x14ac:dyDescent="0.3">
      <c r="A206" s="1856" t="s">
        <v>448</v>
      </c>
      <c r="B206" s="2297" t="s">
        <v>449</v>
      </c>
      <c r="C206" s="2297"/>
      <c r="D206" s="2297"/>
      <c r="E206" s="2297"/>
      <c r="F206" s="2297"/>
      <c r="G206" s="2297"/>
      <c r="H206" s="2297"/>
      <c r="I206" s="2297"/>
      <c r="J206" s="2297"/>
      <c r="K206" s="2297"/>
      <c r="L206" s="2299" t="s">
        <v>450</v>
      </c>
      <c r="M206" s="2297"/>
      <c r="N206" s="2297"/>
      <c r="O206" s="2297"/>
      <c r="P206" s="2297"/>
      <c r="Q206" s="2297"/>
      <c r="R206" s="2297"/>
    </row>
    <row r="207" spans="1:18" s="197" customFormat="1" ht="15.75" hidden="1" customHeight="1" x14ac:dyDescent="0.25">
      <c r="A207" s="1250" t="s">
        <v>125</v>
      </c>
      <c r="B207" s="2333" t="s">
        <v>503</v>
      </c>
      <c r="C207" s="2334"/>
      <c r="D207" s="2334"/>
      <c r="E207" s="2334"/>
      <c r="F207" s="2334"/>
      <c r="G207" s="2334"/>
      <c r="H207" s="2334"/>
      <c r="I207" s="2334"/>
      <c r="J207" s="2334"/>
      <c r="K207" s="2335"/>
      <c r="L207" s="2336" t="s">
        <v>499</v>
      </c>
      <c r="M207" s="2334"/>
      <c r="N207" s="2334"/>
      <c r="O207" s="2334"/>
      <c r="P207" s="2334"/>
      <c r="Q207" s="2334"/>
      <c r="R207" s="2335"/>
    </row>
    <row r="208" spans="1:18" s="197" customFormat="1" ht="15.75" hidden="1" customHeight="1" x14ac:dyDescent="0.25">
      <c r="A208" s="1251" t="s">
        <v>504</v>
      </c>
      <c r="B208" s="2327" t="s">
        <v>480</v>
      </c>
      <c r="C208" s="2322"/>
      <c r="D208" s="2322"/>
      <c r="E208" s="2322"/>
      <c r="F208" s="2322"/>
      <c r="G208" s="2322"/>
      <c r="H208" s="2322"/>
      <c r="I208" s="2322"/>
      <c r="J208" s="2322"/>
      <c r="K208" s="2323"/>
      <c r="L208" s="2321" t="s">
        <v>488</v>
      </c>
      <c r="M208" s="2322"/>
      <c r="N208" s="2322"/>
      <c r="O208" s="2322"/>
      <c r="P208" s="2322"/>
      <c r="Q208" s="2322"/>
      <c r="R208" s="2323"/>
    </row>
    <row r="209" spans="1:18" s="197" customFormat="1" ht="15.75" hidden="1" customHeight="1" x14ac:dyDescent="0.25">
      <c r="A209" s="1251" t="s">
        <v>125</v>
      </c>
      <c r="B209" s="2327" t="s">
        <v>505</v>
      </c>
      <c r="C209" s="2322"/>
      <c r="D209" s="2322"/>
      <c r="E209" s="2322"/>
      <c r="F209" s="2322"/>
      <c r="G209" s="2322"/>
      <c r="H209" s="2322"/>
      <c r="I209" s="2322"/>
      <c r="J209" s="2322"/>
      <c r="K209" s="2323"/>
      <c r="L209" s="2321" t="s">
        <v>506</v>
      </c>
      <c r="M209" s="2322"/>
      <c r="N209" s="2322"/>
      <c r="O209" s="2322"/>
      <c r="P209" s="2322"/>
      <c r="Q209" s="2322"/>
      <c r="R209" s="2323"/>
    </row>
    <row r="210" spans="1:18" s="197" customFormat="1" ht="15.75" hidden="1" customHeight="1" x14ac:dyDescent="0.25">
      <c r="A210" s="1251" t="s">
        <v>125</v>
      </c>
      <c r="B210" s="2324" t="s">
        <v>507</v>
      </c>
      <c r="C210" s="2325"/>
      <c r="D210" s="2325"/>
      <c r="E210" s="2325"/>
      <c r="F210" s="2325"/>
      <c r="G210" s="2325"/>
      <c r="H210" s="2325"/>
      <c r="I210" s="2325"/>
      <c r="J210" s="2325"/>
      <c r="K210" s="2326"/>
      <c r="L210" s="2321" t="s">
        <v>508</v>
      </c>
      <c r="M210" s="2322"/>
      <c r="N210" s="2322"/>
      <c r="O210" s="2322"/>
      <c r="P210" s="2322"/>
      <c r="Q210" s="2322"/>
      <c r="R210" s="2323"/>
    </row>
    <row r="211" spans="1:18" s="197" customFormat="1" ht="15.75" hidden="1" customHeight="1" x14ac:dyDescent="0.25">
      <c r="A211" s="1251" t="s">
        <v>125</v>
      </c>
      <c r="B211" s="2324" t="s">
        <v>509</v>
      </c>
      <c r="C211" s="2325"/>
      <c r="D211" s="2325"/>
      <c r="E211" s="2325"/>
      <c r="F211" s="2325"/>
      <c r="G211" s="2325"/>
      <c r="H211" s="2325"/>
      <c r="I211" s="2325"/>
      <c r="J211" s="2325"/>
      <c r="K211" s="2326"/>
      <c r="L211" s="2321" t="s">
        <v>508</v>
      </c>
      <c r="M211" s="2322"/>
      <c r="N211" s="2322"/>
      <c r="O211" s="2322"/>
      <c r="P211" s="2322"/>
      <c r="Q211" s="2322"/>
      <c r="R211" s="2323"/>
    </row>
    <row r="212" spans="1:18" s="197" customFormat="1" ht="15.75" hidden="1" customHeight="1" x14ac:dyDescent="0.25">
      <c r="A212" s="1251" t="s">
        <v>125</v>
      </c>
      <c r="B212" s="2324" t="s">
        <v>510</v>
      </c>
      <c r="C212" s="2325"/>
      <c r="D212" s="2325"/>
      <c r="E212" s="2325"/>
      <c r="F212" s="2325"/>
      <c r="G212" s="2325"/>
      <c r="H212" s="2325"/>
      <c r="I212" s="2325"/>
      <c r="J212" s="2325"/>
      <c r="K212" s="2326"/>
      <c r="L212" s="2321" t="s">
        <v>488</v>
      </c>
      <c r="M212" s="2322"/>
      <c r="N212" s="2322"/>
      <c r="O212" s="2322"/>
      <c r="P212" s="2322"/>
      <c r="Q212" s="2322"/>
      <c r="R212" s="2323"/>
    </row>
    <row r="213" spans="1:18" s="197" customFormat="1" ht="15.75" hidden="1" customHeight="1" x14ac:dyDescent="0.25">
      <c r="A213" s="1251" t="s">
        <v>125</v>
      </c>
      <c r="B213" s="2324" t="s">
        <v>511</v>
      </c>
      <c r="C213" s="2325"/>
      <c r="D213" s="2325"/>
      <c r="E213" s="2325"/>
      <c r="F213" s="2325"/>
      <c r="G213" s="2325"/>
      <c r="H213" s="2325"/>
      <c r="I213" s="2325"/>
      <c r="J213" s="2325"/>
      <c r="K213" s="2326"/>
      <c r="L213" s="2321" t="s">
        <v>499</v>
      </c>
      <c r="M213" s="2322"/>
      <c r="N213" s="2322"/>
      <c r="O213" s="2322"/>
      <c r="P213" s="2322"/>
      <c r="Q213" s="2322"/>
      <c r="R213" s="2323"/>
    </row>
    <row r="214" spans="1:18" s="197" customFormat="1" ht="15.75" hidden="1" customHeight="1" x14ac:dyDescent="0.25">
      <c r="A214" s="1251" t="s">
        <v>131</v>
      </c>
      <c r="B214" s="2324" t="s">
        <v>512</v>
      </c>
      <c r="C214" s="2325"/>
      <c r="D214" s="2325"/>
      <c r="E214" s="2325"/>
      <c r="F214" s="2325"/>
      <c r="G214" s="2325"/>
      <c r="H214" s="2325"/>
      <c r="I214" s="2325"/>
      <c r="J214" s="2325"/>
      <c r="K214" s="2326"/>
      <c r="L214" s="2321" t="s">
        <v>508</v>
      </c>
      <c r="M214" s="2322"/>
      <c r="N214" s="2322"/>
      <c r="O214" s="2322"/>
      <c r="P214" s="2322"/>
      <c r="Q214" s="2322"/>
      <c r="R214" s="2323"/>
    </row>
    <row r="215" spans="1:18" s="197" customFormat="1" ht="15.75" hidden="1" customHeight="1" x14ac:dyDescent="0.25">
      <c r="A215" s="1251" t="s">
        <v>125</v>
      </c>
      <c r="B215" s="2324" t="s">
        <v>513</v>
      </c>
      <c r="C215" s="2325"/>
      <c r="D215" s="2325"/>
      <c r="E215" s="2325"/>
      <c r="F215" s="2325"/>
      <c r="G215" s="2325"/>
      <c r="H215" s="2325"/>
      <c r="I215" s="2325"/>
      <c r="J215" s="2325"/>
      <c r="K215" s="2326"/>
      <c r="L215" s="2321" t="s">
        <v>488</v>
      </c>
      <c r="M215" s="2322"/>
      <c r="N215" s="2322"/>
      <c r="O215" s="2322"/>
      <c r="P215" s="2322"/>
      <c r="Q215" s="2322"/>
      <c r="R215" s="2323"/>
    </row>
    <row r="216" spans="1:18" s="197" customFormat="1" ht="15.75" hidden="1" customHeight="1" thickBot="1" x14ac:dyDescent="0.3">
      <c r="A216" s="1252" t="s">
        <v>125</v>
      </c>
      <c r="B216" s="2343" t="s">
        <v>497</v>
      </c>
      <c r="C216" s="2344"/>
      <c r="D216" s="2344"/>
      <c r="E216" s="2344"/>
      <c r="F216" s="2344"/>
      <c r="G216" s="2344"/>
      <c r="H216" s="2344"/>
      <c r="I216" s="2344"/>
      <c r="J216" s="2344"/>
      <c r="K216" s="2345"/>
      <c r="L216" s="2346" t="s">
        <v>499</v>
      </c>
      <c r="M216" s="2347"/>
      <c r="N216" s="2347"/>
      <c r="O216" s="2347"/>
      <c r="P216" s="2347"/>
      <c r="Q216" s="2347"/>
      <c r="R216" s="2348"/>
    </row>
    <row r="217" spans="1:18" s="197" customFormat="1" ht="15.75" hidden="1" customHeight="1" thickBot="1" x14ac:dyDescent="0.3">
      <c r="A217" s="1307"/>
      <c r="B217" s="1308"/>
      <c r="C217" s="1308"/>
      <c r="D217" s="1308"/>
      <c r="E217" s="1308"/>
      <c r="F217" s="1308"/>
      <c r="G217" s="1308"/>
      <c r="H217" s="1308"/>
      <c r="I217" s="1308"/>
      <c r="J217" s="1308"/>
      <c r="K217" s="1308"/>
      <c r="L217" s="1309"/>
      <c r="M217" s="1309"/>
      <c r="N217" s="1309"/>
      <c r="O217" s="1309"/>
      <c r="P217" s="1309"/>
      <c r="Q217" s="1309"/>
      <c r="R217" s="1310"/>
    </row>
    <row r="218" spans="1:18" s="32" customFormat="1" ht="16.5" hidden="1" thickBot="1" x14ac:dyDescent="0.3">
      <c r="A218" s="2288" t="s">
        <v>188</v>
      </c>
      <c r="B218" s="2289"/>
      <c r="C218" s="2289"/>
      <c r="D218" s="2289"/>
      <c r="E218" s="2289"/>
      <c r="F218" s="2289"/>
      <c r="G218" s="2289"/>
      <c r="H218" s="2289"/>
      <c r="I218" s="2289"/>
      <c r="J218" s="2289"/>
      <c r="K218" s="2289"/>
      <c r="L218" s="2289"/>
      <c r="M218" s="2289"/>
      <c r="N218" s="2289"/>
      <c r="O218" s="2289"/>
      <c r="P218" s="2289"/>
      <c r="Q218" s="2289"/>
      <c r="R218" s="2290"/>
    </row>
    <row r="219" spans="1:18" s="32" customFormat="1" ht="70.5" hidden="1" customHeight="1" thickBot="1" x14ac:dyDescent="0.3">
      <c r="A219" s="129"/>
      <c r="B219" s="172" t="s">
        <v>148</v>
      </c>
      <c r="C219" s="164" t="s">
        <v>149</v>
      </c>
      <c r="D219" s="164" t="s">
        <v>150</v>
      </c>
      <c r="E219" s="164" t="s">
        <v>151</v>
      </c>
      <c r="F219" s="164" t="s">
        <v>152</v>
      </c>
      <c r="G219" s="164" t="s">
        <v>153</v>
      </c>
      <c r="H219" s="164" t="s">
        <v>154</v>
      </c>
      <c r="I219" s="164" t="s">
        <v>155</v>
      </c>
      <c r="J219" s="164" t="s">
        <v>156</v>
      </c>
      <c r="K219" s="164" t="s">
        <v>157</v>
      </c>
      <c r="L219" s="164" t="s">
        <v>158</v>
      </c>
      <c r="M219" s="164" t="s">
        <v>159</v>
      </c>
      <c r="N219" s="164" t="s">
        <v>160</v>
      </c>
      <c r="O219" s="164" t="s">
        <v>161</v>
      </c>
      <c r="P219" s="164" t="s">
        <v>162</v>
      </c>
      <c r="Q219" s="164" t="s">
        <v>163</v>
      </c>
      <c r="R219" s="164" t="s">
        <v>164</v>
      </c>
    </row>
    <row r="220" spans="1:18" s="197" customFormat="1" hidden="1" x14ac:dyDescent="0.25">
      <c r="A220" s="112" t="s">
        <v>440</v>
      </c>
      <c r="B220" s="1109">
        <v>0</v>
      </c>
      <c r="C220" s="1110">
        <v>0</v>
      </c>
      <c r="D220" s="1110">
        <v>0</v>
      </c>
      <c r="E220" s="1110">
        <v>0</v>
      </c>
      <c r="F220" s="1110">
        <v>0</v>
      </c>
      <c r="G220" s="1110">
        <v>0</v>
      </c>
      <c r="H220" s="1110">
        <v>0</v>
      </c>
      <c r="I220" s="1110">
        <v>0</v>
      </c>
      <c r="J220" s="1110">
        <v>0</v>
      </c>
      <c r="K220" s="1110">
        <v>0</v>
      </c>
      <c r="L220" s="1110">
        <v>0</v>
      </c>
      <c r="M220" s="1110">
        <v>0</v>
      </c>
      <c r="N220" s="1110">
        <v>0</v>
      </c>
      <c r="O220" s="1110">
        <v>0</v>
      </c>
      <c r="P220" s="1111">
        <v>0</v>
      </c>
      <c r="Q220" s="205">
        <f>SUM(B220:P220)</f>
        <v>0</v>
      </c>
      <c r="R220" s="248">
        <v>0</v>
      </c>
    </row>
    <row r="221" spans="1:18" s="197" customFormat="1" ht="15.75" hidden="1" customHeight="1" x14ac:dyDescent="0.25">
      <c r="A221" s="113" t="s">
        <v>514</v>
      </c>
      <c r="B221" s="1112">
        <v>0</v>
      </c>
      <c r="C221" s="1113">
        <v>0</v>
      </c>
      <c r="D221" s="1113">
        <v>0</v>
      </c>
      <c r="E221" s="1113">
        <v>0</v>
      </c>
      <c r="F221" s="1113">
        <v>0</v>
      </c>
      <c r="G221" s="1113">
        <v>0</v>
      </c>
      <c r="H221" s="1113">
        <v>0</v>
      </c>
      <c r="I221" s="1113">
        <v>0</v>
      </c>
      <c r="J221" s="1113">
        <v>0</v>
      </c>
      <c r="K221" s="1113">
        <v>0</v>
      </c>
      <c r="L221" s="1113">
        <v>0</v>
      </c>
      <c r="M221" s="1113">
        <v>0</v>
      </c>
      <c r="N221" s="1113">
        <v>0</v>
      </c>
      <c r="O221" s="1113">
        <v>0</v>
      </c>
      <c r="P221" s="1114">
        <v>0</v>
      </c>
      <c r="Q221" s="206">
        <f>SUM(B221:P221)</f>
        <v>0</v>
      </c>
      <c r="R221" s="256">
        <v>0</v>
      </c>
    </row>
    <row r="222" spans="1:18" s="197" customFormat="1" ht="15.75" hidden="1" customHeight="1" x14ac:dyDescent="0.25">
      <c r="A222" s="114" t="s">
        <v>442</v>
      </c>
      <c r="B222" s="1112">
        <v>0</v>
      </c>
      <c r="C222" s="1113">
        <v>0</v>
      </c>
      <c r="D222" s="1113">
        <v>0</v>
      </c>
      <c r="E222" s="1113">
        <v>0</v>
      </c>
      <c r="F222" s="1113">
        <v>0</v>
      </c>
      <c r="G222" s="1113">
        <v>0</v>
      </c>
      <c r="H222" s="1113">
        <v>0</v>
      </c>
      <c r="I222" s="1113">
        <v>0</v>
      </c>
      <c r="J222" s="1113">
        <v>0</v>
      </c>
      <c r="K222" s="1113">
        <v>0</v>
      </c>
      <c r="L222" s="1113">
        <v>0</v>
      </c>
      <c r="M222" s="1113">
        <v>0</v>
      </c>
      <c r="N222" s="1113">
        <v>0</v>
      </c>
      <c r="O222" s="1113">
        <v>0</v>
      </c>
      <c r="P222" s="1114">
        <v>0</v>
      </c>
      <c r="Q222" s="206">
        <f>SUM(B222:P222)</f>
        <v>0</v>
      </c>
      <c r="R222" s="256">
        <v>0</v>
      </c>
    </row>
    <row r="223" spans="1:18" s="197" customFormat="1" ht="15.75" hidden="1" customHeight="1" x14ac:dyDescent="0.25">
      <c r="A223" s="114" t="s">
        <v>443</v>
      </c>
      <c r="B223" s="1112">
        <v>0</v>
      </c>
      <c r="C223" s="1113">
        <v>0</v>
      </c>
      <c r="D223" s="1113">
        <v>0</v>
      </c>
      <c r="E223" s="1113">
        <v>0</v>
      </c>
      <c r="F223" s="1113">
        <v>0</v>
      </c>
      <c r="G223" s="1113">
        <v>0</v>
      </c>
      <c r="H223" s="1113">
        <v>0</v>
      </c>
      <c r="I223" s="1113">
        <v>0</v>
      </c>
      <c r="J223" s="1113">
        <v>0</v>
      </c>
      <c r="K223" s="1113">
        <v>0</v>
      </c>
      <c r="L223" s="1113">
        <v>0</v>
      </c>
      <c r="M223" s="1113">
        <v>0</v>
      </c>
      <c r="N223" s="1113">
        <v>0</v>
      </c>
      <c r="O223" s="1113">
        <v>0</v>
      </c>
      <c r="P223" s="1114">
        <v>0</v>
      </c>
      <c r="Q223" s="206">
        <f>SUM(B223:P223)</f>
        <v>0</v>
      </c>
      <c r="R223" s="256">
        <v>0</v>
      </c>
    </row>
    <row r="224" spans="1:18" s="197" customFormat="1" ht="15.75" hidden="1" thickBot="1" x14ac:dyDescent="0.3">
      <c r="A224" s="1133" t="s">
        <v>444</v>
      </c>
      <c r="B224" s="1112">
        <v>0</v>
      </c>
      <c r="C224" s="1113">
        <v>0</v>
      </c>
      <c r="D224" s="1113">
        <v>0</v>
      </c>
      <c r="E224" s="1113">
        <v>0</v>
      </c>
      <c r="F224" s="1113">
        <v>0</v>
      </c>
      <c r="G224" s="1113">
        <v>0</v>
      </c>
      <c r="H224" s="1113">
        <v>0</v>
      </c>
      <c r="I224" s="1113">
        <v>0</v>
      </c>
      <c r="J224" s="1113">
        <v>0</v>
      </c>
      <c r="K224" s="1113">
        <v>0</v>
      </c>
      <c r="L224" s="1113">
        <v>0</v>
      </c>
      <c r="M224" s="1113">
        <v>0</v>
      </c>
      <c r="N224" s="1113">
        <v>0</v>
      </c>
      <c r="O224" s="1113">
        <v>0</v>
      </c>
      <c r="P224" s="1114">
        <v>0</v>
      </c>
      <c r="Q224" s="206">
        <f>SUM(B224:P224)</f>
        <v>0</v>
      </c>
      <c r="R224" s="257">
        <v>0</v>
      </c>
    </row>
    <row r="225" spans="1:32" s="197" customFormat="1" ht="16.5" hidden="1" thickTop="1" thickBot="1" x14ac:dyDescent="0.3">
      <c r="A225" s="115" t="s">
        <v>135</v>
      </c>
      <c r="B225" s="208">
        <f t="shared" ref="B225:Q225" si="9">SUM(B220:B224)</f>
        <v>0</v>
      </c>
      <c r="C225" s="209">
        <f t="shared" si="9"/>
        <v>0</v>
      </c>
      <c r="D225" s="209">
        <f t="shared" si="9"/>
        <v>0</v>
      </c>
      <c r="E225" s="209">
        <f t="shared" si="9"/>
        <v>0</v>
      </c>
      <c r="F225" s="209">
        <f t="shared" si="9"/>
        <v>0</v>
      </c>
      <c r="G225" s="209">
        <f t="shared" si="9"/>
        <v>0</v>
      </c>
      <c r="H225" s="209">
        <f t="shared" si="9"/>
        <v>0</v>
      </c>
      <c r="I225" s="209">
        <f t="shared" si="9"/>
        <v>0</v>
      </c>
      <c r="J225" s="209">
        <f t="shared" si="9"/>
        <v>0</v>
      </c>
      <c r="K225" s="209">
        <f t="shared" si="9"/>
        <v>0</v>
      </c>
      <c r="L225" s="209">
        <f t="shared" si="9"/>
        <v>0</v>
      </c>
      <c r="M225" s="209">
        <f t="shared" si="9"/>
        <v>0</v>
      </c>
      <c r="N225" s="209">
        <f t="shared" si="9"/>
        <v>0</v>
      </c>
      <c r="O225" s="209">
        <f t="shared" si="9"/>
        <v>0</v>
      </c>
      <c r="P225" s="210">
        <f t="shared" si="9"/>
        <v>0</v>
      </c>
      <c r="Q225" s="208">
        <f t="shared" si="9"/>
        <v>0</v>
      </c>
      <c r="R225" s="211">
        <v>0</v>
      </c>
    </row>
    <row r="226" spans="1:32" s="197" customFormat="1" ht="15.75" hidden="1" customHeight="1" thickBot="1" x14ac:dyDescent="0.3">
      <c r="A226" s="116" t="s">
        <v>134</v>
      </c>
      <c r="B226" s="253">
        <v>0</v>
      </c>
      <c r="C226" s="254">
        <v>0</v>
      </c>
      <c r="D226" s="254">
        <v>0</v>
      </c>
      <c r="E226" s="254">
        <v>0</v>
      </c>
      <c r="F226" s="254">
        <v>0</v>
      </c>
      <c r="G226" s="254">
        <v>0</v>
      </c>
      <c r="H226" s="254">
        <v>0</v>
      </c>
      <c r="I226" s="254">
        <v>0</v>
      </c>
      <c r="J226" s="254">
        <v>0</v>
      </c>
      <c r="K226" s="254">
        <v>0</v>
      </c>
      <c r="L226" s="254">
        <v>0</v>
      </c>
      <c r="M226" s="254">
        <v>0</v>
      </c>
      <c r="N226" s="254">
        <v>0</v>
      </c>
      <c r="O226" s="254">
        <v>0</v>
      </c>
      <c r="P226" s="255">
        <v>0</v>
      </c>
      <c r="Q226" s="207">
        <v>0</v>
      </c>
      <c r="R226" s="405"/>
    </row>
    <row r="227" spans="1:32" s="197" customFormat="1" ht="12.75" hidden="1" customHeight="1" thickBot="1" x14ac:dyDescent="0.3">
      <c r="A227" s="11"/>
      <c r="B227" s="11"/>
      <c r="C227" s="11"/>
      <c r="D227" s="11"/>
      <c r="E227" s="11"/>
      <c r="F227" s="11"/>
      <c r="G227" s="11"/>
      <c r="H227" s="11"/>
      <c r="I227" s="11"/>
      <c r="J227" s="11"/>
      <c r="K227" s="11"/>
      <c r="L227" s="11"/>
      <c r="M227" s="11"/>
      <c r="N227" s="11"/>
      <c r="O227" s="11"/>
      <c r="P227" s="11"/>
      <c r="Q227" s="11"/>
      <c r="R227" s="11"/>
    </row>
    <row r="228" spans="1:32" s="197" customFormat="1" ht="34.5" hidden="1" customHeight="1" thickBot="1" x14ac:dyDescent="0.3">
      <c r="A228" s="2291" t="s">
        <v>515</v>
      </c>
      <c r="B228" s="2292"/>
      <c r="C228" s="2292"/>
      <c r="D228" s="2292"/>
      <c r="E228" s="2292"/>
      <c r="F228" s="2292"/>
      <c r="G228" s="2292"/>
      <c r="H228" s="2292"/>
      <c r="I228" s="2292"/>
      <c r="J228" s="2292"/>
      <c r="K228" s="2292"/>
      <c r="L228" s="2292"/>
      <c r="M228" s="2292"/>
      <c r="N228" s="2292"/>
      <c r="O228" s="2292"/>
      <c r="P228" s="2292"/>
      <c r="Q228" s="2292"/>
      <c r="R228" s="2293"/>
    </row>
    <row r="229" spans="1:32" s="197" customFormat="1" ht="15.75" hidden="1" thickBot="1" x14ac:dyDescent="0.3">
      <c r="A229" s="117" t="s">
        <v>446</v>
      </c>
      <c r="B229" s="1115">
        <v>0</v>
      </c>
      <c r="C229" s="1116">
        <v>0</v>
      </c>
      <c r="D229" s="1116">
        <v>0</v>
      </c>
      <c r="E229" s="1116">
        <v>0</v>
      </c>
      <c r="F229" s="1116">
        <v>0</v>
      </c>
      <c r="G229" s="1116">
        <v>0</v>
      </c>
      <c r="H229" s="1116">
        <v>0</v>
      </c>
      <c r="I229" s="1116">
        <v>0</v>
      </c>
      <c r="J229" s="1116">
        <v>0</v>
      </c>
      <c r="K229" s="1116">
        <v>0</v>
      </c>
      <c r="L229" s="1116">
        <v>0</v>
      </c>
      <c r="M229" s="1116">
        <v>0</v>
      </c>
      <c r="N229" s="1116">
        <v>0</v>
      </c>
      <c r="O229" s="1116">
        <v>0</v>
      </c>
      <c r="P229" s="1116">
        <v>0</v>
      </c>
      <c r="Q229" s="1117">
        <v>0</v>
      </c>
      <c r="R229" s="1118">
        <v>0</v>
      </c>
    </row>
    <row r="230" spans="1:32" s="197" customFormat="1" ht="15.75" hidden="1" customHeight="1" thickBot="1" x14ac:dyDescent="0.3">
      <c r="A230" s="1325"/>
      <c r="B230" s="1325"/>
      <c r="C230" s="1325"/>
      <c r="D230" s="1325"/>
      <c r="E230" s="1325"/>
      <c r="F230" s="1325"/>
      <c r="G230" s="1325"/>
      <c r="H230" s="1325"/>
      <c r="I230" s="1325"/>
      <c r="J230" s="1325"/>
      <c r="K230" s="1325"/>
      <c r="L230" s="1325"/>
      <c r="M230" s="1325"/>
      <c r="N230" s="1325"/>
      <c r="O230" s="1325"/>
      <c r="P230" s="1325"/>
      <c r="Q230" s="1325"/>
      <c r="R230" s="1325"/>
    </row>
    <row r="231" spans="1:32" s="197" customFormat="1" ht="18.75" hidden="1" customHeight="1" thickBot="1" x14ac:dyDescent="0.3">
      <c r="A231" s="2294" t="s">
        <v>516</v>
      </c>
      <c r="B231" s="2295"/>
      <c r="C231" s="2295"/>
      <c r="D231" s="2295"/>
      <c r="E231" s="2295"/>
      <c r="F231" s="2295"/>
      <c r="G231" s="2295"/>
      <c r="H231" s="2295"/>
      <c r="I231" s="2295"/>
      <c r="J231" s="2295"/>
      <c r="K231" s="2295"/>
      <c r="L231" s="2295"/>
      <c r="M231" s="2295"/>
      <c r="N231" s="2295"/>
      <c r="O231" s="2295"/>
      <c r="P231" s="2295"/>
      <c r="Q231" s="2295"/>
      <c r="R231" s="2296"/>
    </row>
    <row r="232" spans="1:32" s="197" customFormat="1" hidden="1" x14ac:dyDescent="0.25">
      <c r="A232" s="1865" t="s">
        <v>448</v>
      </c>
      <c r="B232" s="2332" t="s">
        <v>449</v>
      </c>
      <c r="C232" s="2332"/>
      <c r="D232" s="2332"/>
      <c r="E232" s="2332"/>
      <c r="F232" s="2332"/>
      <c r="G232" s="2332"/>
      <c r="H232" s="2332"/>
      <c r="I232" s="2332"/>
      <c r="J232" s="2332"/>
      <c r="K232" s="2332"/>
      <c r="L232" s="2332" t="s">
        <v>450</v>
      </c>
      <c r="M232" s="2332"/>
      <c r="N232" s="2332"/>
      <c r="O232" s="2332"/>
      <c r="P232" s="2332"/>
      <c r="Q232" s="2332"/>
      <c r="R232" s="2332"/>
    </row>
    <row r="233" spans="1:32" s="197" customFormat="1" ht="15.75" hidden="1" customHeight="1" x14ac:dyDescent="0.25">
      <c r="A233" s="1119" t="s">
        <v>125</v>
      </c>
      <c r="B233" s="2319" t="s">
        <v>517</v>
      </c>
      <c r="C233" s="2319"/>
      <c r="D233" s="2319"/>
      <c r="E233" s="2319"/>
      <c r="F233" s="2319"/>
      <c r="G233" s="2319"/>
      <c r="H233" s="2319"/>
      <c r="I233" s="2319"/>
      <c r="J233" s="2319"/>
      <c r="K233" s="2319"/>
      <c r="L233" s="2319" t="s">
        <v>489</v>
      </c>
      <c r="M233" s="2319"/>
      <c r="N233" s="2319"/>
      <c r="O233" s="2319"/>
      <c r="P233" s="2319"/>
      <c r="Q233" s="2319"/>
      <c r="R233" s="2319"/>
    </row>
    <row r="234" spans="1:32" s="197" customFormat="1" ht="15.75" hidden="1" customHeight="1" x14ac:dyDescent="0.25">
      <c r="A234" s="1119" t="s">
        <v>125</v>
      </c>
      <c r="B234" s="2319" t="s">
        <v>518</v>
      </c>
      <c r="C234" s="2319"/>
      <c r="D234" s="2319"/>
      <c r="E234" s="2319"/>
      <c r="F234" s="2319"/>
      <c r="G234" s="2319"/>
      <c r="H234" s="2319"/>
      <c r="I234" s="2319"/>
      <c r="J234" s="2319"/>
      <c r="K234" s="2319"/>
      <c r="L234" s="2319" t="s">
        <v>519</v>
      </c>
      <c r="M234" s="2319"/>
      <c r="N234" s="2319"/>
      <c r="O234" s="2319"/>
      <c r="P234" s="2319"/>
      <c r="Q234" s="2319"/>
      <c r="R234" s="2319"/>
    </row>
    <row r="235" spans="1:32" s="197" customFormat="1" ht="15.75" hidden="1" customHeight="1" x14ac:dyDescent="0.25">
      <c r="A235" s="1119" t="s">
        <v>128</v>
      </c>
      <c r="B235" s="2319" t="s">
        <v>520</v>
      </c>
      <c r="C235" s="2319"/>
      <c r="D235" s="2319"/>
      <c r="E235" s="2319"/>
      <c r="F235" s="2319"/>
      <c r="G235" s="2319"/>
      <c r="H235" s="2319"/>
      <c r="I235" s="2319"/>
      <c r="J235" s="2319"/>
      <c r="K235" s="2319"/>
      <c r="L235" s="2319" t="s">
        <v>519</v>
      </c>
      <c r="M235" s="2319"/>
      <c r="N235" s="2319"/>
      <c r="O235" s="2319"/>
      <c r="P235" s="2319"/>
      <c r="Q235" s="2319"/>
      <c r="R235" s="2319"/>
    </row>
    <row r="236" spans="1:32" s="197" customFormat="1" ht="15.75" hidden="1" customHeight="1" x14ac:dyDescent="0.25">
      <c r="A236" s="1119" t="s">
        <v>125</v>
      </c>
      <c r="B236" s="2319" t="s">
        <v>521</v>
      </c>
      <c r="C236" s="2319"/>
      <c r="D236" s="2319"/>
      <c r="E236" s="2319"/>
      <c r="F236" s="2319"/>
      <c r="G236" s="2319"/>
      <c r="H236" s="2319"/>
      <c r="I236" s="2319"/>
      <c r="J236" s="2319"/>
      <c r="K236" s="2319"/>
      <c r="L236" s="2319" t="s">
        <v>519</v>
      </c>
      <c r="M236" s="2319"/>
      <c r="N236" s="2319"/>
      <c r="O236" s="2319"/>
      <c r="P236" s="2319"/>
      <c r="Q236" s="2319"/>
      <c r="R236" s="2319"/>
    </row>
    <row r="237" spans="1:32" s="197" customFormat="1" ht="15.75" hidden="1" customHeight="1" x14ac:dyDescent="0.25">
      <c r="A237" s="1119" t="s">
        <v>132</v>
      </c>
      <c r="B237" s="2319" t="s">
        <v>490</v>
      </c>
      <c r="C237" s="2319"/>
      <c r="D237" s="2319"/>
      <c r="E237" s="2319"/>
      <c r="F237" s="2319"/>
      <c r="G237" s="2319"/>
      <c r="H237" s="2319"/>
      <c r="I237" s="2319"/>
      <c r="J237" s="2319"/>
      <c r="K237" s="2319"/>
      <c r="L237" s="2319" t="s">
        <v>522</v>
      </c>
      <c r="M237" s="2319"/>
      <c r="N237" s="2319"/>
      <c r="O237" s="2319"/>
      <c r="P237" s="2319"/>
      <c r="Q237" s="2319"/>
      <c r="R237" s="2319"/>
    </row>
    <row r="238" spans="1:32" s="197" customFormat="1" ht="15.75" hidden="1" customHeight="1" x14ac:dyDescent="0.25">
      <c r="A238" s="1119" t="s">
        <v>125</v>
      </c>
      <c r="B238" s="2319" t="s">
        <v>523</v>
      </c>
      <c r="C238" s="2319"/>
      <c r="D238" s="2319"/>
      <c r="E238" s="2319"/>
      <c r="F238" s="2319"/>
      <c r="G238" s="2319"/>
      <c r="H238" s="2319"/>
      <c r="I238" s="2319"/>
      <c r="J238" s="2319"/>
      <c r="K238" s="2319"/>
      <c r="L238" s="2319" t="s">
        <v>519</v>
      </c>
      <c r="M238" s="2319"/>
      <c r="N238" s="2319"/>
      <c r="O238" s="2319"/>
      <c r="P238" s="2319"/>
      <c r="Q238" s="2319"/>
      <c r="R238" s="2319"/>
    </row>
    <row r="239" spans="1:32" s="197" customFormat="1" ht="15.75" hidden="1" customHeight="1" x14ac:dyDescent="0.25">
      <c r="A239" s="1119" t="s">
        <v>125</v>
      </c>
      <c r="B239" s="2319" t="s">
        <v>524</v>
      </c>
      <c r="C239" s="2319"/>
      <c r="D239" s="2319"/>
      <c r="E239" s="2319"/>
      <c r="F239" s="2319"/>
      <c r="G239" s="2319"/>
      <c r="H239" s="2319"/>
      <c r="I239" s="2319"/>
      <c r="J239" s="2319"/>
      <c r="K239" s="2319"/>
      <c r="L239" s="2319" t="s">
        <v>525</v>
      </c>
      <c r="M239" s="2319"/>
      <c r="N239" s="2319"/>
      <c r="O239" s="2319"/>
      <c r="P239" s="2319"/>
      <c r="Q239" s="2319"/>
      <c r="R239" s="2319"/>
    </row>
    <row r="240" spans="1:32" s="197" customFormat="1" ht="15.75" hidden="1" customHeight="1" x14ac:dyDescent="0.25">
      <c r="A240" s="1119" t="s">
        <v>128</v>
      </c>
      <c r="B240" s="2319" t="s">
        <v>526</v>
      </c>
      <c r="C240" s="2319"/>
      <c r="D240" s="2319"/>
      <c r="E240" s="2319"/>
      <c r="F240" s="2319"/>
      <c r="G240" s="2319"/>
      <c r="H240" s="2319"/>
      <c r="I240" s="2319"/>
      <c r="J240" s="2319"/>
      <c r="K240" s="2319"/>
      <c r="L240" s="2319" t="s">
        <v>527</v>
      </c>
      <c r="M240" s="2319"/>
      <c r="N240" s="2319"/>
      <c r="O240" s="2319"/>
      <c r="P240" s="2319"/>
      <c r="Q240" s="2319"/>
      <c r="R240" s="2319"/>
      <c r="S240" s="1325"/>
      <c r="T240" s="1325"/>
      <c r="U240" s="1325"/>
      <c r="V240" s="1325"/>
      <c r="W240" s="1325"/>
      <c r="X240" s="1325"/>
      <c r="Y240" s="1325"/>
      <c r="Z240" s="1325"/>
      <c r="AA240" s="1325"/>
      <c r="AB240" s="1325"/>
      <c r="AC240" s="1325"/>
      <c r="AD240" s="1325"/>
      <c r="AE240" s="1325"/>
      <c r="AF240" s="1325"/>
    </row>
    <row r="241" spans="1:32" s="197" customFormat="1" ht="15.75" hidden="1" customHeight="1" x14ac:dyDescent="0.25">
      <c r="A241" s="1119" t="s">
        <v>128</v>
      </c>
      <c r="B241" s="2319" t="s">
        <v>524</v>
      </c>
      <c r="C241" s="2319"/>
      <c r="D241" s="2319"/>
      <c r="E241" s="2319"/>
      <c r="F241" s="2319"/>
      <c r="G241" s="2319"/>
      <c r="H241" s="2319"/>
      <c r="I241" s="2319"/>
      <c r="J241" s="2319"/>
      <c r="K241" s="2319"/>
      <c r="L241" s="2319" t="s">
        <v>525</v>
      </c>
      <c r="M241" s="2319"/>
      <c r="N241" s="2319"/>
      <c r="O241" s="2319"/>
      <c r="P241" s="2319"/>
      <c r="Q241" s="2319"/>
      <c r="R241" s="2319"/>
      <c r="S241" s="1325"/>
      <c r="T241" s="1325"/>
      <c r="U241" s="1325"/>
      <c r="V241" s="1325"/>
      <c r="W241" s="1325"/>
      <c r="X241" s="1325"/>
      <c r="Y241" s="1325"/>
      <c r="Z241" s="1325"/>
      <c r="AA241" s="1325"/>
      <c r="AB241" s="1325"/>
      <c r="AC241" s="1325"/>
      <c r="AD241" s="1325"/>
      <c r="AE241" s="1325"/>
      <c r="AF241" s="1325"/>
    </row>
    <row r="242" spans="1:32" s="197" customFormat="1" ht="15.75" hidden="1" customHeight="1" thickBot="1" x14ac:dyDescent="0.3">
      <c r="A242" s="1134" t="s">
        <v>125</v>
      </c>
      <c r="B242" s="2320" t="s">
        <v>528</v>
      </c>
      <c r="C242" s="2320"/>
      <c r="D242" s="2320"/>
      <c r="E242" s="2320"/>
      <c r="F242" s="2320"/>
      <c r="G242" s="2320"/>
      <c r="H242" s="2320"/>
      <c r="I242" s="2320"/>
      <c r="J242" s="2320"/>
      <c r="K242" s="2320"/>
      <c r="L242" s="2320" t="s">
        <v>489</v>
      </c>
      <c r="M242" s="2320"/>
      <c r="N242" s="2320"/>
      <c r="O242" s="2320"/>
      <c r="P242" s="2320"/>
      <c r="Q242" s="2320"/>
      <c r="R242" s="2320"/>
      <c r="S242" s="1325"/>
      <c r="T242" s="1325"/>
      <c r="U242" s="1325"/>
      <c r="V242" s="1325"/>
      <c r="W242" s="1325"/>
      <c r="X242" s="1325"/>
      <c r="Y242" s="1325"/>
      <c r="Z242" s="1325"/>
      <c r="AA242" s="1325"/>
      <c r="AB242" s="1325"/>
      <c r="AC242" s="1325"/>
      <c r="AD242" s="1325"/>
      <c r="AE242" s="1325"/>
      <c r="AF242" s="1325"/>
    </row>
    <row r="243" spans="1:32" s="197" customFormat="1" ht="24.75" hidden="1" customHeight="1" thickBot="1" x14ac:dyDescent="0.3">
      <c r="A243" s="2331" t="s">
        <v>529</v>
      </c>
      <c r="B243" s="2331"/>
      <c r="C243" s="2331"/>
      <c r="D243" s="2331"/>
      <c r="E243" s="2331"/>
      <c r="F243" s="2331"/>
      <c r="G243" s="2331"/>
      <c r="H243" s="2331"/>
      <c r="I243" s="2331"/>
      <c r="J243" s="2331"/>
      <c r="K243" s="2331"/>
      <c r="L243" s="2331"/>
      <c r="M243" s="2331"/>
      <c r="N243" s="2331"/>
      <c r="O243" s="2331"/>
      <c r="P243" s="2331"/>
      <c r="Q243" s="2331"/>
      <c r="R243" s="2331"/>
      <c r="S243" s="1325"/>
      <c r="T243" s="1325"/>
      <c r="U243" s="1325"/>
      <c r="V243" s="1325"/>
      <c r="W243" s="1325"/>
      <c r="X243" s="1325"/>
      <c r="Y243" s="1325"/>
      <c r="Z243" s="1325"/>
      <c r="AA243" s="1325"/>
      <c r="AB243" s="1325"/>
      <c r="AC243" s="1325"/>
      <c r="AD243" s="1325"/>
      <c r="AE243" s="1325"/>
      <c r="AF243" s="1325"/>
    </row>
    <row r="244" spans="1:32" s="32" customFormat="1" ht="16.5" hidden="1" thickBot="1" x14ac:dyDescent="0.3">
      <c r="A244" s="2288" t="s">
        <v>189</v>
      </c>
      <c r="B244" s="2289"/>
      <c r="C244" s="2289"/>
      <c r="D244" s="2289"/>
      <c r="E244" s="2289"/>
      <c r="F244" s="2289"/>
      <c r="G244" s="2289"/>
      <c r="H244" s="2289"/>
      <c r="I244" s="2289"/>
      <c r="J244" s="2289"/>
      <c r="K244" s="2289"/>
      <c r="L244" s="2289"/>
      <c r="M244" s="2289"/>
      <c r="N244" s="2289"/>
      <c r="O244" s="2289"/>
      <c r="P244" s="2289"/>
      <c r="Q244" s="2289"/>
      <c r="R244" s="2290"/>
    </row>
    <row r="245" spans="1:32" s="32" customFormat="1" ht="70.5" hidden="1" customHeight="1" thickBot="1" x14ac:dyDescent="0.3">
      <c r="A245" s="129"/>
      <c r="B245" s="172" t="s">
        <v>148</v>
      </c>
      <c r="C245" s="164" t="s">
        <v>149</v>
      </c>
      <c r="D245" s="164" t="s">
        <v>150</v>
      </c>
      <c r="E245" s="164" t="s">
        <v>151</v>
      </c>
      <c r="F245" s="164" t="s">
        <v>152</v>
      </c>
      <c r="G245" s="164" t="s">
        <v>153</v>
      </c>
      <c r="H245" s="164" t="s">
        <v>154</v>
      </c>
      <c r="I245" s="164" t="s">
        <v>155</v>
      </c>
      <c r="J245" s="164" t="s">
        <v>156</v>
      </c>
      <c r="K245" s="164" t="s">
        <v>157</v>
      </c>
      <c r="L245" s="164" t="s">
        <v>158</v>
      </c>
      <c r="M245" s="164" t="s">
        <v>159</v>
      </c>
      <c r="N245" s="164" t="s">
        <v>160</v>
      </c>
      <c r="O245" s="164" t="s">
        <v>161</v>
      </c>
      <c r="P245" s="164" t="s">
        <v>162</v>
      </c>
      <c r="Q245" s="164" t="s">
        <v>163</v>
      </c>
      <c r="R245" s="164" t="s">
        <v>164</v>
      </c>
    </row>
    <row r="246" spans="1:32" hidden="1" x14ac:dyDescent="0.25">
      <c r="A246" s="112" t="s">
        <v>440</v>
      </c>
      <c r="B246" s="481">
        <v>0</v>
      </c>
      <c r="C246" s="482">
        <v>0</v>
      </c>
      <c r="D246" s="482">
        <v>0</v>
      </c>
      <c r="E246" s="482">
        <v>0</v>
      </c>
      <c r="F246" s="482">
        <v>0</v>
      </c>
      <c r="G246" s="482">
        <v>0</v>
      </c>
      <c r="H246" s="482">
        <v>0</v>
      </c>
      <c r="I246" s="482">
        <v>1</v>
      </c>
      <c r="J246" s="482">
        <v>0</v>
      </c>
      <c r="K246" s="482">
        <v>0</v>
      </c>
      <c r="L246" s="482">
        <v>0</v>
      </c>
      <c r="M246" s="482">
        <v>0</v>
      </c>
      <c r="N246" s="482">
        <v>0</v>
      </c>
      <c r="O246" s="482">
        <v>0</v>
      </c>
      <c r="P246" s="483">
        <v>0</v>
      </c>
      <c r="Q246" s="205">
        <f>SUM(B246:P246)</f>
        <v>1</v>
      </c>
      <c r="R246" s="248">
        <f>SUM(Q246/Q251)</f>
        <v>1</v>
      </c>
      <c r="S246" s="1325"/>
      <c r="T246" s="1325"/>
      <c r="U246" s="1325"/>
      <c r="V246" s="1325"/>
      <c r="W246" s="1325"/>
    </row>
    <row r="247" spans="1:32" ht="15.75" hidden="1" customHeight="1" x14ac:dyDescent="0.25">
      <c r="A247" s="113" t="s">
        <v>514</v>
      </c>
      <c r="B247" s="484">
        <v>0</v>
      </c>
      <c r="C247" s="485">
        <v>0</v>
      </c>
      <c r="D247" s="485">
        <v>0</v>
      </c>
      <c r="E247" s="485">
        <v>0</v>
      </c>
      <c r="F247" s="485">
        <v>0</v>
      </c>
      <c r="G247" s="485">
        <v>0</v>
      </c>
      <c r="H247" s="485">
        <v>0</v>
      </c>
      <c r="I247" s="485">
        <v>0</v>
      </c>
      <c r="J247" s="485">
        <v>0</v>
      </c>
      <c r="K247" s="485">
        <v>0</v>
      </c>
      <c r="L247" s="485">
        <v>0</v>
      </c>
      <c r="M247" s="485">
        <v>0</v>
      </c>
      <c r="N247" s="485">
        <v>0</v>
      </c>
      <c r="O247" s="485">
        <v>0</v>
      </c>
      <c r="P247" s="486">
        <v>0</v>
      </c>
      <c r="Q247" s="206">
        <f>SUM(B247:P247)</f>
        <v>0</v>
      </c>
      <c r="R247" s="256">
        <f>SUM(Q247/Q251)</f>
        <v>0</v>
      </c>
      <c r="S247" s="1325"/>
      <c r="T247" s="1325"/>
      <c r="U247" s="1325"/>
      <c r="V247" s="1325"/>
      <c r="W247" s="1325"/>
    </row>
    <row r="248" spans="1:32" ht="15.75" hidden="1" customHeight="1" x14ac:dyDescent="0.25">
      <c r="A248" s="114" t="s">
        <v>442</v>
      </c>
      <c r="B248" s="484">
        <v>0</v>
      </c>
      <c r="C248" s="485">
        <v>0</v>
      </c>
      <c r="D248" s="485">
        <v>0</v>
      </c>
      <c r="E248" s="485">
        <v>0</v>
      </c>
      <c r="F248" s="485">
        <v>0</v>
      </c>
      <c r="G248" s="485">
        <v>0</v>
      </c>
      <c r="H248" s="485">
        <v>0</v>
      </c>
      <c r="I248" s="485">
        <v>0</v>
      </c>
      <c r="J248" s="485">
        <v>0</v>
      </c>
      <c r="K248" s="485">
        <v>0</v>
      </c>
      <c r="L248" s="485">
        <v>0</v>
      </c>
      <c r="M248" s="485">
        <v>0</v>
      </c>
      <c r="N248" s="485">
        <v>0</v>
      </c>
      <c r="O248" s="485">
        <v>0</v>
      </c>
      <c r="P248" s="486">
        <v>0</v>
      </c>
      <c r="Q248" s="206">
        <f>SUM(B248:P248)</f>
        <v>0</v>
      </c>
      <c r="R248" s="256">
        <f>SUM(Q248/Q251)</f>
        <v>0</v>
      </c>
      <c r="S248" s="1325"/>
      <c r="T248" s="1325"/>
      <c r="U248" s="1325"/>
      <c r="V248" s="1325"/>
      <c r="W248" s="1325"/>
    </row>
    <row r="249" spans="1:32" ht="15.75" hidden="1" customHeight="1" x14ac:dyDescent="0.25">
      <c r="A249" s="114" t="s">
        <v>443</v>
      </c>
      <c r="B249" s="484">
        <v>0</v>
      </c>
      <c r="C249" s="485">
        <v>0</v>
      </c>
      <c r="D249" s="485">
        <v>0</v>
      </c>
      <c r="E249" s="485">
        <v>0</v>
      </c>
      <c r="F249" s="485">
        <v>0</v>
      </c>
      <c r="G249" s="485">
        <v>0</v>
      </c>
      <c r="H249" s="485">
        <v>0</v>
      </c>
      <c r="I249" s="485">
        <v>0</v>
      </c>
      <c r="J249" s="485">
        <v>0</v>
      </c>
      <c r="K249" s="485">
        <v>0</v>
      </c>
      <c r="L249" s="485">
        <v>0</v>
      </c>
      <c r="M249" s="485">
        <v>0</v>
      </c>
      <c r="N249" s="485">
        <v>0</v>
      </c>
      <c r="O249" s="485">
        <v>0</v>
      </c>
      <c r="P249" s="486">
        <v>0</v>
      </c>
      <c r="Q249" s="206">
        <f>SUM(B249:P249)</f>
        <v>0</v>
      </c>
      <c r="R249" s="256">
        <f>SUM(Q249/Q251)</f>
        <v>0</v>
      </c>
      <c r="S249" s="1325"/>
      <c r="T249" s="1325"/>
      <c r="U249" s="1325"/>
      <c r="V249" s="1325"/>
      <c r="W249" s="1325"/>
    </row>
    <row r="250" spans="1:32" ht="15.75" hidden="1" thickBot="1" x14ac:dyDescent="0.3">
      <c r="A250" s="114" t="s">
        <v>444</v>
      </c>
      <c r="B250" s="484">
        <v>0</v>
      </c>
      <c r="C250" s="485">
        <v>0</v>
      </c>
      <c r="D250" s="485">
        <v>0</v>
      </c>
      <c r="E250" s="485">
        <v>0</v>
      </c>
      <c r="F250" s="485">
        <v>0</v>
      </c>
      <c r="G250" s="485">
        <v>0</v>
      </c>
      <c r="H250" s="485">
        <v>0</v>
      </c>
      <c r="I250" s="485">
        <v>0</v>
      </c>
      <c r="J250" s="485">
        <v>0</v>
      </c>
      <c r="K250" s="485">
        <v>0</v>
      </c>
      <c r="L250" s="485">
        <v>0</v>
      </c>
      <c r="M250" s="485">
        <v>0</v>
      </c>
      <c r="N250" s="485">
        <v>0</v>
      </c>
      <c r="O250" s="485">
        <v>0</v>
      </c>
      <c r="P250" s="486">
        <v>0</v>
      </c>
      <c r="Q250" s="206">
        <f>SUM(B250:P250)</f>
        <v>0</v>
      </c>
      <c r="R250" s="257">
        <f>SUM(Q250/Q251)</f>
        <v>0</v>
      </c>
      <c r="S250" s="1325"/>
      <c r="T250" s="1325"/>
      <c r="U250" s="1325"/>
      <c r="V250" s="1325"/>
      <c r="W250" s="1325"/>
    </row>
    <row r="251" spans="1:32" ht="16.5" hidden="1" thickTop="1" thickBot="1" x14ac:dyDescent="0.3">
      <c r="A251" s="115" t="s">
        <v>135</v>
      </c>
      <c r="B251" s="208">
        <f t="shared" ref="B251:Q251" si="10">SUM(B246:B250)</f>
        <v>0</v>
      </c>
      <c r="C251" s="209">
        <f t="shared" si="10"/>
        <v>0</v>
      </c>
      <c r="D251" s="209">
        <f t="shared" si="10"/>
        <v>0</v>
      </c>
      <c r="E251" s="209">
        <f t="shared" si="10"/>
        <v>0</v>
      </c>
      <c r="F251" s="209">
        <f t="shared" si="10"/>
        <v>0</v>
      </c>
      <c r="G251" s="209">
        <f t="shared" si="10"/>
        <v>0</v>
      </c>
      <c r="H251" s="209">
        <f t="shared" si="10"/>
        <v>0</v>
      </c>
      <c r="I251" s="209">
        <f t="shared" si="10"/>
        <v>1</v>
      </c>
      <c r="J251" s="209">
        <f t="shared" si="10"/>
        <v>0</v>
      </c>
      <c r="K251" s="209">
        <f t="shared" si="10"/>
        <v>0</v>
      </c>
      <c r="L251" s="209">
        <f t="shared" si="10"/>
        <v>0</v>
      </c>
      <c r="M251" s="209">
        <f t="shared" si="10"/>
        <v>0</v>
      </c>
      <c r="N251" s="209">
        <f t="shared" si="10"/>
        <v>0</v>
      </c>
      <c r="O251" s="209">
        <f t="shared" si="10"/>
        <v>0</v>
      </c>
      <c r="P251" s="210">
        <f t="shared" si="10"/>
        <v>0</v>
      </c>
      <c r="Q251" s="208">
        <f t="shared" si="10"/>
        <v>1</v>
      </c>
      <c r="R251" s="211">
        <f>SUM(Q251/Q251)</f>
        <v>1</v>
      </c>
      <c r="S251" s="1325"/>
      <c r="T251" s="1325"/>
      <c r="U251" s="1325"/>
      <c r="V251" s="1325"/>
      <c r="W251" s="1325"/>
    </row>
    <row r="252" spans="1:32" ht="15.75" hidden="1" customHeight="1" thickBot="1" x14ac:dyDescent="0.3">
      <c r="A252" s="116" t="s">
        <v>134</v>
      </c>
      <c r="B252" s="253">
        <f>SUM(B251/Q251)</f>
        <v>0</v>
      </c>
      <c r="C252" s="254">
        <f>SUM(C251/Q251)</f>
        <v>0</v>
      </c>
      <c r="D252" s="254">
        <f>SUM(D251/Q251)</f>
        <v>0</v>
      </c>
      <c r="E252" s="254">
        <f>SUM(E251/Q251)</f>
        <v>0</v>
      </c>
      <c r="F252" s="254">
        <f>SUM(F251/Q251)</f>
        <v>0</v>
      </c>
      <c r="G252" s="254">
        <f>SUM(G251/Q251)</f>
        <v>0</v>
      </c>
      <c r="H252" s="254">
        <f>SUM(H251/Q251)</f>
        <v>0</v>
      </c>
      <c r="I252" s="254">
        <f>SUM(I251/Q251)</f>
        <v>1</v>
      </c>
      <c r="J252" s="254">
        <f>SUM(J251/Q251)</f>
        <v>0</v>
      </c>
      <c r="K252" s="254">
        <f>SUM(K251/Q251)</f>
        <v>0</v>
      </c>
      <c r="L252" s="254">
        <f>SUM(L251/Q251)</f>
        <v>0</v>
      </c>
      <c r="M252" s="254">
        <f>SUM(M251/Q251)</f>
        <v>0</v>
      </c>
      <c r="N252" s="254">
        <f>SUM(N251/Q251)</f>
        <v>0</v>
      </c>
      <c r="O252" s="254">
        <f>SUM(O251/Q251)</f>
        <v>0</v>
      </c>
      <c r="P252" s="255">
        <f>SUM(P251/Q251)</f>
        <v>0</v>
      </c>
      <c r="Q252" s="207">
        <f>SUM(Q251/Q251)</f>
        <v>1</v>
      </c>
      <c r="R252" s="405"/>
      <c r="S252" s="1325"/>
      <c r="T252" s="1325"/>
      <c r="U252" s="1325"/>
      <c r="V252" s="1325"/>
      <c r="W252" s="1325"/>
    </row>
    <row r="253" spans="1:32" ht="12.75" hidden="1" customHeight="1" thickBot="1" x14ac:dyDescent="0.3">
      <c r="A253" s="11"/>
      <c r="B253" s="11"/>
      <c r="C253" s="11"/>
      <c r="D253" s="11"/>
      <c r="E253" s="11"/>
      <c r="F253" s="11"/>
      <c r="G253" s="11"/>
      <c r="H253" s="11"/>
      <c r="I253" s="11"/>
      <c r="J253" s="11"/>
      <c r="K253" s="11"/>
      <c r="L253" s="11"/>
      <c r="M253" s="11"/>
      <c r="N253" s="11"/>
      <c r="O253" s="11"/>
      <c r="P253" s="11"/>
      <c r="Q253" s="11"/>
      <c r="R253" s="11"/>
      <c r="S253" s="1325"/>
      <c r="T253" s="1325"/>
      <c r="U253" s="1325"/>
      <c r="V253" s="1325"/>
      <c r="W253" s="1325"/>
    </row>
    <row r="254" spans="1:32" ht="34.5" hidden="1" customHeight="1" thickBot="1" x14ac:dyDescent="0.3">
      <c r="A254" s="2291" t="s">
        <v>515</v>
      </c>
      <c r="B254" s="2292"/>
      <c r="C254" s="2292"/>
      <c r="D254" s="2292"/>
      <c r="E254" s="2292"/>
      <c r="F254" s="2292"/>
      <c r="G254" s="2292"/>
      <c r="H254" s="2292"/>
      <c r="I254" s="2292"/>
      <c r="J254" s="2292"/>
      <c r="K254" s="2292"/>
      <c r="L254" s="2292"/>
      <c r="M254" s="2292"/>
      <c r="N254" s="2292"/>
      <c r="O254" s="2292"/>
      <c r="P254" s="2292"/>
      <c r="Q254" s="2292"/>
      <c r="R254" s="2293"/>
      <c r="S254" s="1325"/>
      <c r="T254" s="1325"/>
      <c r="U254" s="1325"/>
      <c r="V254" s="1325"/>
      <c r="W254" s="1325"/>
    </row>
    <row r="255" spans="1:32" ht="15.75" hidden="1" thickBot="1" x14ac:dyDescent="0.3">
      <c r="A255" s="117" t="s">
        <v>446</v>
      </c>
      <c r="B255" s="487">
        <v>0</v>
      </c>
      <c r="C255" s="488">
        <v>0</v>
      </c>
      <c r="D255" s="488">
        <v>0</v>
      </c>
      <c r="E255" s="488">
        <v>0</v>
      </c>
      <c r="F255" s="488">
        <v>0</v>
      </c>
      <c r="G255" s="488">
        <v>0</v>
      </c>
      <c r="H255" s="488">
        <v>0</v>
      </c>
      <c r="I255" s="488">
        <v>0</v>
      </c>
      <c r="J255" s="488">
        <v>0</v>
      </c>
      <c r="K255" s="488">
        <v>0</v>
      </c>
      <c r="L255" s="488">
        <v>0</v>
      </c>
      <c r="M255" s="488">
        <v>0</v>
      </c>
      <c r="N255" s="488">
        <v>0</v>
      </c>
      <c r="O255" s="488">
        <v>0</v>
      </c>
      <c r="P255" s="861">
        <v>0</v>
      </c>
      <c r="Q255" s="862">
        <v>0</v>
      </c>
      <c r="R255" s="258">
        <v>0</v>
      </c>
      <c r="S255" s="1325"/>
      <c r="T255" s="1325"/>
      <c r="U255" s="1325"/>
      <c r="V255" s="1325"/>
      <c r="W255" s="1325"/>
    </row>
    <row r="256" spans="1:32" ht="15.75" hidden="1" customHeight="1" thickBot="1" x14ac:dyDescent="0.3">
      <c r="A256" s="1325"/>
      <c r="B256" s="1325"/>
      <c r="C256" s="1325"/>
      <c r="D256" s="1325"/>
      <c r="E256" s="1325"/>
      <c r="F256" s="1325"/>
      <c r="G256" s="1325"/>
      <c r="H256" s="1325"/>
      <c r="I256" s="1325"/>
      <c r="J256" s="1325"/>
      <c r="K256" s="1325"/>
      <c r="L256" s="1325"/>
      <c r="M256" s="1325"/>
      <c r="N256" s="1325"/>
      <c r="O256" s="1325"/>
      <c r="P256" s="1325"/>
      <c r="Q256" s="1325"/>
      <c r="R256" s="1325"/>
      <c r="S256" s="1325"/>
      <c r="T256" s="1325"/>
      <c r="U256" s="1325"/>
      <c r="V256" s="1325"/>
      <c r="W256" s="1325"/>
    </row>
    <row r="257" spans="1:32" ht="18.75" hidden="1" customHeight="1" thickBot="1" x14ac:dyDescent="0.3">
      <c r="A257" s="2294" t="s">
        <v>516</v>
      </c>
      <c r="B257" s="2295"/>
      <c r="C257" s="2295"/>
      <c r="D257" s="2295"/>
      <c r="E257" s="2295"/>
      <c r="F257" s="2295"/>
      <c r="G257" s="2295"/>
      <c r="H257" s="2295"/>
      <c r="I257" s="2295"/>
      <c r="J257" s="2295"/>
      <c r="K257" s="2295"/>
      <c r="L257" s="2295"/>
      <c r="M257" s="2295"/>
      <c r="N257" s="2295"/>
      <c r="O257" s="2295"/>
      <c r="P257" s="2295"/>
      <c r="Q257" s="2295"/>
      <c r="R257" s="2296"/>
      <c r="S257" s="1325"/>
      <c r="T257" s="1325"/>
      <c r="U257" s="1325"/>
      <c r="V257" s="1325"/>
      <c r="W257" s="1325"/>
    </row>
    <row r="258" spans="1:32" ht="15.75" hidden="1" thickBot="1" x14ac:dyDescent="0.3">
      <c r="A258" s="1862" t="s">
        <v>448</v>
      </c>
      <c r="B258" s="2377" t="s">
        <v>449</v>
      </c>
      <c r="C258" s="2378"/>
      <c r="D258" s="2378"/>
      <c r="E258" s="2378"/>
      <c r="F258" s="2378"/>
      <c r="G258" s="2378"/>
      <c r="H258" s="2378"/>
      <c r="I258" s="2378"/>
      <c r="J258" s="2378"/>
      <c r="K258" s="2299"/>
      <c r="L258" s="2377" t="s">
        <v>450</v>
      </c>
      <c r="M258" s="2378"/>
      <c r="N258" s="2378"/>
      <c r="O258" s="2378"/>
      <c r="P258" s="2378"/>
      <c r="Q258" s="2378"/>
      <c r="R258" s="2299"/>
      <c r="S258" s="1325"/>
      <c r="T258" s="1325"/>
      <c r="U258" s="1325"/>
      <c r="V258" s="1325"/>
      <c r="W258" s="1325"/>
    </row>
    <row r="259" spans="1:32" ht="15" hidden="1" customHeight="1" x14ac:dyDescent="0.25">
      <c r="A259" s="805" t="s">
        <v>125</v>
      </c>
      <c r="B259" s="2354" t="s">
        <v>530</v>
      </c>
      <c r="C259" s="2354"/>
      <c r="D259" s="2354"/>
      <c r="E259" s="2354"/>
      <c r="F259" s="2354"/>
      <c r="G259" s="2354"/>
      <c r="H259" s="2354"/>
      <c r="I259" s="2354"/>
      <c r="J259" s="2354"/>
      <c r="K259" s="2354"/>
      <c r="L259" s="2352" t="s">
        <v>488</v>
      </c>
      <c r="M259" s="2352"/>
      <c r="N259" s="2352"/>
      <c r="O259" s="2352"/>
      <c r="P259" s="2352"/>
      <c r="Q259" s="2352"/>
      <c r="R259" s="2353"/>
      <c r="S259" s="1325"/>
      <c r="T259" s="1325"/>
      <c r="U259" s="1325"/>
      <c r="V259" s="1325"/>
      <c r="W259" s="1325"/>
    </row>
    <row r="260" spans="1:32" hidden="1" x14ac:dyDescent="0.25">
      <c r="A260" s="806" t="s">
        <v>125</v>
      </c>
      <c r="B260" s="2328" t="s">
        <v>531</v>
      </c>
      <c r="C260" s="2328"/>
      <c r="D260" s="2328"/>
      <c r="E260" s="2328"/>
      <c r="F260" s="2328"/>
      <c r="G260" s="2328"/>
      <c r="H260" s="2328"/>
      <c r="I260" s="2328"/>
      <c r="J260" s="2328"/>
      <c r="K260" s="2328"/>
      <c r="L260" s="2355" t="s">
        <v>532</v>
      </c>
      <c r="M260" s="2355"/>
      <c r="N260" s="2355"/>
      <c r="O260" s="2355"/>
      <c r="P260" s="2355"/>
      <c r="Q260" s="2355"/>
      <c r="R260" s="2356"/>
      <c r="S260" s="1325"/>
      <c r="T260" s="1325"/>
      <c r="U260" s="1325"/>
      <c r="V260" s="1325"/>
      <c r="W260" s="1325"/>
    </row>
    <row r="261" spans="1:32" hidden="1" x14ac:dyDescent="0.25">
      <c r="A261" s="863" t="s">
        <v>125</v>
      </c>
      <c r="B261" s="2349" t="s">
        <v>533</v>
      </c>
      <c r="C261" s="2349"/>
      <c r="D261" s="2349"/>
      <c r="E261" s="2349"/>
      <c r="F261" s="2349"/>
      <c r="G261" s="2349"/>
      <c r="H261" s="2349"/>
      <c r="I261" s="2349"/>
      <c r="J261" s="2349"/>
      <c r="K261" s="2349"/>
      <c r="L261" s="2350" t="s">
        <v>534</v>
      </c>
      <c r="M261" s="2350"/>
      <c r="N261" s="2350"/>
      <c r="O261" s="2350"/>
      <c r="P261" s="2350"/>
      <c r="Q261" s="2350"/>
      <c r="R261" s="2351"/>
      <c r="S261" s="1325"/>
      <c r="T261" s="1325"/>
      <c r="U261" s="1325"/>
      <c r="V261" s="1325"/>
      <c r="W261" s="1325"/>
    </row>
    <row r="262" spans="1:32" s="197" customFormat="1" ht="15" hidden="1" customHeight="1" x14ac:dyDescent="0.25">
      <c r="A262" s="806" t="s">
        <v>125</v>
      </c>
      <c r="B262" s="2357" t="s">
        <v>530</v>
      </c>
      <c r="C262" s="2357"/>
      <c r="D262" s="2357"/>
      <c r="E262" s="2357"/>
      <c r="F262" s="2357"/>
      <c r="G262" s="2357"/>
      <c r="H262" s="2357"/>
      <c r="I262" s="2357"/>
      <c r="J262" s="2357"/>
      <c r="K262" s="2357"/>
      <c r="L262" s="2329" t="s">
        <v>488</v>
      </c>
      <c r="M262" s="2329"/>
      <c r="N262" s="2329"/>
      <c r="O262" s="2329"/>
      <c r="P262" s="2329"/>
      <c r="Q262" s="2329"/>
      <c r="R262" s="2330"/>
      <c r="S262" s="1325"/>
      <c r="T262" s="1325"/>
      <c r="U262" s="1325"/>
      <c r="V262" s="1325"/>
      <c r="W262" s="1325"/>
      <c r="X262" s="1325"/>
      <c r="Y262" s="1325"/>
      <c r="Z262" s="1325"/>
      <c r="AA262" s="1325"/>
      <c r="AB262" s="1325"/>
      <c r="AC262" s="1325"/>
      <c r="AD262" s="1325"/>
      <c r="AE262" s="1325"/>
      <c r="AF262" s="1325"/>
    </row>
    <row r="263" spans="1:32" s="197" customFormat="1" hidden="1" x14ac:dyDescent="0.25">
      <c r="A263" s="806" t="s">
        <v>125</v>
      </c>
      <c r="B263" s="2328" t="s">
        <v>531</v>
      </c>
      <c r="C263" s="2328"/>
      <c r="D263" s="2328"/>
      <c r="E263" s="2328"/>
      <c r="F263" s="2328"/>
      <c r="G263" s="2328"/>
      <c r="H263" s="2328"/>
      <c r="I263" s="2328"/>
      <c r="J263" s="2328"/>
      <c r="K263" s="2328"/>
      <c r="L263" s="2329" t="s">
        <v>535</v>
      </c>
      <c r="M263" s="2329"/>
      <c r="N263" s="2329"/>
      <c r="O263" s="2329"/>
      <c r="P263" s="2329"/>
      <c r="Q263" s="2329"/>
      <c r="R263" s="2330"/>
      <c r="S263" s="1325"/>
      <c r="T263" s="1325"/>
      <c r="U263" s="1325"/>
      <c r="V263" s="1325"/>
      <c r="W263" s="1325"/>
      <c r="X263" s="1325"/>
      <c r="Y263" s="1325"/>
      <c r="Z263" s="1325"/>
      <c r="AA263" s="1325"/>
      <c r="AB263" s="1325"/>
      <c r="AC263" s="1325"/>
      <c r="AD263" s="1325"/>
      <c r="AE263" s="1325"/>
      <c r="AF263" s="1325"/>
    </row>
    <row r="264" spans="1:32" s="197" customFormat="1" ht="15" hidden="1" customHeight="1" x14ac:dyDescent="0.25">
      <c r="A264" s="806" t="s">
        <v>125</v>
      </c>
      <c r="B264" s="2328" t="s">
        <v>536</v>
      </c>
      <c r="C264" s="2328"/>
      <c r="D264" s="2328"/>
      <c r="E264" s="2328"/>
      <c r="F264" s="2328"/>
      <c r="G264" s="2328"/>
      <c r="H264" s="2328"/>
      <c r="I264" s="2328"/>
      <c r="J264" s="2328"/>
      <c r="K264" s="2328"/>
      <c r="L264" s="2357" t="s">
        <v>488</v>
      </c>
      <c r="M264" s="2357"/>
      <c r="N264" s="2357"/>
      <c r="O264" s="2357"/>
      <c r="P264" s="2357"/>
      <c r="Q264" s="2357"/>
      <c r="R264" s="2381"/>
      <c r="S264" s="1325"/>
      <c r="T264" s="1325"/>
      <c r="U264" s="1325"/>
      <c r="V264" s="1325"/>
      <c r="W264" s="1325"/>
      <c r="X264" s="1325"/>
      <c r="Y264" s="1325"/>
      <c r="Z264" s="1325"/>
      <c r="AA264" s="1325"/>
      <c r="AB264" s="1325"/>
      <c r="AC264" s="1325"/>
      <c r="AD264" s="1325"/>
      <c r="AE264" s="1325"/>
      <c r="AF264" s="1325"/>
    </row>
    <row r="265" spans="1:32" s="197" customFormat="1" hidden="1" x14ac:dyDescent="0.25">
      <c r="A265" s="806" t="s">
        <v>125</v>
      </c>
      <c r="B265" s="2328" t="s">
        <v>533</v>
      </c>
      <c r="C265" s="2328"/>
      <c r="D265" s="2328"/>
      <c r="E265" s="2328"/>
      <c r="F265" s="2328"/>
      <c r="G265" s="2328"/>
      <c r="H265" s="2328"/>
      <c r="I265" s="2328"/>
      <c r="J265" s="2328"/>
      <c r="K265" s="2328"/>
      <c r="L265" s="2329" t="s">
        <v>537</v>
      </c>
      <c r="M265" s="2329"/>
      <c r="N265" s="2329"/>
      <c r="O265" s="2329"/>
      <c r="P265" s="2329"/>
      <c r="Q265" s="2329"/>
      <c r="R265" s="2330"/>
      <c r="S265" s="1325"/>
      <c r="T265" s="1325"/>
      <c r="U265" s="1325"/>
      <c r="V265" s="1325"/>
      <c r="W265" s="1325"/>
      <c r="X265" s="1325"/>
      <c r="Y265" s="1325"/>
      <c r="Z265" s="1325"/>
      <c r="AA265" s="1325"/>
      <c r="AB265" s="1325"/>
      <c r="AC265" s="1325"/>
      <c r="AD265" s="1325"/>
      <c r="AE265" s="1325"/>
      <c r="AF265" s="1325"/>
    </row>
    <row r="266" spans="1:32" hidden="1" x14ac:dyDescent="0.25">
      <c r="A266" s="806" t="s">
        <v>125</v>
      </c>
      <c r="B266" s="2328" t="s">
        <v>538</v>
      </c>
      <c r="C266" s="2328"/>
      <c r="D266" s="2328"/>
      <c r="E266" s="2328"/>
      <c r="F266" s="2328"/>
      <c r="G266" s="2328"/>
      <c r="H266" s="2328"/>
      <c r="I266" s="2328"/>
      <c r="J266" s="2328"/>
      <c r="K266" s="2328"/>
      <c r="L266" s="2355" t="s">
        <v>539</v>
      </c>
      <c r="M266" s="2355"/>
      <c r="N266" s="2355"/>
      <c r="O266" s="2355"/>
      <c r="P266" s="2355"/>
      <c r="Q266" s="2355"/>
      <c r="R266" s="2356"/>
      <c r="S266" s="1325"/>
      <c r="T266" s="1325"/>
      <c r="U266" s="1325"/>
      <c r="V266" s="1325"/>
      <c r="W266" s="1325"/>
    </row>
    <row r="267" spans="1:32" ht="15.75" hidden="1" thickBot="1" x14ac:dyDescent="0.3">
      <c r="A267" s="807" t="s">
        <v>129</v>
      </c>
      <c r="B267" s="2376" t="s">
        <v>533</v>
      </c>
      <c r="C267" s="2376"/>
      <c r="D267" s="2376"/>
      <c r="E267" s="2376"/>
      <c r="F267" s="2376"/>
      <c r="G267" s="2376"/>
      <c r="H267" s="2376"/>
      <c r="I267" s="2376"/>
      <c r="J267" s="2376"/>
      <c r="K267" s="2376"/>
      <c r="L267" s="2379" t="s">
        <v>499</v>
      </c>
      <c r="M267" s="2379"/>
      <c r="N267" s="2379"/>
      <c r="O267" s="2379"/>
      <c r="P267" s="2379"/>
      <c r="Q267" s="2379"/>
      <c r="R267" s="2380"/>
      <c r="S267" s="1325"/>
      <c r="T267" s="1325"/>
      <c r="U267" s="1325"/>
      <c r="V267" s="1325"/>
      <c r="W267" s="1325"/>
    </row>
    <row r="268" spans="1:32" ht="15.75" hidden="1" thickBot="1" x14ac:dyDescent="0.3">
      <c r="A268" s="1325"/>
      <c r="B268" s="1325"/>
      <c r="C268" s="1325"/>
      <c r="D268" s="1325"/>
      <c r="E268" s="1325"/>
      <c r="F268" s="1325"/>
      <c r="G268" s="1325"/>
      <c r="H268" s="1325"/>
      <c r="I268" s="1325"/>
      <c r="J268" s="1325"/>
      <c r="K268" s="1325"/>
      <c r="L268" s="1325"/>
      <c r="M268" s="1325"/>
      <c r="N268" s="1325"/>
      <c r="O268" s="1325"/>
      <c r="P268" s="1325"/>
      <c r="Q268" s="1325"/>
      <c r="R268" s="1325"/>
      <c r="S268" s="1325"/>
      <c r="T268" s="1325"/>
      <c r="U268" s="1325"/>
      <c r="V268" s="1325"/>
      <c r="W268" s="1325"/>
    </row>
    <row r="269" spans="1:32" s="32" customFormat="1" ht="16.5" hidden="1" thickBot="1" x14ac:dyDescent="0.3">
      <c r="A269" s="2288" t="s">
        <v>275</v>
      </c>
      <c r="B269" s="2289"/>
      <c r="C269" s="2289"/>
      <c r="D269" s="2289"/>
      <c r="E269" s="2289"/>
      <c r="F269" s="2289"/>
      <c r="G269" s="2289"/>
      <c r="H269" s="2289"/>
      <c r="I269" s="2289"/>
      <c r="J269" s="2289"/>
      <c r="K269" s="2289"/>
      <c r="L269" s="2289"/>
      <c r="M269" s="2289"/>
      <c r="N269" s="2289"/>
      <c r="O269" s="2289"/>
      <c r="P269" s="2289"/>
      <c r="Q269" s="2289"/>
      <c r="R269" s="2290"/>
    </row>
    <row r="270" spans="1:32" s="32" customFormat="1" ht="70.5" hidden="1" customHeight="1" thickBot="1" x14ac:dyDescent="0.3">
      <c r="A270" s="129"/>
      <c r="B270" s="172" t="s">
        <v>148</v>
      </c>
      <c r="C270" s="164" t="s">
        <v>149</v>
      </c>
      <c r="D270" s="164" t="s">
        <v>150</v>
      </c>
      <c r="E270" s="164" t="s">
        <v>151</v>
      </c>
      <c r="F270" s="164" t="s">
        <v>152</v>
      </c>
      <c r="G270" s="164" t="s">
        <v>153</v>
      </c>
      <c r="H270" s="164" t="s">
        <v>154</v>
      </c>
      <c r="I270" s="164" t="s">
        <v>155</v>
      </c>
      <c r="J270" s="164" t="s">
        <v>156</v>
      </c>
      <c r="K270" s="164" t="s">
        <v>157</v>
      </c>
      <c r="L270" s="164" t="s">
        <v>158</v>
      </c>
      <c r="M270" s="164" t="s">
        <v>159</v>
      </c>
      <c r="N270" s="164" t="s">
        <v>160</v>
      </c>
      <c r="O270" s="164" t="s">
        <v>161</v>
      </c>
      <c r="P270" s="164" t="s">
        <v>162</v>
      </c>
      <c r="Q270" s="164" t="s">
        <v>163</v>
      </c>
      <c r="R270" s="164" t="s">
        <v>164</v>
      </c>
    </row>
    <row r="271" spans="1:32" s="197" customFormat="1" hidden="1" x14ac:dyDescent="0.25">
      <c r="A271" s="112" t="s">
        <v>440</v>
      </c>
      <c r="B271" s="481">
        <v>0</v>
      </c>
      <c r="C271" s="482">
        <v>0</v>
      </c>
      <c r="D271" s="482">
        <v>0</v>
      </c>
      <c r="E271" s="482">
        <v>0</v>
      </c>
      <c r="F271" s="482">
        <v>0</v>
      </c>
      <c r="G271" s="482">
        <v>0</v>
      </c>
      <c r="H271" s="482">
        <v>0</v>
      </c>
      <c r="I271" s="482">
        <v>1</v>
      </c>
      <c r="J271" s="482">
        <v>0</v>
      </c>
      <c r="K271" s="482">
        <v>0</v>
      </c>
      <c r="L271" s="482">
        <v>0</v>
      </c>
      <c r="M271" s="482">
        <v>0</v>
      </c>
      <c r="N271" s="482">
        <v>0</v>
      </c>
      <c r="O271" s="482">
        <v>1</v>
      </c>
      <c r="P271" s="483">
        <v>0</v>
      </c>
      <c r="Q271" s="205">
        <f>SUM(B271:P271)</f>
        <v>2</v>
      </c>
      <c r="R271" s="248">
        <f>SUM(Q271/Q276)</f>
        <v>1</v>
      </c>
      <c r="S271" s="1325"/>
      <c r="T271" s="1325"/>
      <c r="U271" s="1325"/>
      <c r="V271" s="1325"/>
      <c r="W271" s="1325"/>
      <c r="X271" s="1325"/>
      <c r="Y271" s="1325"/>
      <c r="Z271" s="1325"/>
      <c r="AA271" s="1325"/>
      <c r="AB271" s="1325"/>
      <c r="AC271" s="1325"/>
      <c r="AD271" s="1325"/>
      <c r="AE271" s="1325"/>
      <c r="AF271" s="1325"/>
    </row>
    <row r="272" spans="1:32" s="197" customFormat="1" ht="15.75" hidden="1" customHeight="1" x14ac:dyDescent="0.25">
      <c r="A272" s="113" t="s">
        <v>514</v>
      </c>
      <c r="B272" s="484">
        <v>0</v>
      </c>
      <c r="C272" s="485">
        <v>0</v>
      </c>
      <c r="D272" s="485">
        <v>0</v>
      </c>
      <c r="E272" s="485">
        <v>0</v>
      </c>
      <c r="F272" s="485">
        <v>0</v>
      </c>
      <c r="G272" s="485">
        <v>0</v>
      </c>
      <c r="H272" s="485">
        <v>0</v>
      </c>
      <c r="I272" s="485">
        <v>0</v>
      </c>
      <c r="J272" s="485">
        <v>0</v>
      </c>
      <c r="K272" s="485">
        <v>0</v>
      </c>
      <c r="L272" s="485">
        <v>0</v>
      </c>
      <c r="M272" s="485">
        <v>0</v>
      </c>
      <c r="N272" s="485">
        <v>0</v>
      </c>
      <c r="O272" s="485">
        <v>0</v>
      </c>
      <c r="P272" s="486">
        <v>0</v>
      </c>
      <c r="Q272" s="206">
        <f>SUM(B272:P272)</f>
        <v>0</v>
      </c>
      <c r="R272" s="256">
        <f>SUM(Q272/Q276)</f>
        <v>0</v>
      </c>
    </row>
    <row r="273" spans="1:32" s="197" customFormat="1" ht="15.75" hidden="1" customHeight="1" x14ac:dyDescent="0.25">
      <c r="A273" s="114" t="s">
        <v>442</v>
      </c>
      <c r="B273" s="484">
        <v>0</v>
      </c>
      <c r="C273" s="485">
        <v>0</v>
      </c>
      <c r="D273" s="485">
        <v>0</v>
      </c>
      <c r="E273" s="485">
        <v>0</v>
      </c>
      <c r="F273" s="485">
        <v>0</v>
      </c>
      <c r="G273" s="485">
        <v>0</v>
      </c>
      <c r="H273" s="485">
        <v>0</v>
      </c>
      <c r="I273" s="485">
        <v>0</v>
      </c>
      <c r="J273" s="485">
        <v>0</v>
      </c>
      <c r="K273" s="485">
        <v>0</v>
      </c>
      <c r="L273" s="485">
        <v>0</v>
      </c>
      <c r="M273" s="485">
        <v>0</v>
      </c>
      <c r="N273" s="485">
        <v>0</v>
      </c>
      <c r="O273" s="485">
        <v>0</v>
      </c>
      <c r="P273" s="486">
        <v>0</v>
      </c>
      <c r="Q273" s="206">
        <f>SUM(B273:P273)</f>
        <v>0</v>
      </c>
      <c r="R273" s="256">
        <f>SUM(Q273/Q276)</f>
        <v>0</v>
      </c>
    </row>
    <row r="274" spans="1:32" s="197" customFormat="1" ht="15.75" hidden="1" customHeight="1" x14ac:dyDescent="0.25">
      <c r="A274" s="114" t="s">
        <v>443</v>
      </c>
      <c r="B274" s="484">
        <v>0</v>
      </c>
      <c r="C274" s="485">
        <v>0</v>
      </c>
      <c r="D274" s="485">
        <v>0</v>
      </c>
      <c r="E274" s="485">
        <v>0</v>
      </c>
      <c r="F274" s="485">
        <v>0</v>
      </c>
      <c r="G274" s="485">
        <v>0</v>
      </c>
      <c r="H274" s="485">
        <v>0</v>
      </c>
      <c r="I274" s="485">
        <v>0</v>
      </c>
      <c r="J274" s="485">
        <v>0</v>
      </c>
      <c r="K274" s="485">
        <v>0</v>
      </c>
      <c r="L274" s="485">
        <v>0</v>
      </c>
      <c r="M274" s="485">
        <v>0</v>
      </c>
      <c r="N274" s="485">
        <v>0</v>
      </c>
      <c r="O274" s="485">
        <v>0</v>
      </c>
      <c r="P274" s="486">
        <v>0</v>
      </c>
      <c r="Q274" s="206">
        <f>SUM(B274:P274)</f>
        <v>0</v>
      </c>
      <c r="R274" s="256">
        <f>SUM(Q274/Q276)</f>
        <v>0</v>
      </c>
    </row>
    <row r="275" spans="1:32" s="197" customFormat="1" ht="15.75" hidden="1" thickBot="1" x14ac:dyDescent="0.3">
      <c r="A275" s="114" t="s">
        <v>444</v>
      </c>
      <c r="B275" s="484">
        <v>0</v>
      </c>
      <c r="C275" s="485">
        <v>0</v>
      </c>
      <c r="D275" s="485">
        <v>0</v>
      </c>
      <c r="E275" s="485">
        <v>0</v>
      </c>
      <c r="F275" s="485">
        <v>0</v>
      </c>
      <c r="G275" s="485">
        <v>0</v>
      </c>
      <c r="H275" s="485">
        <v>0</v>
      </c>
      <c r="I275" s="485">
        <v>0</v>
      </c>
      <c r="J275" s="485">
        <v>0</v>
      </c>
      <c r="K275" s="485">
        <v>0</v>
      </c>
      <c r="L275" s="485">
        <v>0</v>
      </c>
      <c r="M275" s="485">
        <v>0</v>
      </c>
      <c r="N275" s="485">
        <v>0</v>
      </c>
      <c r="O275" s="485">
        <v>0</v>
      </c>
      <c r="P275" s="486">
        <v>0</v>
      </c>
      <c r="Q275" s="206">
        <f>SUM(B275:P275)</f>
        <v>0</v>
      </c>
      <c r="R275" s="257">
        <f>SUM(Q275/Q276)</f>
        <v>0</v>
      </c>
    </row>
    <row r="276" spans="1:32" s="197" customFormat="1" ht="16.5" hidden="1" thickTop="1" thickBot="1" x14ac:dyDescent="0.3">
      <c r="A276" s="115" t="s">
        <v>135</v>
      </c>
      <c r="B276" s="208">
        <f t="shared" ref="B276:Q276" si="11">SUM(B271:B275)</f>
        <v>0</v>
      </c>
      <c r="C276" s="209">
        <f t="shared" si="11"/>
        <v>0</v>
      </c>
      <c r="D276" s="209">
        <f t="shared" si="11"/>
        <v>0</v>
      </c>
      <c r="E276" s="209">
        <f t="shared" si="11"/>
        <v>0</v>
      </c>
      <c r="F276" s="209">
        <f t="shared" si="11"/>
        <v>0</v>
      </c>
      <c r="G276" s="209">
        <f t="shared" si="11"/>
        <v>0</v>
      </c>
      <c r="H276" s="209">
        <f t="shared" si="11"/>
        <v>0</v>
      </c>
      <c r="I276" s="209">
        <f t="shared" si="11"/>
        <v>1</v>
      </c>
      <c r="J276" s="209">
        <f t="shared" si="11"/>
        <v>0</v>
      </c>
      <c r="K276" s="209">
        <f t="shared" si="11"/>
        <v>0</v>
      </c>
      <c r="L276" s="209">
        <f t="shared" si="11"/>
        <v>0</v>
      </c>
      <c r="M276" s="209">
        <f t="shared" si="11"/>
        <v>0</v>
      </c>
      <c r="N276" s="209">
        <f t="shared" si="11"/>
        <v>0</v>
      </c>
      <c r="O276" s="209">
        <f t="shared" si="11"/>
        <v>1</v>
      </c>
      <c r="P276" s="210">
        <f t="shared" si="11"/>
        <v>0</v>
      </c>
      <c r="Q276" s="208">
        <f t="shared" si="11"/>
        <v>2</v>
      </c>
      <c r="R276" s="211">
        <f>SUM(Q276/Q276)</f>
        <v>1</v>
      </c>
    </row>
    <row r="277" spans="1:32" s="197" customFormat="1" ht="15.75" hidden="1" customHeight="1" thickBot="1" x14ac:dyDescent="0.3">
      <c r="A277" s="116" t="s">
        <v>134</v>
      </c>
      <c r="B277" s="253">
        <f>SUM(B276/Q276)</f>
        <v>0</v>
      </c>
      <c r="C277" s="254">
        <f>SUM(C276/Q276)</f>
        <v>0</v>
      </c>
      <c r="D277" s="254">
        <f>SUM(D276/Q276)</f>
        <v>0</v>
      </c>
      <c r="E277" s="254">
        <f>SUM(E276/Q276)</f>
        <v>0</v>
      </c>
      <c r="F277" s="254">
        <f>SUM(F276/Q276)</f>
        <v>0</v>
      </c>
      <c r="G277" s="254">
        <f>SUM(G276/Q276)</f>
        <v>0</v>
      </c>
      <c r="H277" s="254">
        <f>SUM(H276/Q276)</f>
        <v>0</v>
      </c>
      <c r="I277" s="254">
        <f>SUM(I276/Q276)</f>
        <v>0.5</v>
      </c>
      <c r="J277" s="254">
        <f>SUM(J276/Q276)</f>
        <v>0</v>
      </c>
      <c r="K277" s="254">
        <f>SUM(K276/Q276)</f>
        <v>0</v>
      </c>
      <c r="L277" s="254">
        <f>SUM(L276/Q276)</f>
        <v>0</v>
      </c>
      <c r="M277" s="254">
        <f>SUM(M276/Q276)</f>
        <v>0</v>
      </c>
      <c r="N277" s="254">
        <f>SUM(N276/Q276)</f>
        <v>0</v>
      </c>
      <c r="O277" s="254">
        <f>SUM(O276/Q276)</f>
        <v>0.5</v>
      </c>
      <c r="P277" s="255">
        <f>SUM(P276/Q276)</f>
        <v>0</v>
      </c>
      <c r="Q277" s="207">
        <f>SUM(Q276/Q276)</f>
        <v>1</v>
      </c>
      <c r="R277" s="405"/>
    </row>
    <row r="278" spans="1:32" s="197" customFormat="1" ht="12.75" hidden="1" customHeight="1" thickBot="1" x14ac:dyDescent="0.3">
      <c r="A278" s="11"/>
      <c r="B278" s="11"/>
      <c r="C278" s="11"/>
      <c r="D278" s="11"/>
      <c r="E278" s="11"/>
      <c r="F278" s="11"/>
      <c r="G278" s="11"/>
      <c r="H278" s="11"/>
      <c r="I278" s="11"/>
      <c r="J278" s="11"/>
      <c r="K278" s="11"/>
      <c r="L278" s="11"/>
      <c r="M278" s="11"/>
      <c r="N278" s="11"/>
      <c r="O278" s="11"/>
      <c r="P278" s="11"/>
      <c r="Q278" s="11"/>
      <c r="R278" s="11"/>
    </row>
    <row r="279" spans="1:32" s="197" customFormat="1" ht="34.5" hidden="1" customHeight="1" thickBot="1" x14ac:dyDescent="0.3">
      <c r="A279" s="2291" t="s">
        <v>515</v>
      </c>
      <c r="B279" s="2292"/>
      <c r="C279" s="2292"/>
      <c r="D279" s="2292"/>
      <c r="E279" s="2292"/>
      <c r="F279" s="2292"/>
      <c r="G279" s="2292"/>
      <c r="H279" s="2292"/>
      <c r="I279" s="2292"/>
      <c r="J279" s="2292"/>
      <c r="K279" s="2292"/>
      <c r="L279" s="2292"/>
      <c r="M279" s="2292"/>
      <c r="N279" s="2292"/>
      <c r="O279" s="2292"/>
      <c r="P279" s="2292"/>
      <c r="Q279" s="2292"/>
      <c r="R279" s="2293"/>
    </row>
    <row r="280" spans="1:32" s="197" customFormat="1" ht="15.75" hidden="1" thickBot="1" x14ac:dyDescent="0.3">
      <c r="A280" s="117" t="s">
        <v>446</v>
      </c>
      <c r="B280" s="487">
        <v>0</v>
      </c>
      <c r="C280" s="488">
        <v>0</v>
      </c>
      <c r="D280" s="488">
        <v>0</v>
      </c>
      <c r="E280" s="488">
        <v>0</v>
      </c>
      <c r="F280" s="488">
        <v>0</v>
      </c>
      <c r="G280" s="488">
        <v>0</v>
      </c>
      <c r="H280" s="488">
        <v>0</v>
      </c>
      <c r="I280" s="488">
        <v>0</v>
      </c>
      <c r="J280" s="488">
        <v>0</v>
      </c>
      <c r="K280" s="488">
        <v>0</v>
      </c>
      <c r="L280" s="488">
        <v>0</v>
      </c>
      <c r="M280" s="488">
        <v>0</v>
      </c>
      <c r="N280" s="488">
        <v>0</v>
      </c>
      <c r="O280" s="488">
        <v>0</v>
      </c>
      <c r="P280" s="488">
        <v>0</v>
      </c>
      <c r="Q280" s="212">
        <f>SUM(B280:P280)</f>
        <v>0</v>
      </c>
      <c r="R280" s="258">
        <v>0</v>
      </c>
    </row>
    <row r="281" spans="1:32" s="197" customFormat="1" ht="15.75" hidden="1" customHeight="1" thickBot="1" x14ac:dyDescent="0.3">
      <c r="A281" s="1325"/>
      <c r="B281" s="1325"/>
      <c r="C281" s="1325"/>
      <c r="D281" s="1325"/>
      <c r="E281" s="1325"/>
      <c r="F281" s="1325"/>
      <c r="G281" s="1325"/>
      <c r="H281" s="1325"/>
      <c r="I281" s="1325"/>
      <c r="J281" s="1325"/>
      <c r="K281" s="1325"/>
      <c r="L281" s="1325"/>
      <c r="M281" s="1325"/>
      <c r="N281" s="1325"/>
      <c r="O281" s="1325"/>
      <c r="P281" s="1325"/>
      <c r="Q281" s="1325"/>
      <c r="R281" s="1325"/>
    </row>
    <row r="282" spans="1:32" s="197" customFormat="1" ht="18.75" hidden="1" customHeight="1" thickBot="1" x14ac:dyDescent="0.3">
      <c r="A282" s="2294" t="s">
        <v>516</v>
      </c>
      <c r="B282" s="2295"/>
      <c r="C282" s="2295"/>
      <c r="D282" s="2295"/>
      <c r="E282" s="2295"/>
      <c r="F282" s="2295"/>
      <c r="G282" s="2295"/>
      <c r="H282" s="2295"/>
      <c r="I282" s="2295"/>
      <c r="J282" s="2295"/>
      <c r="K282" s="2295"/>
      <c r="L282" s="2295"/>
      <c r="M282" s="2295"/>
      <c r="N282" s="2295"/>
      <c r="O282" s="2295"/>
      <c r="P282" s="2295"/>
      <c r="Q282" s="2295"/>
      <c r="R282" s="2296"/>
    </row>
    <row r="283" spans="1:32" s="197" customFormat="1" ht="15.75" hidden="1" thickBot="1" x14ac:dyDescent="0.3">
      <c r="A283" s="1862" t="s">
        <v>448</v>
      </c>
      <c r="B283" s="2377" t="s">
        <v>449</v>
      </c>
      <c r="C283" s="2378"/>
      <c r="D283" s="2378"/>
      <c r="E283" s="2378"/>
      <c r="F283" s="2378"/>
      <c r="G283" s="2378"/>
      <c r="H283" s="2378"/>
      <c r="I283" s="2378"/>
      <c r="J283" s="2378"/>
      <c r="K283" s="2299"/>
      <c r="L283" s="2373" t="s">
        <v>450</v>
      </c>
      <c r="M283" s="2374"/>
      <c r="N283" s="2374"/>
      <c r="O283" s="2374"/>
      <c r="P283" s="2374"/>
      <c r="Q283" s="2374"/>
      <c r="R283" s="2375"/>
    </row>
    <row r="284" spans="1:32" s="197" customFormat="1" hidden="1" x14ac:dyDescent="0.25">
      <c r="A284" s="489" t="s">
        <v>125</v>
      </c>
      <c r="B284" s="2360" t="s">
        <v>540</v>
      </c>
      <c r="C284" s="2360"/>
      <c r="D284" s="2360"/>
      <c r="E284" s="2360"/>
      <c r="F284" s="2360"/>
      <c r="G284" s="2360"/>
      <c r="H284" s="2360"/>
      <c r="I284" s="2360"/>
      <c r="J284" s="2360"/>
      <c r="K284" s="2360"/>
      <c r="L284" s="2361" t="s">
        <v>461</v>
      </c>
      <c r="M284" s="2361"/>
      <c r="N284" s="2361"/>
      <c r="O284" s="2361"/>
      <c r="P284" s="2361"/>
      <c r="Q284" s="2361"/>
      <c r="R284" s="2361"/>
    </row>
    <row r="285" spans="1:32" s="197" customFormat="1" hidden="1" x14ac:dyDescent="0.25">
      <c r="A285" s="490" t="s">
        <v>125</v>
      </c>
      <c r="B285" s="2371" t="s">
        <v>541</v>
      </c>
      <c r="C285" s="2371"/>
      <c r="D285" s="2371"/>
      <c r="E285" s="2371"/>
      <c r="F285" s="2371"/>
      <c r="G285" s="2371"/>
      <c r="H285" s="2371"/>
      <c r="I285" s="2371"/>
      <c r="J285" s="2371"/>
      <c r="K285" s="2371"/>
      <c r="L285" s="2372" t="s">
        <v>459</v>
      </c>
      <c r="M285" s="2372"/>
      <c r="N285" s="2372"/>
      <c r="O285" s="2372"/>
      <c r="P285" s="2372"/>
      <c r="Q285" s="2372"/>
      <c r="R285" s="2372"/>
    </row>
    <row r="286" spans="1:32" s="197" customFormat="1" hidden="1" x14ac:dyDescent="0.25">
      <c r="A286" s="490" t="s">
        <v>125</v>
      </c>
      <c r="B286" s="2371" t="s">
        <v>542</v>
      </c>
      <c r="C286" s="2371"/>
      <c r="D286" s="2371"/>
      <c r="E286" s="2371"/>
      <c r="F286" s="2371"/>
      <c r="G286" s="2371"/>
      <c r="H286" s="2371"/>
      <c r="I286" s="2371"/>
      <c r="J286" s="2371"/>
      <c r="K286" s="2371"/>
      <c r="L286" s="2372" t="s">
        <v>461</v>
      </c>
      <c r="M286" s="2372"/>
      <c r="N286" s="2372"/>
      <c r="O286" s="2372"/>
      <c r="P286" s="2372"/>
      <c r="Q286" s="2372"/>
      <c r="R286" s="2372"/>
    </row>
    <row r="287" spans="1:32" s="197" customFormat="1" hidden="1" x14ac:dyDescent="0.25">
      <c r="A287" s="490" t="s">
        <v>125</v>
      </c>
      <c r="B287" s="2371" t="s">
        <v>543</v>
      </c>
      <c r="C287" s="2371"/>
      <c r="D287" s="2371"/>
      <c r="E287" s="2371"/>
      <c r="F287" s="2371"/>
      <c r="G287" s="2371"/>
      <c r="H287" s="2371"/>
      <c r="I287" s="2371"/>
      <c r="J287" s="2371"/>
      <c r="K287" s="2371"/>
      <c r="L287" s="2372" t="s">
        <v>459</v>
      </c>
      <c r="M287" s="2372"/>
      <c r="N287" s="2372"/>
      <c r="O287" s="2372"/>
      <c r="P287" s="2372"/>
      <c r="Q287" s="2372"/>
      <c r="R287" s="2372"/>
    </row>
    <row r="288" spans="1:32" s="197" customFormat="1" hidden="1" x14ac:dyDescent="0.25">
      <c r="A288" s="490" t="s">
        <v>125</v>
      </c>
      <c r="B288" s="2371" t="s">
        <v>541</v>
      </c>
      <c r="C288" s="2371"/>
      <c r="D288" s="2371"/>
      <c r="E288" s="2371"/>
      <c r="F288" s="2371"/>
      <c r="G288" s="2371"/>
      <c r="H288" s="2371"/>
      <c r="I288" s="2371"/>
      <c r="J288" s="2371"/>
      <c r="K288" s="2371"/>
      <c r="L288" s="2372" t="s">
        <v>473</v>
      </c>
      <c r="M288" s="2372"/>
      <c r="N288" s="2372"/>
      <c r="O288" s="2372"/>
      <c r="P288" s="2372"/>
      <c r="Q288" s="2372"/>
      <c r="R288" s="2372"/>
      <c r="S288" s="1325"/>
      <c r="T288" s="1325"/>
      <c r="U288" s="1325"/>
      <c r="V288" s="1325"/>
      <c r="W288" s="1325"/>
      <c r="X288" s="1325"/>
      <c r="Y288" s="1325"/>
      <c r="Z288" s="1325"/>
      <c r="AA288" s="1325"/>
      <c r="AB288" s="1325"/>
      <c r="AC288" s="1325"/>
      <c r="AD288" s="1325"/>
      <c r="AE288" s="1325"/>
      <c r="AF288" s="1325"/>
    </row>
    <row r="289" spans="1:32" s="197" customFormat="1" hidden="1" x14ac:dyDescent="0.25">
      <c r="A289" s="490" t="s">
        <v>126</v>
      </c>
      <c r="B289" s="2371" t="s">
        <v>544</v>
      </c>
      <c r="C289" s="2371"/>
      <c r="D289" s="2371"/>
      <c r="E289" s="2371"/>
      <c r="F289" s="2371"/>
      <c r="G289" s="2371"/>
      <c r="H289" s="2371"/>
      <c r="I289" s="2371"/>
      <c r="J289" s="2371"/>
      <c r="K289" s="2371"/>
      <c r="L289" s="2372" t="s">
        <v>545</v>
      </c>
      <c r="M289" s="2372"/>
      <c r="N289" s="2372"/>
      <c r="O289" s="2372"/>
      <c r="P289" s="2372"/>
      <c r="Q289" s="2372"/>
      <c r="R289" s="2372"/>
      <c r="S289" s="1325"/>
      <c r="T289" s="1325"/>
      <c r="U289" s="1325"/>
      <c r="V289" s="1325"/>
      <c r="W289" s="1325"/>
      <c r="X289" s="1325"/>
      <c r="Y289" s="1325"/>
      <c r="Z289" s="1325"/>
      <c r="AA289" s="1325"/>
      <c r="AB289" s="1325"/>
      <c r="AC289" s="1325"/>
      <c r="AD289" s="1325"/>
      <c r="AE289" s="1325"/>
      <c r="AF289" s="1325"/>
    </row>
    <row r="290" spans="1:32" s="197" customFormat="1" hidden="1" x14ac:dyDescent="0.25">
      <c r="A290" s="490" t="s">
        <v>125</v>
      </c>
      <c r="B290" s="2371" t="s">
        <v>462</v>
      </c>
      <c r="C290" s="2371"/>
      <c r="D290" s="2371"/>
      <c r="E290" s="2371"/>
      <c r="F290" s="2371"/>
      <c r="G290" s="2371"/>
      <c r="H290" s="2371"/>
      <c r="I290" s="2371"/>
      <c r="J290" s="2371"/>
      <c r="K290" s="2371"/>
      <c r="L290" s="2372" t="s">
        <v>484</v>
      </c>
      <c r="M290" s="2372"/>
      <c r="N290" s="2372"/>
      <c r="O290" s="2372"/>
      <c r="P290" s="2372"/>
      <c r="Q290" s="2372"/>
      <c r="R290" s="2372"/>
      <c r="S290" s="1325"/>
      <c r="T290" s="1325"/>
      <c r="U290" s="1325"/>
      <c r="V290" s="1325"/>
      <c r="W290" s="1325"/>
      <c r="X290" s="1325"/>
      <c r="Y290" s="1325"/>
      <c r="Z290" s="1325"/>
      <c r="AA290" s="1325"/>
      <c r="AB290" s="1325"/>
      <c r="AC290" s="1325"/>
      <c r="AD290" s="1325"/>
      <c r="AE290" s="1325"/>
      <c r="AF290" s="1325"/>
    </row>
    <row r="291" spans="1:32" s="197" customFormat="1" ht="15.75" hidden="1" thickBot="1" x14ac:dyDescent="0.3">
      <c r="A291" s="491" t="s">
        <v>125</v>
      </c>
      <c r="B291" s="2358" t="s">
        <v>541</v>
      </c>
      <c r="C291" s="2358"/>
      <c r="D291" s="2358"/>
      <c r="E291" s="2358"/>
      <c r="F291" s="2358"/>
      <c r="G291" s="2358"/>
      <c r="H291" s="2358"/>
      <c r="I291" s="2358"/>
      <c r="J291" s="2358"/>
      <c r="K291" s="2358"/>
      <c r="L291" s="2359" t="s">
        <v>484</v>
      </c>
      <c r="M291" s="2359"/>
      <c r="N291" s="2359"/>
      <c r="O291" s="2359"/>
      <c r="P291" s="2359"/>
      <c r="Q291" s="2359"/>
      <c r="R291" s="2359"/>
      <c r="S291" s="1325"/>
      <c r="T291" s="1325"/>
      <c r="U291" s="1325"/>
      <c r="V291" s="1325"/>
      <c r="W291" s="1325"/>
      <c r="X291" s="1325"/>
      <c r="Y291" s="1325"/>
      <c r="Z291" s="1325"/>
      <c r="AA291" s="1325"/>
      <c r="AB291" s="1325"/>
      <c r="AC291" s="1325"/>
      <c r="AD291" s="1325"/>
      <c r="AE291" s="1325"/>
      <c r="AF291" s="1325"/>
    </row>
    <row r="292" spans="1:32" s="197" customFormat="1" hidden="1" x14ac:dyDescent="0.25">
      <c r="A292" s="2342"/>
      <c r="B292" s="2342"/>
      <c r="C292" s="2342"/>
      <c r="D292" s="2342"/>
      <c r="E292" s="2342"/>
      <c r="F292" s="2342"/>
      <c r="G292" s="2342"/>
      <c r="H292" s="2342"/>
      <c r="I292" s="2342"/>
      <c r="J292" s="2342"/>
      <c r="K292" s="2342"/>
      <c r="L292" s="2342"/>
      <c r="M292" s="2342"/>
      <c r="N292" s="2342"/>
      <c r="O292" s="2342"/>
      <c r="P292" s="2342"/>
      <c r="Q292" s="2342"/>
      <c r="R292" s="2342"/>
      <c r="S292" s="1325"/>
      <c r="T292" s="1325"/>
      <c r="U292" s="1325"/>
      <c r="V292" s="1325"/>
      <c r="W292" s="1325"/>
      <c r="X292" s="1325"/>
      <c r="Y292" s="1325"/>
      <c r="Z292" s="1325"/>
      <c r="AA292" s="1325"/>
      <c r="AB292" s="1325"/>
      <c r="AC292" s="1325"/>
      <c r="AD292" s="1325"/>
      <c r="AE292" s="1325"/>
      <c r="AF292" s="1325"/>
    </row>
    <row r="293" spans="1:32" s="1325" customFormat="1" x14ac:dyDescent="0.25">
      <c r="A293" s="2308" t="s">
        <v>546</v>
      </c>
      <c r="B293" s="2309"/>
      <c r="C293" s="2309"/>
      <c r="D293" s="2309"/>
      <c r="E293" s="2309"/>
      <c r="F293" s="2309"/>
      <c r="G293" s="2309"/>
      <c r="H293" s="2309"/>
      <c r="I293" s="2309"/>
      <c r="J293" s="2309"/>
      <c r="K293" s="2309"/>
      <c r="L293" s="2309"/>
      <c r="M293" s="2309"/>
      <c r="N293" s="2309"/>
      <c r="O293" s="2309"/>
      <c r="P293" s="2309"/>
      <c r="Q293" s="2309"/>
      <c r="R293" s="2309"/>
    </row>
    <row r="294" spans="1:32" s="1325" customFormat="1" x14ac:dyDescent="0.25">
      <c r="A294" s="2284" t="s">
        <v>1050</v>
      </c>
      <c r="B294" s="2284"/>
      <c r="C294" s="2284"/>
      <c r="D294" s="2284"/>
      <c r="E294" s="2284"/>
      <c r="F294" s="2284"/>
      <c r="G294" s="2284"/>
      <c r="H294" s="2284"/>
      <c r="I294" s="2284"/>
      <c r="J294" s="2284"/>
      <c r="K294" s="2284"/>
      <c r="L294" s="2284"/>
      <c r="M294" s="2284"/>
      <c r="N294" s="2284"/>
      <c r="O294" s="2284"/>
      <c r="P294" s="2284"/>
      <c r="Q294" s="2284"/>
      <c r="R294" s="2284"/>
    </row>
    <row r="295" spans="1:32" s="197" customFormat="1" x14ac:dyDescent="0.25">
      <c r="A295" s="2341" t="s">
        <v>547</v>
      </c>
      <c r="B295" s="2341"/>
      <c r="C295" s="2341"/>
      <c r="D295" s="2341"/>
      <c r="E295" s="2341"/>
      <c r="F295" s="2341"/>
      <c r="G295" s="2341"/>
      <c r="H295" s="2341"/>
      <c r="I295" s="2341"/>
      <c r="J295" s="2341"/>
      <c r="K295" s="2341"/>
      <c r="L295" s="2341"/>
      <c r="M295" s="2341"/>
      <c r="N295" s="2341"/>
      <c r="O295" s="2341"/>
      <c r="P295" s="2341"/>
      <c r="Q295" s="2341"/>
      <c r="R295" s="2341"/>
      <c r="S295" s="1325"/>
      <c r="T295" s="1325"/>
      <c r="U295" s="1325"/>
      <c r="V295" s="1325"/>
      <c r="W295" s="1325"/>
      <c r="X295" s="1325"/>
      <c r="Y295" s="1325"/>
      <c r="Z295" s="1325"/>
      <c r="AA295" s="1325"/>
      <c r="AB295" s="1325"/>
      <c r="AC295" s="1325"/>
      <c r="AD295" s="1325"/>
      <c r="AE295" s="1325"/>
      <c r="AF295" s="1325"/>
    </row>
    <row r="296" spans="1:32" s="197" customFormat="1" x14ac:dyDescent="0.25">
      <c r="A296" s="2341" t="s">
        <v>548</v>
      </c>
      <c r="B296" s="2341"/>
      <c r="C296" s="2341"/>
      <c r="D296" s="2341"/>
      <c r="E296" s="2341"/>
      <c r="F296" s="2341"/>
      <c r="G296" s="2341"/>
      <c r="H296" s="2341"/>
      <c r="I296" s="2341"/>
      <c r="J296" s="2341"/>
      <c r="K296" s="2341"/>
      <c r="L296" s="2341"/>
      <c r="M296" s="2341"/>
      <c r="N296" s="2341"/>
      <c r="O296" s="2341"/>
      <c r="P296" s="2341"/>
      <c r="Q296" s="2341"/>
      <c r="R296" s="2341"/>
      <c r="S296" s="1325"/>
      <c r="T296" s="1325"/>
      <c r="U296" s="1325"/>
      <c r="V296" s="1325"/>
      <c r="W296" s="1325"/>
      <c r="X296" s="1325"/>
      <c r="Y296" s="1325"/>
      <c r="Z296" s="1325"/>
      <c r="AA296" s="1325"/>
      <c r="AB296" s="1325"/>
      <c r="AC296" s="1325"/>
      <c r="AD296" s="1325"/>
      <c r="AE296" s="1325"/>
      <c r="AF296" s="1325"/>
    </row>
    <row r="297" spans="1:32" s="197" customFormat="1" ht="24.6" customHeight="1" x14ac:dyDescent="0.25">
      <c r="A297" s="2341" t="s">
        <v>549</v>
      </c>
      <c r="B297" s="2341"/>
      <c r="C297" s="2341"/>
      <c r="D297" s="2341"/>
      <c r="E297" s="2341"/>
      <c r="F297" s="2341"/>
      <c r="G297" s="2341"/>
      <c r="H297" s="2341"/>
      <c r="I297" s="2341"/>
      <c r="J297" s="2341"/>
      <c r="K297" s="2341"/>
      <c r="L297" s="2341"/>
      <c r="M297" s="2341"/>
      <c r="N297" s="2341"/>
      <c r="O297" s="2341"/>
      <c r="P297" s="2341"/>
      <c r="Q297" s="2341"/>
      <c r="R297" s="2341"/>
      <c r="S297" s="1325"/>
      <c r="T297" s="1325"/>
      <c r="U297" s="1325"/>
      <c r="V297" s="1325"/>
      <c r="W297" s="1325"/>
      <c r="X297" s="1325"/>
      <c r="Y297" s="1325"/>
      <c r="Z297" s="1325"/>
      <c r="AA297" s="1325"/>
      <c r="AB297" s="1325"/>
      <c r="AC297" s="1325"/>
      <c r="AD297" s="1325"/>
      <c r="AE297" s="1325"/>
      <c r="AF297" s="1325"/>
    </row>
    <row r="298" spans="1:32" s="197" customFormat="1" ht="24.6" customHeight="1" x14ac:dyDescent="0.25">
      <c r="A298" s="2341" t="s">
        <v>550</v>
      </c>
      <c r="B298" s="2341"/>
      <c r="C298" s="2341"/>
      <c r="D298" s="2341"/>
      <c r="E298" s="2341"/>
      <c r="F298" s="2341"/>
      <c r="G298" s="2341"/>
      <c r="H298" s="2341"/>
      <c r="I298" s="2341"/>
      <c r="J298" s="2341"/>
      <c r="K298" s="2341"/>
      <c r="L298" s="2341"/>
      <c r="M298" s="2341"/>
      <c r="N298" s="2341"/>
      <c r="O298" s="2341"/>
      <c r="P298" s="2341"/>
      <c r="Q298" s="2341"/>
      <c r="R298" s="2341"/>
      <c r="S298" s="1325"/>
      <c r="T298" s="1325"/>
      <c r="U298" s="1325"/>
      <c r="V298" s="1325"/>
      <c r="W298" s="1325"/>
      <c r="X298" s="1325"/>
      <c r="Y298" s="1325"/>
      <c r="Z298" s="1325"/>
      <c r="AA298" s="1325"/>
      <c r="AB298" s="1325"/>
      <c r="AC298" s="1325"/>
      <c r="AD298" s="1325"/>
      <c r="AE298" s="1325"/>
      <c r="AF298" s="1325"/>
    </row>
  </sheetData>
  <sheetProtection algorithmName="SHA-512" hashValue="aEImMiZ0QK60KBqhCr9SqKF10n6ErY2SR0MFrkf4eO2zJi8lMxc/29TFr4sYwJMxfbz9AQ6Ac4JOUs6EWTQ1Tw==" saltValue="p40DpLdg2xcWfxT8hT0S3w==" spinCount="100000" sheet="1" objects="1" scenarios="1"/>
  <mergeCells count="281">
    <mergeCell ref="A43:R43"/>
    <mergeCell ref="A53:R53"/>
    <mergeCell ref="A56:R56"/>
    <mergeCell ref="B57:K57"/>
    <mergeCell ref="L57:R57"/>
    <mergeCell ref="B64:K64"/>
    <mergeCell ref="L64:R64"/>
    <mergeCell ref="B72:K72"/>
    <mergeCell ref="L72:R72"/>
    <mergeCell ref="B62:K62"/>
    <mergeCell ref="L62:R62"/>
    <mergeCell ref="B63:K63"/>
    <mergeCell ref="L63:R63"/>
    <mergeCell ref="B58:K58"/>
    <mergeCell ref="L58:R58"/>
    <mergeCell ref="B59:K59"/>
    <mergeCell ref="L59:R59"/>
    <mergeCell ref="B60:K60"/>
    <mergeCell ref="L60:R60"/>
    <mergeCell ref="B61:K61"/>
    <mergeCell ref="L61:R61"/>
    <mergeCell ref="B66:K66"/>
    <mergeCell ref="L66:R66"/>
    <mergeCell ref="B67:K67"/>
    <mergeCell ref="A97:R97"/>
    <mergeCell ref="A107:R107"/>
    <mergeCell ref="A110:R110"/>
    <mergeCell ref="B111:K111"/>
    <mergeCell ref="L111:R111"/>
    <mergeCell ref="L212:R212"/>
    <mergeCell ref="B213:K213"/>
    <mergeCell ref="L213:R213"/>
    <mergeCell ref="B215:K215"/>
    <mergeCell ref="B189:K189"/>
    <mergeCell ref="L189:R189"/>
    <mergeCell ref="B190:K190"/>
    <mergeCell ref="L190:R190"/>
    <mergeCell ref="A164:R164"/>
    <mergeCell ref="A174:R174"/>
    <mergeCell ref="A177:R177"/>
    <mergeCell ref="B187:K187"/>
    <mergeCell ref="L187:R187"/>
    <mergeCell ref="B188:K188"/>
    <mergeCell ref="L188:R188"/>
    <mergeCell ref="B181:K181"/>
    <mergeCell ref="L181:R181"/>
    <mergeCell ref="B182:K182"/>
    <mergeCell ref="L182:R182"/>
    <mergeCell ref="L267:R267"/>
    <mergeCell ref="L264:R264"/>
    <mergeCell ref="B235:K235"/>
    <mergeCell ref="L235:R235"/>
    <mergeCell ref="B236:K236"/>
    <mergeCell ref="B237:K237"/>
    <mergeCell ref="B239:K239"/>
    <mergeCell ref="B212:K212"/>
    <mergeCell ref="L215:R215"/>
    <mergeCell ref="B179:K179"/>
    <mergeCell ref="A269:R269"/>
    <mergeCell ref="A279:R279"/>
    <mergeCell ref="B285:K285"/>
    <mergeCell ref="L285:R285"/>
    <mergeCell ref="L262:R262"/>
    <mergeCell ref="B263:K263"/>
    <mergeCell ref="L283:R283"/>
    <mergeCell ref="B267:K267"/>
    <mergeCell ref="A282:R282"/>
    <mergeCell ref="B283:K283"/>
    <mergeCell ref="L185:R185"/>
    <mergeCell ref="B186:K186"/>
    <mergeCell ref="L186:R186"/>
    <mergeCell ref="L266:R266"/>
    <mergeCell ref="B264:K264"/>
    <mergeCell ref="B258:K258"/>
    <mergeCell ref="L258:R258"/>
    <mergeCell ref="B233:K233"/>
    <mergeCell ref="L233:R233"/>
    <mergeCell ref="B234:K234"/>
    <mergeCell ref="L234:R234"/>
    <mergeCell ref="B241:K241"/>
    <mergeCell ref="L263:R263"/>
    <mergeCell ref="B286:K286"/>
    <mergeCell ref="L286:R286"/>
    <mergeCell ref="B290:K290"/>
    <mergeCell ref="L290:R290"/>
    <mergeCell ref="B287:K287"/>
    <mergeCell ref="L287:R287"/>
    <mergeCell ref="B289:K289"/>
    <mergeCell ref="L289:R289"/>
    <mergeCell ref="B288:K288"/>
    <mergeCell ref="L288:R288"/>
    <mergeCell ref="A1:R1"/>
    <mergeCell ref="A192:R192"/>
    <mergeCell ref="A202:R202"/>
    <mergeCell ref="A205:R205"/>
    <mergeCell ref="B206:K206"/>
    <mergeCell ref="L206:R206"/>
    <mergeCell ref="A19:R19"/>
    <mergeCell ref="A29:R29"/>
    <mergeCell ref="A32:R32"/>
    <mergeCell ref="B33:K33"/>
    <mergeCell ref="L33:R33"/>
    <mergeCell ref="B34:K34"/>
    <mergeCell ref="L34:R34"/>
    <mergeCell ref="B42:K42"/>
    <mergeCell ref="L42:R42"/>
    <mergeCell ref="B178:K178"/>
    <mergeCell ref="L179:R179"/>
    <mergeCell ref="B180:K180"/>
    <mergeCell ref="L180:R180"/>
    <mergeCell ref="B185:K185"/>
    <mergeCell ref="A142:R142"/>
    <mergeCell ref="A152:R152"/>
    <mergeCell ref="A155:R155"/>
    <mergeCell ref="B156:K156"/>
    <mergeCell ref="L156:R156"/>
    <mergeCell ref="B163:K163"/>
    <mergeCell ref="L163:R163"/>
    <mergeCell ref="A297:R297"/>
    <mergeCell ref="A298:R298"/>
    <mergeCell ref="A292:R292"/>
    <mergeCell ref="A295:R295"/>
    <mergeCell ref="A296:R296"/>
    <mergeCell ref="B214:K214"/>
    <mergeCell ref="L214:R214"/>
    <mergeCell ref="B216:K216"/>
    <mergeCell ref="L216:R216"/>
    <mergeCell ref="B261:K261"/>
    <mergeCell ref="L261:R261"/>
    <mergeCell ref="A244:R244"/>
    <mergeCell ref="L259:R259"/>
    <mergeCell ref="B259:K259"/>
    <mergeCell ref="B260:K260"/>
    <mergeCell ref="L260:R260"/>
    <mergeCell ref="B262:K262"/>
    <mergeCell ref="B291:K291"/>
    <mergeCell ref="L291:R291"/>
    <mergeCell ref="B284:K284"/>
    <mergeCell ref="L284:R284"/>
    <mergeCell ref="B161:K161"/>
    <mergeCell ref="L161:R161"/>
    <mergeCell ref="B162:K162"/>
    <mergeCell ref="L162:R162"/>
    <mergeCell ref="B265:K265"/>
    <mergeCell ref="L265:R265"/>
    <mergeCell ref="B266:K266"/>
    <mergeCell ref="L239:R239"/>
    <mergeCell ref="B240:K240"/>
    <mergeCell ref="L240:R240"/>
    <mergeCell ref="A243:R243"/>
    <mergeCell ref="L178:R178"/>
    <mergeCell ref="A218:R218"/>
    <mergeCell ref="A228:R228"/>
    <mergeCell ref="A231:R231"/>
    <mergeCell ref="B232:K232"/>
    <mergeCell ref="L232:R232"/>
    <mergeCell ref="B207:K207"/>
    <mergeCell ref="L207:R207"/>
    <mergeCell ref="B209:K209"/>
    <mergeCell ref="B183:K183"/>
    <mergeCell ref="L183:R183"/>
    <mergeCell ref="B184:K184"/>
    <mergeCell ref="L184:R184"/>
    <mergeCell ref="B157:K157"/>
    <mergeCell ref="L157:R157"/>
    <mergeCell ref="B158:K158"/>
    <mergeCell ref="L158:R158"/>
    <mergeCell ref="B159:K159"/>
    <mergeCell ref="L159:R159"/>
    <mergeCell ref="B160:K160"/>
    <mergeCell ref="L160:R160"/>
    <mergeCell ref="A257:R257"/>
    <mergeCell ref="B238:K238"/>
    <mergeCell ref="L238:R238"/>
    <mergeCell ref="B242:K242"/>
    <mergeCell ref="L242:R242"/>
    <mergeCell ref="A254:R254"/>
    <mergeCell ref="L236:R236"/>
    <mergeCell ref="L241:R241"/>
    <mergeCell ref="L237:R237"/>
    <mergeCell ref="L209:R209"/>
    <mergeCell ref="B210:K210"/>
    <mergeCell ref="L210:R210"/>
    <mergeCell ref="B208:K208"/>
    <mergeCell ref="L208:R208"/>
    <mergeCell ref="B211:K211"/>
    <mergeCell ref="L211:R211"/>
    <mergeCell ref="A133:R133"/>
    <mergeCell ref="A136:R136"/>
    <mergeCell ref="B137:K137"/>
    <mergeCell ref="L137:R137"/>
    <mergeCell ref="B140:K140"/>
    <mergeCell ref="L140:R140"/>
    <mergeCell ref="B141:K141"/>
    <mergeCell ref="L141:R141"/>
    <mergeCell ref="B138:K138"/>
    <mergeCell ref="L138:R138"/>
    <mergeCell ref="B139:K139"/>
    <mergeCell ref="L139:R139"/>
    <mergeCell ref="A293:R293"/>
    <mergeCell ref="B119:K119"/>
    <mergeCell ref="B120:K120"/>
    <mergeCell ref="B121:K121"/>
    <mergeCell ref="B122:K122"/>
    <mergeCell ref="L112:R112"/>
    <mergeCell ref="L113:R113"/>
    <mergeCell ref="L116:R116"/>
    <mergeCell ref="L117:R117"/>
    <mergeCell ref="L118:R118"/>
    <mergeCell ref="L119:R119"/>
    <mergeCell ref="L120:R120"/>
    <mergeCell ref="L121:R121"/>
    <mergeCell ref="L122:R122"/>
    <mergeCell ref="L114:R114"/>
    <mergeCell ref="B115:K115"/>
    <mergeCell ref="L115:R115"/>
    <mergeCell ref="B112:K112"/>
    <mergeCell ref="B113:K113"/>
    <mergeCell ref="B114:K114"/>
    <mergeCell ref="B116:K116"/>
    <mergeCell ref="B117:K117"/>
    <mergeCell ref="B118:K118"/>
    <mergeCell ref="A123:R123"/>
    <mergeCell ref="L91:R91"/>
    <mergeCell ref="B92:K92"/>
    <mergeCell ref="L92:R92"/>
    <mergeCell ref="B93:K93"/>
    <mergeCell ref="L93:R93"/>
    <mergeCell ref="B88:K88"/>
    <mergeCell ref="L88:R88"/>
    <mergeCell ref="B89:K89"/>
    <mergeCell ref="L89:R89"/>
    <mergeCell ref="B90:K90"/>
    <mergeCell ref="L90:R90"/>
    <mergeCell ref="A2:R2"/>
    <mergeCell ref="A12:R12"/>
    <mergeCell ref="A15:R15"/>
    <mergeCell ref="B16:K16"/>
    <mergeCell ref="L16:R16"/>
    <mergeCell ref="B17:K17"/>
    <mergeCell ref="L17:R17"/>
    <mergeCell ref="B18:K18"/>
    <mergeCell ref="L18:R18"/>
    <mergeCell ref="B35:K35"/>
    <mergeCell ref="B36:K36"/>
    <mergeCell ref="B37:K37"/>
    <mergeCell ref="B38:K38"/>
    <mergeCell ref="B39:K39"/>
    <mergeCell ref="B40:K40"/>
    <mergeCell ref="B41:K41"/>
    <mergeCell ref="L35:R35"/>
    <mergeCell ref="L36:R36"/>
    <mergeCell ref="L37:R37"/>
    <mergeCell ref="L38:R38"/>
    <mergeCell ref="L39:R39"/>
    <mergeCell ref="L40:R40"/>
    <mergeCell ref="L41:R41"/>
    <mergeCell ref="B65:K65"/>
    <mergeCell ref="L65:R65"/>
    <mergeCell ref="A294:R294"/>
    <mergeCell ref="L67:R67"/>
    <mergeCell ref="B68:K68"/>
    <mergeCell ref="L68:R68"/>
    <mergeCell ref="B69:K69"/>
    <mergeCell ref="L69:R69"/>
    <mergeCell ref="B70:K70"/>
    <mergeCell ref="L70:R70"/>
    <mergeCell ref="B71:K71"/>
    <mergeCell ref="L71:R71"/>
    <mergeCell ref="A73:R73"/>
    <mergeCell ref="A83:R83"/>
    <mergeCell ref="A86:R86"/>
    <mergeCell ref="B87:K87"/>
    <mergeCell ref="L87:R87"/>
    <mergeCell ref="B95:K95"/>
    <mergeCell ref="L95:R95"/>
    <mergeCell ref="B96:K96"/>
    <mergeCell ref="L96:R96"/>
    <mergeCell ref="B94:K94"/>
    <mergeCell ref="L94:R94"/>
    <mergeCell ref="B91:K91"/>
  </mergeCells>
  <hyperlinks>
    <hyperlink ref="A296:R296" r:id="rId1" display="https://dcs.az.gov/news/child-fatalities-near-fatalities-information-releases" xr:uid="{00000000-0004-0000-0D00-000000000000}"/>
  </hyperlinks>
  <printOptions horizontalCentered="1"/>
  <pageMargins left="0.2" right="0.2" top="0.86166666666666702" bottom="0.5" header="0.3" footer="0.3"/>
  <pageSetup scale="88" firstPageNumber="21" orientation="landscape" useFirstPageNumber="1" r:id="rId2"/>
  <headerFooter>
    <oddHeader>&amp;L&amp;9
Semi-Annual Child Welfare Report&amp;C&amp;"-,Bold"&amp;14ARIZONA DEPARTMENT of CHILD SAFETY&amp;R&amp;9
July 1, 2021 through December 31, 2021</oddHeader>
    <oddFooter>&amp;CPage &amp;P</oddFooter>
  </headerFooter>
  <ignoredErrors>
    <ignoredError sqref="Q199 Q171 Q149 Q80 Q2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L235"/>
  <sheetViews>
    <sheetView showGridLines="0" topLeftCell="A2" zoomScaleNormal="100" workbookViewId="0">
      <selection activeCell="L109" sqref="L109:L111"/>
    </sheetView>
  </sheetViews>
  <sheetFormatPr defaultColWidth="8.85546875" defaultRowHeight="15" x14ac:dyDescent="0.25"/>
  <cols>
    <col min="1" max="1" width="18.42578125" customWidth="1"/>
    <col min="2" max="16" width="6.140625" customWidth="1"/>
    <col min="17" max="17" width="6.85546875" bestFit="1" customWidth="1"/>
    <col min="18" max="18" width="6.85546875" customWidth="1"/>
    <col min="20" max="37" width="8.85546875" style="84"/>
  </cols>
  <sheetData>
    <row r="1" spans="1:37" s="197" customFormat="1" ht="15.75" hidden="1" thickBot="1" x14ac:dyDescent="0.3">
      <c r="A1" s="1325"/>
      <c r="B1" s="1325"/>
      <c r="C1" s="1325"/>
      <c r="D1" s="1325"/>
      <c r="E1" s="1325"/>
      <c r="F1" s="1325"/>
      <c r="G1" s="1325"/>
      <c r="H1" s="1325"/>
      <c r="I1" s="1325"/>
      <c r="J1" s="1325"/>
      <c r="K1" s="1325"/>
      <c r="L1" s="1325"/>
      <c r="M1" s="1325"/>
      <c r="N1" s="1325"/>
      <c r="O1" s="1325"/>
      <c r="P1" s="1325"/>
      <c r="Q1" s="1325"/>
      <c r="R1" s="1325"/>
      <c r="S1" s="1325"/>
      <c r="T1" s="84"/>
      <c r="U1" s="84"/>
      <c r="V1" s="84"/>
      <c r="W1" s="84"/>
      <c r="X1" s="84"/>
      <c r="Y1" s="84"/>
      <c r="Z1" s="84"/>
      <c r="AA1" s="84"/>
      <c r="AB1" s="84"/>
      <c r="AC1" s="84"/>
      <c r="AD1" s="84"/>
      <c r="AE1" s="84"/>
      <c r="AF1" s="84"/>
      <c r="AG1" s="84"/>
      <c r="AH1" s="84"/>
      <c r="AI1" s="84"/>
      <c r="AJ1" s="84"/>
      <c r="AK1" s="84"/>
    </row>
    <row r="2" spans="1:37" s="197" customFormat="1" ht="19.5" thickBot="1" x14ac:dyDescent="0.35">
      <c r="A2" s="2253" t="s">
        <v>551</v>
      </c>
      <c r="B2" s="2254"/>
      <c r="C2" s="2254"/>
      <c r="D2" s="2254"/>
      <c r="E2" s="2254"/>
      <c r="F2" s="2254"/>
      <c r="G2" s="2254"/>
      <c r="H2" s="2254"/>
      <c r="I2" s="2254"/>
      <c r="J2" s="2254"/>
      <c r="K2" s="2254"/>
      <c r="L2" s="2254"/>
      <c r="M2" s="2254"/>
      <c r="N2" s="2254"/>
      <c r="O2" s="2254"/>
      <c r="P2" s="2254"/>
      <c r="Q2" s="2254"/>
      <c r="R2" s="2255"/>
      <c r="S2" s="29"/>
      <c r="T2" s="84"/>
      <c r="U2" s="84"/>
      <c r="V2" s="84"/>
      <c r="W2" s="84"/>
      <c r="X2" s="84"/>
      <c r="Y2" s="84"/>
      <c r="Z2" s="84"/>
      <c r="AA2" s="84"/>
      <c r="AB2" s="84"/>
      <c r="AC2" s="84"/>
      <c r="AD2" s="84"/>
      <c r="AE2" s="84"/>
      <c r="AF2" s="84"/>
      <c r="AG2" s="84"/>
      <c r="AH2" s="84"/>
      <c r="AI2" s="84"/>
      <c r="AJ2" s="84"/>
      <c r="AK2" s="84"/>
    </row>
    <row r="3" spans="1:37" s="1325" customFormat="1" ht="15.75" hidden="1" thickBot="1" x14ac:dyDescent="0.3">
      <c r="A3" s="2383" t="s">
        <v>552</v>
      </c>
      <c r="B3" s="2384"/>
      <c r="C3" s="2384"/>
      <c r="D3" s="2384"/>
      <c r="E3" s="2384"/>
      <c r="F3" s="2384"/>
      <c r="G3" s="2384"/>
      <c r="H3" s="2384"/>
      <c r="I3" s="2384"/>
      <c r="J3" s="2384"/>
      <c r="K3" s="2384"/>
      <c r="L3" s="2384"/>
      <c r="M3" s="2384"/>
      <c r="N3" s="2384"/>
      <c r="O3" s="2384"/>
      <c r="P3" s="2384"/>
      <c r="Q3" s="2384"/>
      <c r="R3" s="2385"/>
      <c r="T3" s="84"/>
      <c r="U3" s="84"/>
      <c r="V3" s="84"/>
      <c r="W3" s="84"/>
      <c r="X3" s="84"/>
      <c r="Y3" s="84"/>
      <c r="Z3" s="84"/>
      <c r="AA3" s="84"/>
      <c r="AB3" s="84"/>
      <c r="AC3" s="84"/>
      <c r="AD3" s="84"/>
      <c r="AE3" s="84"/>
      <c r="AF3" s="84"/>
      <c r="AG3" s="84"/>
      <c r="AH3" s="84"/>
      <c r="AI3" s="84"/>
      <c r="AJ3" s="84"/>
      <c r="AK3" s="84"/>
    </row>
    <row r="4" spans="1:37" s="32" customFormat="1" ht="60.75" hidden="1" thickBot="1" x14ac:dyDescent="0.3">
      <c r="A4" s="703"/>
      <c r="B4" s="705" t="s">
        <v>148</v>
      </c>
      <c r="C4" s="706" t="s">
        <v>149</v>
      </c>
      <c r="D4" s="706" t="s">
        <v>150</v>
      </c>
      <c r="E4" s="706" t="s">
        <v>151</v>
      </c>
      <c r="F4" s="706" t="s">
        <v>152</v>
      </c>
      <c r="G4" s="706" t="s">
        <v>153</v>
      </c>
      <c r="H4" s="706" t="s">
        <v>154</v>
      </c>
      <c r="I4" s="706" t="s">
        <v>155</v>
      </c>
      <c r="J4" s="706" t="s">
        <v>156</v>
      </c>
      <c r="K4" s="706" t="s">
        <v>157</v>
      </c>
      <c r="L4" s="706" t="s">
        <v>158</v>
      </c>
      <c r="M4" s="706" t="s">
        <v>159</v>
      </c>
      <c r="N4" s="706" t="s">
        <v>160</v>
      </c>
      <c r="O4" s="706" t="s">
        <v>161</v>
      </c>
      <c r="P4" s="708" t="s">
        <v>162</v>
      </c>
      <c r="Q4" s="74" t="s">
        <v>163</v>
      </c>
      <c r="R4" s="715" t="s">
        <v>164</v>
      </c>
      <c r="T4" s="1233"/>
      <c r="U4" s="1233"/>
      <c r="V4" s="1233"/>
      <c r="W4" s="1233"/>
      <c r="X4" s="1233"/>
      <c r="Y4" s="1233"/>
      <c r="Z4" s="1233"/>
      <c r="AA4" s="1233"/>
      <c r="AB4" s="1233"/>
      <c r="AC4" s="1233"/>
      <c r="AD4" s="1233"/>
      <c r="AE4" s="1233"/>
      <c r="AF4" s="1233"/>
      <c r="AG4" s="1233"/>
      <c r="AH4" s="1233"/>
      <c r="AI4" s="1233"/>
      <c r="AJ4" s="1233"/>
      <c r="AK4" s="1233"/>
    </row>
    <row r="5" spans="1:37" s="1325" customFormat="1" hidden="1" x14ac:dyDescent="0.25">
      <c r="A5" s="168" t="s">
        <v>553</v>
      </c>
      <c r="B5" s="1428"/>
      <c r="C5" s="1429"/>
      <c r="D5" s="1429"/>
      <c r="E5" s="1429"/>
      <c r="F5" s="1429"/>
      <c r="G5" s="1429"/>
      <c r="H5" s="1429"/>
      <c r="I5" s="919"/>
      <c r="J5" s="1429"/>
      <c r="K5" s="1429"/>
      <c r="L5" s="1429"/>
      <c r="M5" s="1429"/>
      <c r="N5" s="1429"/>
      <c r="O5" s="1429"/>
      <c r="P5" s="1464"/>
      <c r="Q5" s="720">
        <f t="shared" ref="Q5:Q10" si="0">SUM(B5:P5)</f>
        <v>0</v>
      </c>
      <c r="R5" s="716" t="e">
        <f>SUM(Q5/Q9)</f>
        <v>#DIV/0!</v>
      </c>
      <c r="T5" s="84"/>
      <c r="U5" s="84"/>
      <c r="V5" s="84"/>
      <c r="W5" s="84"/>
      <c r="X5" s="84"/>
      <c r="Y5" s="84"/>
      <c r="Z5" s="84"/>
      <c r="AA5" s="84"/>
      <c r="AB5" s="84"/>
      <c r="AC5" s="84"/>
      <c r="AD5" s="84"/>
      <c r="AE5" s="84"/>
      <c r="AF5" s="84"/>
      <c r="AG5" s="84"/>
      <c r="AH5" s="84"/>
      <c r="AI5" s="84"/>
      <c r="AJ5" s="84"/>
      <c r="AK5" s="84"/>
    </row>
    <row r="6" spans="1:37" s="1325" customFormat="1" hidden="1" x14ac:dyDescent="0.25">
      <c r="A6" s="169" t="s">
        <v>554</v>
      </c>
      <c r="B6" s="1465"/>
      <c r="C6" s="1466"/>
      <c r="D6" s="1466"/>
      <c r="E6" s="1466"/>
      <c r="F6" s="1466"/>
      <c r="G6" s="1466"/>
      <c r="H6" s="1466"/>
      <c r="I6" s="923"/>
      <c r="J6" s="1466"/>
      <c r="K6" s="1466"/>
      <c r="L6" s="1466"/>
      <c r="M6" s="1466"/>
      <c r="N6" s="1466"/>
      <c r="O6" s="1466"/>
      <c r="P6" s="1467"/>
      <c r="Q6" s="721">
        <f t="shared" si="0"/>
        <v>0</v>
      </c>
      <c r="R6" s="717" t="e">
        <f>SUM(Q6/Q9)</f>
        <v>#DIV/0!</v>
      </c>
      <c r="T6" s="84"/>
      <c r="U6" s="84"/>
      <c r="V6" s="84"/>
      <c r="W6" s="84"/>
      <c r="X6" s="84"/>
      <c r="Y6" s="84"/>
      <c r="Z6" s="84"/>
      <c r="AA6" s="84"/>
      <c r="AB6" s="84"/>
      <c r="AC6" s="84"/>
      <c r="AD6" s="84"/>
      <c r="AE6" s="84"/>
      <c r="AF6" s="84"/>
      <c r="AG6" s="84"/>
      <c r="AH6" s="84"/>
      <c r="AI6" s="84"/>
      <c r="AJ6" s="84"/>
      <c r="AK6" s="84"/>
    </row>
    <row r="7" spans="1:37" s="1325" customFormat="1" ht="25.5" hidden="1" x14ac:dyDescent="0.25">
      <c r="A7" s="169" t="s">
        <v>555</v>
      </c>
      <c r="B7" s="1468"/>
      <c r="C7" s="1469"/>
      <c r="D7" s="1469"/>
      <c r="E7" s="1469"/>
      <c r="F7" s="1469"/>
      <c r="G7" s="1469"/>
      <c r="H7" s="1469"/>
      <c r="I7" s="1469"/>
      <c r="J7" s="1469"/>
      <c r="K7" s="1469"/>
      <c r="L7" s="1469"/>
      <c r="M7" s="1469"/>
      <c r="N7" s="1469"/>
      <c r="O7" s="1469"/>
      <c r="P7" s="1470"/>
      <c r="Q7" s="721">
        <f t="shared" si="0"/>
        <v>0</v>
      </c>
      <c r="R7" s="717" t="e">
        <f>SUM(Q7/Q9)</f>
        <v>#DIV/0!</v>
      </c>
      <c r="T7" s="84"/>
      <c r="U7" s="84"/>
      <c r="V7" s="84"/>
      <c r="W7" s="84"/>
      <c r="X7" s="84"/>
      <c r="Y7" s="84"/>
      <c r="Z7" s="84"/>
      <c r="AA7" s="84"/>
      <c r="AB7" s="84"/>
      <c r="AC7" s="84"/>
      <c r="AD7" s="84"/>
      <c r="AE7" s="84"/>
      <c r="AF7" s="84"/>
      <c r="AG7" s="84"/>
      <c r="AH7" s="84"/>
      <c r="AI7" s="84"/>
      <c r="AJ7" s="84"/>
      <c r="AK7" s="84"/>
    </row>
    <row r="8" spans="1:37" s="1325" customFormat="1" ht="15.75" hidden="1" thickBot="1" x14ac:dyDescent="0.3">
      <c r="A8" s="170" t="s">
        <v>556</v>
      </c>
      <c r="B8" s="1471"/>
      <c r="C8" s="1472"/>
      <c r="D8" s="1472"/>
      <c r="E8" s="1472"/>
      <c r="F8" s="1472"/>
      <c r="G8" s="1472"/>
      <c r="H8" s="1472"/>
      <c r="I8" s="926"/>
      <c r="J8" s="1472"/>
      <c r="K8" s="1472"/>
      <c r="L8" s="1472"/>
      <c r="M8" s="1472"/>
      <c r="N8" s="1472"/>
      <c r="O8" s="1472"/>
      <c r="P8" s="1473"/>
      <c r="Q8" s="722">
        <f t="shared" si="0"/>
        <v>0</v>
      </c>
      <c r="R8" s="718" t="e">
        <f>SUM(Q8/Q9)</f>
        <v>#DIV/0!</v>
      </c>
      <c r="T8" s="84"/>
      <c r="U8" s="84"/>
      <c r="V8" s="84"/>
      <c r="W8" s="84"/>
      <c r="X8" s="84"/>
      <c r="Y8" s="84"/>
      <c r="Z8" s="84"/>
      <c r="AA8" s="84"/>
      <c r="AB8" s="84"/>
      <c r="AC8" s="84"/>
      <c r="AD8" s="84"/>
      <c r="AE8" s="84"/>
      <c r="AF8" s="84"/>
      <c r="AG8" s="84"/>
      <c r="AH8" s="84"/>
      <c r="AI8" s="84"/>
      <c r="AJ8" s="84"/>
      <c r="AK8" s="84"/>
    </row>
    <row r="9" spans="1:37" s="1325" customFormat="1" ht="16.5" hidden="1" thickTop="1" thickBot="1" x14ac:dyDescent="0.3">
      <c r="A9" s="171" t="s">
        <v>135</v>
      </c>
      <c r="B9" s="213">
        <f t="shared" ref="B9:P9" si="1">SUM(B5:B8)</f>
        <v>0</v>
      </c>
      <c r="C9" s="233">
        <f t="shared" si="1"/>
        <v>0</v>
      </c>
      <c r="D9" s="233">
        <f t="shared" si="1"/>
        <v>0</v>
      </c>
      <c r="E9" s="233">
        <f t="shared" si="1"/>
        <v>0</v>
      </c>
      <c r="F9" s="233">
        <f t="shared" si="1"/>
        <v>0</v>
      </c>
      <c r="G9" s="233">
        <f t="shared" si="1"/>
        <v>0</v>
      </c>
      <c r="H9" s="233">
        <f t="shared" si="1"/>
        <v>0</v>
      </c>
      <c r="I9" s="233">
        <f t="shared" si="1"/>
        <v>0</v>
      </c>
      <c r="J9" s="233">
        <f t="shared" si="1"/>
        <v>0</v>
      </c>
      <c r="K9" s="233">
        <f t="shared" si="1"/>
        <v>0</v>
      </c>
      <c r="L9" s="233">
        <f t="shared" si="1"/>
        <v>0</v>
      </c>
      <c r="M9" s="233">
        <f t="shared" si="1"/>
        <v>0</v>
      </c>
      <c r="N9" s="233">
        <f t="shared" si="1"/>
        <v>0</v>
      </c>
      <c r="O9" s="233">
        <f t="shared" si="1"/>
        <v>0</v>
      </c>
      <c r="P9" s="713">
        <f t="shared" si="1"/>
        <v>0</v>
      </c>
      <c r="Q9" s="723">
        <f t="shared" si="0"/>
        <v>0</v>
      </c>
      <c r="R9" s="333" t="e">
        <f>SUM(R5:R8)</f>
        <v>#DIV/0!</v>
      </c>
      <c r="T9" s="84"/>
      <c r="U9" s="84"/>
      <c r="V9" s="84"/>
      <c r="W9" s="84"/>
      <c r="X9" s="84"/>
      <c r="Y9" s="84"/>
      <c r="Z9" s="84"/>
      <c r="AA9" s="84"/>
      <c r="AB9" s="84"/>
      <c r="AC9" s="84"/>
      <c r="AD9" s="84"/>
      <c r="AE9" s="84"/>
      <c r="AF9" s="84"/>
      <c r="AG9" s="84"/>
      <c r="AH9" s="84"/>
      <c r="AI9" s="84"/>
      <c r="AJ9" s="84"/>
      <c r="AK9" s="84"/>
    </row>
    <row r="10" spans="1:37" s="1325" customFormat="1" ht="15.75" hidden="1" thickBot="1" x14ac:dyDescent="0.3">
      <c r="A10" s="91" t="s">
        <v>136</v>
      </c>
      <c r="B10" s="260" t="e">
        <f>SUM(B9/Q9)</f>
        <v>#DIV/0!</v>
      </c>
      <c r="C10" s="261" t="e">
        <f>SUM(C9/Q9)</f>
        <v>#DIV/0!</v>
      </c>
      <c r="D10" s="261" t="e">
        <f>SUM(D9/Q9)</f>
        <v>#DIV/0!</v>
      </c>
      <c r="E10" s="261" t="e">
        <f>SUM(E9/Q9)</f>
        <v>#DIV/0!</v>
      </c>
      <c r="F10" s="261" t="e">
        <f>SUM(F9/Q9)</f>
        <v>#DIV/0!</v>
      </c>
      <c r="G10" s="261" t="e">
        <f>SUM(G9/Q9)</f>
        <v>#DIV/0!</v>
      </c>
      <c r="H10" s="261" t="e">
        <f>SUM(H9/Q9)</f>
        <v>#DIV/0!</v>
      </c>
      <c r="I10" s="261" t="e">
        <f>SUM(I9/Q9)</f>
        <v>#DIV/0!</v>
      </c>
      <c r="J10" s="261" t="e">
        <f>SUM(J9/Q9)</f>
        <v>#DIV/0!</v>
      </c>
      <c r="K10" s="261" t="e">
        <f>SUM(K9/Q9)</f>
        <v>#DIV/0!</v>
      </c>
      <c r="L10" s="261" t="e">
        <f>SUM(L9/Q9)</f>
        <v>#DIV/0!</v>
      </c>
      <c r="M10" s="261" t="e">
        <f>SUM(M9/Q9)</f>
        <v>#DIV/0!</v>
      </c>
      <c r="N10" s="261" t="e">
        <f>SUM(N9/Q9)</f>
        <v>#DIV/0!</v>
      </c>
      <c r="O10" s="261" t="e">
        <f>SUM(O9/Q9)</f>
        <v>#DIV/0!</v>
      </c>
      <c r="P10" s="714" t="e">
        <f>SUM(P9/Q9)</f>
        <v>#DIV/0!</v>
      </c>
      <c r="Q10" s="724" t="e">
        <f t="shared" si="0"/>
        <v>#DIV/0!</v>
      </c>
      <c r="R10" s="719"/>
      <c r="T10" s="84"/>
      <c r="U10" s="84"/>
      <c r="V10" s="84"/>
      <c r="W10" s="84"/>
      <c r="X10" s="84"/>
      <c r="Y10" s="84"/>
      <c r="Z10" s="84"/>
      <c r="AA10" s="84"/>
      <c r="AB10" s="84"/>
      <c r="AC10" s="84"/>
      <c r="AD10" s="84"/>
      <c r="AE10" s="84"/>
      <c r="AF10" s="84"/>
      <c r="AG10" s="84"/>
      <c r="AH10" s="84"/>
      <c r="AI10" s="84"/>
      <c r="AJ10" s="84"/>
      <c r="AK10" s="84"/>
    </row>
    <row r="11" spans="1:37" s="1325" customFormat="1" ht="15.75" thickBot="1" x14ac:dyDescent="0.3">
      <c r="A11" s="2383" t="s">
        <v>1017</v>
      </c>
      <c r="B11" s="2384"/>
      <c r="C11" s="2384"/>
      <c r="D11" s="2384"/>
      <c r="E11" s="2384"/>
      <c r="F11" s="2384"/>
      <c r="G11" s="2384"/>
      <c r="H11" s="2384"/>
      <c r="I11" s="2384"/>
      <c r="J11" s="2384"/>
      <c r="K11" s="2384"/>
      <c r="L11" s="2384"/>
      <c r="M11" s="2384"/>
      <c r="N11" s="2384"/>
      <c r="O11" s="2384"/>
      <c r="P11" s="2384"/>
      <c r="Q11" s="2384"/>
      <c r="R11" s="2385"/>
      <c r="T11" s="84"/>
      <c r="U11" s="84"/>
      <c r="V11" s="84"/>
      <c r="W11" s="84"/>
      <c r="X11" s="84"/>
      <c r="Y11" s="84"/>
      <c r="Z11" s="84"/>
      <c r="AA11" s="84"/>
      <c r="AB11" s="84"/>
      <c r="AC11" s="84"/>
      <c r="AD11" s="84"/>
      <c r="AE11" s="84"/>
      <c r="AF11" s="84"/>
      <c r="AG11" s="84"/>
      <c r="AH11" s="84"/>
      <c r="AI11" s="84"/>
      <c r="AJ11" s="84"/>
      <c r="AK11" s="84"/>
    </row>
    <row r="12" spans="1:37" s="32" customFormat="1" ht="59.25" thickBot="1" x14ac:dyDescent="0.3">
      <c r="A12" s="703"/>
      <c r="B12" s="705" t="s">
        <v>148</v>
      </c>
      <c r="C12" s="706" t="s">
        <v>149</v>
      </c>
      <c r="D12" s="706" t="s">
        <v>150</v>
      </c>
      <c r="E12" s="706" t="s">
        <v>151</v>
      </c>
      <c r="F12" s="706" t="s">
        <v>152</v>
      </c>
      <c r="G12" s="706" t="s">
        <v>153</v>
      </c>
      <c r="H12" s="706" t="s">
        <v>154</v>
      </c>
      <c r="I12" s="706" t="s">
        <v>155</v>
      </c>
      <c r="J12" s="706" t="s">
        <v>156</v>
      </c>
      <c r="K12" s="706" t="s">
        <v>157</v>
      </c>
      <c r="L12" s="706" t="s">
        <v>158</v>
      </c>
      <c r="M12" s="706" t="s">
        <v>159</v>
      </c>
      <c r="N12" s="706" t="s">
        <v>160</v>
      </c>
      <c r="O12" s="706" t="s">
        <v>161</v>
      </c>
      <c r="P12" s="708" t="s">
        <v>162</v>
      </c>
      <c r="Q12" s="74" t="s">
        <v>163</v>
      </c>
      <c r="R12" s="715" t="s">
        <v>164</v>
      </c>
      <c r="T12" s="1233"/>
      <c r="U12" s="1233"/>
      <c r="V12" s="1233"/>
      <c r="W12" s="1233"/>
      <c r="X12" s="1233"/>
      <c r="Y12" s="1233"/>
      <c r="Z12" s="1233"/>
      <c r="AA12" s="1233"/>
      <c r="AB12" s="1233"/>
      <c r="AC12" s="1233"/>
      <c r="AD12" s="1233"/>
      <c r="AE12" s="1233"/>
      <c r="AF12" s="1233"/>
      <c r="AG12" s="1233"/>
      <c r="AH12" s="1233"/>
      <c r="AI12" s="1233"/>
      <c r="AJ12" s="1233"/>
      <c r="AK12" s="1233"/>
    </row>
    <row r="13" spans="1:37" s="1325" customFormat="1" x14ac:dyDescent="0.25">
      <c r="A13" s="168" t="s">
        <v>553</v>
      </c>
      <c r="B13" s="354">
        <v>0</v>
      </c>
      <c r="C13" s="355">
        <v>27</v>
      </c>
      <c r="D13" s="355">
        <v>21</v>
      </c>
      <c r="E13" s="355">
        <v>14</v>
      </c>
      <c r="F13" s="355">
        <v>2</v>
      </c>
      <c r="G13" s="355">
        <v>0</v>
      </c>
      <c r="H13" s="355">
        <v>0</v>
      </c>
      <c r="I13" s="356">
        <v>749</v>
      </c>
      <c r="J13" s="355">
        <v>113</v>
      </c>
      <c r="K13" s="355">
        <v>13</v>
      </c>
      <c r="L13" s="355">
        <v>378</v>
      </c>
      <c r="M13" s="355">
        <v>130</v>
      </c>
      <c r="N13" s="355">
        <v>0</v>
      </c>
      <c r="O13" s="355">
        <v>44</v>
      </c>
      <c r="P13" s="709">
        <v>0</v>
      </c>
      <c r="Q13" s="720">
        <v>1491</v>
      </c>
      <c r="R13" s="716">
        <f>SUM(Q13/Q17)</f>
        <v>0.99003984063745021</v>
      </c>
      <c r="T13" s="84"/>
      <c r="U13" s="84"/>
      <c r="V13" s="84"/>
      <c r="W13" s="84"/>
      <c r="X13" s="84"/>
      <c r="Y13" s="84"/>
      <c r="Z13" s="84"/>
      <c r="AA13" s="84"/>
      <c r="AB13" s="84"/>
      <c r="AC13" s="84"/>
      <c r="AD13" s="84"/>
      <c r="AE13" s="84"/>
      <c r="AF13" s="84"/>
      <c r="AG13" s="84"/>
      <c r="AH13" s="84"/>
      <c r="AI13" s="84"/>
      <c r="AJ13" s="84"/>
      <c r="AK13" s="84"/>
    </row>
    <row r="14" spans="1:37" s="1325" customFormat="1" x14ac:dyDescent="0.25">
      <c r="A14" s="169" t="s">
        <v>554</v>
      </c>
      <c r="B14" s="358">
        <v>0</v>
      </c>
      <c r="C14" s="359">
        <v>0</v>
      </c>
      <c r="D14" s="359">
        <v>0</v>
      </c>
      <c r="E14" s="359">
        <v>0</v>
      </c>
      <c r="F14" s="359">
        <v>0</v>
      </c>
      <c r="G14" s="359">
        <v>0</v>
      </c>
      <c r="H14" s="359">
        <v>0</v>
      </c>
      <c r="I14" s="360">
        <v>4</v>
      </c>
      <c r="J14" s="359">
        <v>1</v>
      </c>
      <c r="K14" s="359">
        <v>0</v>
      </c>
      <c r="L14" s="359">
        <v>9</v>
      </c>
      <c r="M14" s="359">
        <v>0</v>
      </c>
      <c r="N14" s="359">
        <v>0</v>
      </c>
      <c r="O14" s="359">
        <v>1</v>
      </c>
      <c r="P14" s="710">
        <v>0</v>
      </c>
      <c r="Q14" s="721">
        <v>15</v>
      </c>
      <c r="R14" s="717">
        <f>SUM(Q14/Q17)</f>
        <v>9.9601593625498006E-3</v>
      </c>
      <c r="T14" s="84"/>
      <c r="U14" s="84"/>
      <c r="V14" s="84"/>
      <c r="W14" s="84"/>
      <c r="X14" s="84"/>
      <c r="Y14" s="84"/>
      <c r="Z14" s="84"/>
      <c r="AA14" s="84"/>
      <c r="AB14" s="84"/>
      <c r="AC14" s="84"/>
      <c r="AD14" s="84"/>
      <c r="AE14" s="84"/>
      <c r="AF14" s="84"/>
      <c r="AG14" s="84"/>
      <c r="AH14" s="84"/>
      <c r="AI14" s="84"/>
      <c r="AJ14" s="84"/>
      <c r="AK14" s="84"/>
    </row>
    <row r="15" spans="1:37" s="1325" customFormat="1" ht="25.5" x14ac:dyDescent="0.25">
      <c r="A15" s="169" t="s">
        <v>555</v>
      </c>
      <c r="B15" s="492">
        <v>0</v>
      </c>
      <c r="C15" s="493">
        <v>0</v>
      </c>
      <c r="D15" s="493">
        <v>0</v>
      </c>
      <c r="E15" s="493">
        <v>0</v>
      </c>
      <c r="F15" s="493">
        <v>0</v>
      </c>
      <c r="G15" s="493">
        <v>0</v>
      </c>
      <c r="H15" s="493">
        <v>0</v>
      </c>
      <c r="I15" s="493">
        <v>0</v>
      </c>
      <c r="J15" s="493">
        <v>0</v>
      </c>
      <c r="K15" s="493">
        <v>0</v>
      </c>
      <c r="L15" s="493">
        <v>0</v>
      </c>
      <c r="M15" s="493">
        <v>0</v>
      </c>
      <c r="N15" s="493">
        <v>0</v>
      </c>
      <c r="O15" s="493">
        <v>0</v>
      </c>
      <c r="P15" s="711">
        <v>0</v>
      </c>
      <c r="Q15" s="721">
        <v>0</v>
      </c>
      <c r="R15" s="717">
        <f>SUM(Q15/Q17)</f>
        <v>0</v>
      </c>
      <c r="T15" s="84"/>
      <c r="U15" s="84"/>
      <c r="V15" s="84"/>
      <c r="W15" s="84"/>
      <c r="X15" s="84"/>
      <c r="Y15" s="84"/>
      <c r="Z15" s="84"/>
      <c r="AA15" s="84"/>
      <c r="AB15" s="84"/>
      <c r="AC15" s="84"/>
      <c r="AD15" s="84"/>
      <c r="AE15" s="84"/>
      <c r="AF15" s="84"/>
      <c r="AG15" s="84"/>
      <c r="AH15" s="84"/>
      <c r="AI15" s="84"/>
      <c r="AJ15" s="84"/>
      <c r="AK15" s="84"/>
    </row>
    <row r="16" spans="1:37" s="1325" customFormat="1" ht="15.75" thickBot="1" x14ac:dyDescent="0.3">
      <c r="A16" s="170" t="s">
        <v>556</v>
      </c>
      <c r="B16" s="494">
        <v>0</v>
      </c>
      <c r="C16" s="495">
        <v>0</v>
      </c>
      <c r="D16" s="495">
        <v>0</v>
      </c>
      <c r="E16" s="495">
        <v>0</v>
      </c>
      <c r="F16" s="495">
        <v>0</v>
      </c>
      <c r="G16" s="495">
        <v>0</v>
      </c>
      <c r="H16" s="495">
        <v>0</v>
      </c>
      <c r="I16" s="421">
        <v>0</v>
      </c>
      <c r="J16" s="495">
        <v>0</v>
      </c>
      <c r="K16" s="495">
        <v>0</v>
      </c>
      <c r="L16" s="495">
        <v>0</v>
      </c>
      <c r="M16" s="495">
        <v>0</v>
      </c>
      <c r="N16" s="495">
        <v>0</v>
      </c>
      <c r="O16" s="495">
        <v>0</v>
      </c>
      <c r="P16" s="712">
        <v>0</v>
      </c>
      <c r="Q16" s="722">
        <v>0</v>
      </c>
      <c r="R16" s="718">
        <f>SUM(Q16/Q17)</f>
        <v>0</v>
      </c>
      <c r="T16" s="84"/>
      <c r="U16" s="84"/>
      <c r="V16" s="84"/>
      <c r="W16" s="84"/>
      <c r="X16" s="84"/>
      <c r="Y16" s="84"/>
      <c r="Z16" s="84"/>
      <c r="AA16" s="84"/>
      <c r="AB16" s="84"/>
      <c r="AC16" s="84"/>
      <c r="AD16" s="84"/>
      <c r="AE16" s="84"/>
      <c r="AF16" s="84"/>
      <c r="AG16" s="84"/>
      <c r="AH16" s="84"/>
      <c r="AI16" s="84"/>
      <c r="AJ16" s="84"/>
      <c r="AK16" s="84"/>
    </row>
    <row r="17" spans="1:37" s="1325" customFormat="1" ht="16.5" thickTop="1" thickBot="1" x14ac:dyDescent="0.3">
      <c r="A17" s="171" t="s">
        <v>135</v>
      </c>
      <c r="B17" s="213">
        <v>0</v>
      </c>
      <c r="C17" s="233">
        <v>27</v>
      </c>
      <c r="D17" s="233">
        <v>21</v>
      </c>
      <c r="E17" s="233">
        <v>14</v>
      </c>
      <c r="F17" s="233">
        <v>2</v>
      </c>
      <c r="G17" s="233">
        <v>0</v>
      </c>
      <c r="H17" s="233">
        <v>0</v>
      </c>
      <c r="I17" s="233">
        <v>753</v>
      </c>
      <c r="J17" s="233">
        <v>114</v>
      </c>
      <c r="K17" s="233">
        <v>13</v>
      </c>
      <c r="L17" s="233">
        <v>387</v>
      </c>
      <c r="M17" s="233">
        <v>130</v>
      </c>
      <c r="N17" s="233">
        <v>0</v>
      </c>
      <c r="O17" s="233">
        <v>45</v>
      </c>
      <c r="P17" s="713">
        <v>0</v>
      </c>
      <c r="Q17" s="723">
        <v>1506</v>
      </c>
      <c r="R17" s="333">
        <f>SUM(R13:R16)</f>
        <v>1</v>
      </c>
      <c r="T17" s="84"/>
      <c r="U17" s="84"/>
      <c r="V17" s="84"/>
      <c r="W17" s="84"/>
      <c r="X17" s="84"/>
      <c r="Y17" s="84"/>
      <c r="Z17" s="84"/>
      <c r="AA17" s="84"/>
      <c r="AB17" s="84"/>
      <c r="AC17" s="84"/>
      <c r="AD17" s="84"/>
      <c r="AE17" s="84"/>
      <c r="AF17" s="84"/>
      <c r="AG17" s="84"/>
      <c r="AH17" s="84"/>
      <c r="AI17" s="84"/>
      <c r="AJ17" s="84"/>
      <c r="AK17" s="84"/>
    </row>
    <row r="18" spans="1:37" s="1325" customFormat="1" ht="15.75" thickBot="1" x14ac:dyDescent="0.3">
      <c r="A18" s="91" t="s">
        <v>136</v>
      </c>
      <c r="B18" s="260">
        <f>SUM(B17/Q17)</f>
        <v>0</v>
      </c>
      <c r="C18" s="261">
        <f>SUM(C17/Q17)</f>
        <v>1.7928286852589643E-2</v>
      </c>
      <c r="D18" s="261">
        <f>SUM(D17/Q17)</f>
        <v>1.3944223107569721E-2</v>
      </c>
      <c r="E18" s="261">
        <f>SUM(E17/Q17)</f>
        <v>9.2961487383798145E-3</v>
      </c>
      <c r="F18" s="261">
        <f>SUM(F17/Q17)</f>
        <v>1.3280212483399733E-3</v>
      </c>
      <c r="G18" s="261">
        <f>SUM(G17/Q17)</f>
        <v>0</v>
      </c>
      <c r="H18" s="261">
        <f>SUM(H17/Q17)</f>
        <v>0</v>
      </c>
      <c r="I18" s="261">
        <f>SUM(I17/Q17)</f>
        <v>0.5</v>
      </c>
      <c r="J18" s="261">
        <f>SUM(J17/Q17)</f>
        <v>7.5697211155378488E-2</v>
      </c>
      <c r="K18" s="261">
        <f>SUM(K17/Q17)</f>
        <v>8.6321381142098266E-3</v>
      </c>
      <c r="L18" s="261">
        <f>SUM(L17/Q17)</f>
        <v>0.25697211155378485</v>
      </c>
      <c r="M18" s="261">
        <f>SUM(M17/Q17)</f>
        <v>8.632138114209828E-2</v>
      </c>
      <c r="N18" s="261">
        <f>SUM(N17/Q17)</f>
        <v>0</v>
      </c>
      <c r="O18" s="261">
        <f>SUM(O17/Q17)</f>
        <v>2.9880478087649404E-2</v>
      </c>
      <c r="P18" s="714">
        <f>SUM(P17/Q17)</f>
        <v>0</v>
      </c>
      <c r="Q18" s="724">
        <f t="shared" ref="Q18" si="2">SUM(B18:P18)</f>
        <v>1</v>
      </c>
      <c r="R18" s="719"/>
      <c r="T18" s="84"/>
      <c r="U18" s="84"/>
      <c r="V18" s="84"/>
      <c r="W18" s="84"/>
      <c r="X18" s="84"/>
      <c r="Y18" s="84"/>
      <c r="Z18" s="84"/>
      <c r="AA18" s="84"/>
      <c r="AB18" s="84"/>
      <c r="AC18" s="84"/>
      <c r="AD18" s="84"/>
      <c r="AE18" s="84"/>
      <c r="AF18" s="84"/>
      <c r="AG18" s="84"/>
      <c r="AH18" s="84"/>
      <c r="AI18" s="84"/>
      <c r="AJ18" s="84"/>
      <c r="AK18" s="84"/>
    </row>
    <row r="19" spans="1:37" s="197" customFormat="1" ht="15.75" hidden="1" thickBot="1" x14ac:dyDescent="0.3">
      <c r="A19" s="2383" t="s">
        <v>117</v>
      </c>
      <c r="B19" s="2384"/>
      <c r="C19" s="2384"/>
      <c r="D19" s="2384"/>
      <c r="E19" s="2384"/>
      <c r="F19" s="2384"/>
      <c r="G19" s="2384"/>
      <c r="H19" s="2384"/>
      <c r="I19" s="2384"/>
      <c r="J19" s="2384"/>
      <c r="K19" s="2384"/>
      <c r="L19" s="2384"/>
      <c r="M19" s="2384"/>
      <c r="N19" s="2384"/>
      <c r="O19" s="2384"/>
      <c r="P19" s="2384"/>
      <c r="Q19" s="2384"/>
      <c r="R19" s="2385"/>
      <c r="S19" s="1325"/>
      <c r="T19" s="84"/>
      <c r="U19" s="84"/>
      <c r="V19" s="84"/>
      <c r="W19" s="84"/>
      <c r="X19" s="84"/>
      <c r="Y19" s="84"/>
      <c r="Z19" s="84"/>
      <c r="AA19" s="84"/>
      <c r="AB19" s="84"/>
      <c r="AC19" s="84"/>
      <c r="AD19" s="84"/>
      <c r="AE19" s="84"/>
      <c r="AF19" s="84"/>
      <c r="AG19" s="84"/>
      <c r="AH19" s="84"/>
      <c r="AI19" s="84"/>
      <c r="AJ19" s="84"/>
      <c r="AK19" s="84"/>
    </row>
    <row r="20" spans="1:37" s="32" customFormat="1" ht="60.75" hidden="1" thickBot="1" x14ac:dyDescent="0.3">
      <c r="A20" s="703"/>
      <c r="B20" s="705" t="s">
        <v>148</v>
      </c>
      <c r="C20" s="706" t="s">
        <v>149</v>
      </c>
      <c r="D20" s="706" t="s">
        <v>150</v>
      </c>
      <c r="E20" s="706" t="s">
        <v>151</v>
      </c>
      <c r="F20" s="706" t="s">
        <v>152</v>
      </c>
      <c r="G20" s="706" t="s">
        <v>153</v>
      </c>
      <c r="H20" s="706" t="s">
        <v>154</v>
      </c>
      <c r="I20" s="706" t="s">
        <v>155</v>
      </c>
      <c r="J20" s="706" t="s">
        <v>156</v>
      </c>
      <c r="K20" s="706" t="s">
        <v>157</v>
      </c>
      <c r="L20" s="706" t="s">
        <v>158</v>
      </c>
      <c r="M20" s="706" t="s">
        <v>159</v>
      </c>
      <c r="N20" s="706" t="s">
        <v>160</v>
      </c>
      <c r="O20" s="706" t="s">
        <v>161</v>
      </c>
      <c r="P20" s="708" t="s">
        <v>162</v>
      </c>
      <c r="Q20" s="74" t="s">
        <v>163</v>
      </c>
      <c r="R20" s="715" t="s">
        <v>164</v>
      </c>
      <c r="T20" s="1233"/>
      <c r="U20" s="1233"/>
      <c r="V20" s="1233"/>
      <c r="W20" s="1233"/>
      <c r="X20" s="1233"/>
      <c r="Y20" s="1233"/>
      <c r="Z20" s="1233"/>
      <c r="AA20" s="1233"/>
      <c r="AB20" s="1233"/>
      <c r="AC20" s="1233"/>
      <c r="AD20" s="1233"/>
      <c r="AE20" s="1233"/>
      <c r="AF20" s="1233"/>
      <c r="AG20" s="1233"/>
      <c r="AH20" s="1233"/>
      <c r="AI20" s="1233"/>
      <c r="AJ20" s="1233"/>
      <c r="AK20" s="1233"/>
    </row>
    <row r="21" spans="1:37" s="197" customFormat="1" ht="25.5" hidden="1" customHeight="1" x14ac:dyDescent="0.25">
      <c r="A21" s="168" t="s">
        <v>553</v>
      </c>
      <c r="B21" s="354">
        <v>0</v>
      </c>
      <c r="C21" s="355">
        <v>53</v>
      </c>
      <c r="D21" s="355">
        <v>33</v>
      </c>
      <c r="E21" s="355">
        <v>11</v>
      </c>
      <c r="F21" s="355">
        <v>15</v>
      </c>
      <c r="G21" s="355">
        <v>0</v>
      </c>
      <c r="H21" s="355">
        <v>0</v>
      </c>
      <c r="I21" s="356">
        <v>682</v>
      </c>
      <c r="J21" s="355">
        <v>115</v>
      </c>
      <c r="K21" s="355">
        <v>13</v>
      </c>
      <c r="L21" s="355">
        <v>447</v>
      </c>
      <c r="M21" s="355">
        <v>115</v>
      </c>
      <c r="N21" s="355">
        <v>13</v>
      </c>
      <c r="O21" s="355">
        <v>43</v>
      </c>
      <c r="P21" s="709">
        <v>0</v>
      </c>
      <c r="Q21" s="720">
        <f t="shared" ref="Q21:Q26" si="3">SUM(B21:P21)</f>
        <v>1540</v>
      </c>
      <c r="R21" s="716">
        <f>SUM(Q21/Q25)</f>
        <v>0.99099099099099097</v>
      </c>
      <c r="S21" s="1325"/>
      <c r="T21" s="84"/>
      <c r="U21" s="84"/>
      <c r="V21" s="84"/>
      <c r="W21" s="84"/>
      <c r="X21" s="84"/>
      <c r="Y21" s="84"/>
      <c r="Z21" s="84"/>
      <c r="AA21" s="84"/>
      <c r="AB21" s="84"/>
      <c r="AC21" s="84"/>
      <c r="AD21" s="84"/>
      <c r="AE21" s="84"/>
      <c r="AF21" s="84"/>
      <c r="AG21" s="84"/>
      <c r="AH21" s="84"/>
      <c r="AI21" s="84"/>
      <c r="AJ21" s="84"/>
      <c r="AK21" s="84"/>
    </row>
    <row r="22" spans="1:37" s="197" customFormat="1" ht="25.5" hidden="1" customHeight="1" x14ac:dyDescent="0.25">
      <c r="A22" s="169" t="s">
        <v>554</v>
      </c>
      <c r="B22" s="358">
        <v>0</v>
      </c>
      <c r="C22" s="359">
        <v>0</v>
      </c>
      <c r="D22" s="359">
        <v>0</v>
      </c>
      <c r="E22" s="359">
        <v>0</v>
      </c>
      <c r="F22" s="359">
        <v>0</v>
      </c>
      <c r="G22" s="359">
        <v>0</v>
      </c>
      <c r="H22" s="359">
        <v>0</v>
      </c>
      <c r="I22" s="360">
        <v>8</v>
      </c>
      <c r="J22" s="359">
        <v>0</v>
      </c>
      <c r="K22" s="359">
        <v>0</v>
      </c>
      <c r="L22" s="359">
        <v>2</v>
      </c>
      <c r="M22" s="359">
        <v>2</v>
      </c>
      <c r="N22" s="359">
        <v>0</v>
      </c>
      <c r="O22" s="359">
        <v>0</v>
      </c>
      <c r="P22" s="710">
        <v>0</v>
      </c>
      <c r="Q22" s="721">
        <f t="shared" si="3"/>
        <v>12</v>
      </c>
      <c r="R22" s="717">
        <f>SUM(Q22/Q25)</f>
        <v>7.7220077220077222E-3</v>
      </c>
      <c r="S22" s="1325"/>
      <c r="T22" s="84"/>
      <c r="U22" s="84"/>
      <c r="V22" s="84"/>
      <c r="W22" s="84"/>
      <c r="X22" s="84"/>
      <c r="Y22" s="84"/>
      <c r="Z22" s="84"/>
      <c r="AA22" s="84"/>
      <c r="AB22" s="84"/>
      <c r="AC22" s="84"/>
      <c r="AD22" s="84"/>
      <c r="AE22" s="84"/>
      <c r="AF22" s="84"/>
      <c r="AG22" s="84"/>
      <c r="AH22" s="84"/>
      <c r="AI22" s="84"/>
      <c r="AJ22" s="84"/>
      <c r="AK22" s="84"/>
    </row>
    <row r="23" spans="1:37" s="197" customFormat="1" ht="25.5" hidden="1" customHeight="1" x14ac:dyDescent="0.25">
      <c r="A23" s="169" t="s">
        <v>555</v>
      </c>
      <c r="B23" s="492">
        <v>0</v>
      </c>
      <c r="C23" s="493">
        <v>0</v>
      </c>
      <c r="D23" s="493">
        <v>0</v>
      </c>
      <c r="E23" s="493">
        <v>0</v>
      </c>
      <c r="F23" s="493">
        <v>0</v>
      </c>
      <c r="G23" s="493">
        <v>0</v>
      </c>
      <c r="H23" s="493">
        <v>0</v>
      </c>
      <c r="I23" s="493">
        <v>2</v>
      </c>
      <c r="J23" s="493">
        <v>0</v>
      </c>
      <c r="K23" s="493">
        <v>0</v>
      </c>
      <c r="L23" s="493">
        <v>0</v>
      </c>
      <c r="M23" s="493">
        <v>0</v>
      </c>
      <c r="N23" s="493">
        <v>0</v>
      </c>
      <c r="O23" s="493">
        <v>0</v>
      </c>
      <c r="P23" s="711">
        <v>0</v>
      </c>
      <c r="Q23" s="721">
        <f t="shared" si="3"/>
        <v>2</v>
      </c>
      <c r="R23" s="717">
        <f>SUM(Q23/Q25)</f>
        <v>1.287001287001287E-3</v>
      </c>
      <c r="S23" s="1325"/>
      <c r="T23" s="84"/>
      <c r="U23" s="84"/>
      <c r="V23" s="84"/>
      <c r="W23" s="84"/>
      <c r="X23" s="84"/>
      <c r="Y23" s="84"/>
      <c r="Z23" s="84"/>
      <c r="AA23" s="84"/>
      <c r="AB23" s="84"/>
      <c r="AC23" s="84"/>
      <c r="AD23" s="84"/>
      <c r="AE23" s="84"/>
      <c r="AF23" s="84"/>
      <c r="AG23" s="84"/>
      <c r="AH23" s="84"/>
      <c r="AI23" s="84"/>
      <c r="AJ23" s="84"/>
      <c r="AK23" s="84"/>
    </row>
    <row r="24" spans="1:37" s="197" customFormat="1" ht="25.5" hidden="1" customHeight="1" thickBot="1" x14ac:dyDescent="0.3">
      <c r="A24" s="170" t="s">
        <v>556</v>
      </c>
      <c r="B24" s="494">
        <v>0</v>
      </c>
      <c r="C24" s="495">
        <v>0</v>
      </c>
      <c r="D24" s="495">
        <v>0</v>
      </c>
      <c r="E24" s="495">
        <v>0</v>
      </c>
      <c r="F24" s="495">
        <v>0</v>
      </c>
      <c r="G24" s="495">
        <v>0</v>
      </c>
      <c r="H24" s="495">
        <v>0</v>
      </c>
      <c r="I24" s="421">
        <v>0</v>
      </c>
      <c r="J24" s="495">
        <v>0</v>
      </c>
      <c r="K24" s="495">
        <v>0</v>
      </c>
      <c r="L24" s="495">
        <v>0</v>
      </c>
      <c r="M24" s="495">
        <v>0</v>
      </c>
      <c r="N24" s="495">
        <v>0</v>
      </c>
      <c r="O24" s="495">
        <v>0</v>
      </c>
      <c r="P24" s="712">
        <v>0</v>
      </c>
      <c r="Q24" s="722">
        <f t="shared" si="3"/>
        <v>0</v>
      </c>
      <c r="R24" s="718">
        <f>SUM(Q24/Q25)</f>
        <v>0</v>
      </c>
      <c r="S24" s="1325"/>
      <c r="T24" s="84"/>
      <c r="U24" s="84"/>
      <c r="V24" s="84"/>
      <c r="W24" s="84"/>
      <c r="X24" s="84"/>
      <c r="Y24" s="84"/>
      <c r="Z24" s="84"/>
      <c r="AA24" s="84"/>
      <c r="AB24" s="84"/>
      <c r="AC24" s="84"/>
      <c r="AD24" s="84"/>
      <c r="AE24" s="84"/>
      <c r="AF24" s="84"/>
      <c r="AG24" s="84"/>
      <c r="AH24" s="84"/>
      <c r="AI24" s="84"/>
      <c r="AJ24" s="84"/>
      <c r="AK24" s="84"/>
    </row>
    <row r="25" spans="1:37" s="197" customFormat="1" ht="25.5" hidden="1" customHeight="1" thickTop="1" thickBot="1" x14ac:dyDescent="0.3">
      <c r="A25" s="171" t="s">
        <v>135</v>
      </c>
      <c r="B25" s="213">
        <f t="shared" ref="B25:P25" si="4">SUM(B21:B24)</f>
        <v>0</v>
      </c>
      <c r="C25" s="233">
        <f t="shared" si="4"/>
        <v>53</v>
      </c>
      <c r="D25" s="233">
        <f t="shared" si="4"/>
        <v>33</v>
      </c>
      <c r="E25" s="233">
        <f t="shared" si="4"/>
        <v>11</v>
      </c>
      <c r="F25" s="233">
        <f t="shared" si="4"/>
        <v>15</v>
      </c>
      <c r="G25" s="233">
        <f t="shared" si="4"/>
        <v>0</v>
      </c>
      <c r="H25" s="233">
        <f t="shared" si="4"/>
        <v>0</v>
      </c>
      <c r="I25" s="233">
        <f t="shared" si="4"/>
        <v>692</v>
      </c>
      <c r="J25" s="233">
        <f t="shared" si="4"/>
        <v>115</v>
      </c>
      <c r="K25" s="233">
        <f t="shared" si="4"/>
        <v>13</v>
      </c>
      <c r="L25" s="233">
        <f t="shared" si="4"/>
        <v>449</v>
      </c>
      <c r="M25" s="233">
        <f t="shared" si="4"/>
        <v>117</v>
      </c>
      <c r="N25" s="233">
        <f t="shared" si="4"/>
        <v>13</v>
      </c>
      <c r="O25" s="233">
        <f t="shared" si="4"/>
        <v>43</v>
      </c>
      <c r="P25" s="713">
        <f t="shared" si="4"/>
        <v>0</v>
      </c>
      <c r="Q25" s="723">
        <f t="shared" si="3"/>
        <v>1554</v>
      </c>
      <c r="R25" s="333">
        <f>SUM(R21:R24)</f>
        <v>1</v>
      </c>
      <c r="S25" s="1325"/>
      <c r="T25" s="84"/>
      <c r="U25" s="84"/>
      <c r="V25" s="84"/>
      <c r="W25" s="84"/>
      <c r="X25" s="84"/>
      <c r="Y25" s="84"/>
      <c r="Z25" s="84"/>
      <c r="AA25" s="84"/>
      <c r="AB25" s="84"/>
      <c r="AC25" s="84"/>
      <c r="AD25" s="84"/>
      <c r="AE25" s="84"/>
      <c r="AF25" s="84"/>
      <c r="AG25" s="84"/>
      <c r="AH25" s="84"/>
      <c r="AI25" s="84"/>
      <c r="AJ25" s="84"/>
      <c r="AK25" s="84"/>
    </row>
    <row r="26" spans="1:37" s="197" customFormat="1" ht="25.5" hidden="1" customHeight="1" thickBot="1" x14ac:dyDescent="0.3">
      <c r="A26" s="91" t="s">
        <v>136</v>
      </c>
      <c r="B26" s="260">
        <f>SUM(B25/Q25)</f>
        <v>0</v>
      </c>
      <c r="C26" s="261">
        <f>SUM(C25/Q25)</f>
        <v>3.4105534105534102E-2</v>
      </c>
      <c r="D26" s="261">
        <f>SUM(D25/Q25)</f>
        <v>2.1235521235521235E-2</v>
      </c>
      <c r="E26" s="261">
        <f>SUM(E25/Q25)</f>
        <v>7.0785070785070788E-3</v>
      </c>
      <c r="F26" s="261">
        <f>SUM(F25/Q25)</f>
        <v>9.6525096525096523E-3</v>
      </c>
      <c r="G26" s="261">
        <f>SUM(G25/Q25)</f>
        <v>0</v>
      </c>
      <c r="H26" s="261">
        <f>SUM(H25/Q25)</f>
        <v>0</v>
      </c>
      <c r="I26" s="261">
        <f>SUM(I25/Q25)</f>
        <v>0.44530244530244528</v>
      </c>
      <c r="J26" s="261">
        <f>SUM(J25/Q25)</f>
        <v>7.4002574002573998E-2</v>
      </c>
      <c r="K26" s="261">
        <f>SUM(K25/Q25)</f>
        <v>8.3655083655083656E-3</v>
      </c>
      <c r="L26" s="261">
        <f>SUM(L25/Q25)</f>
        <v>0.28893178893178895</v>
      </c>
      <c r="M26" s="261">
        <f>SUM(M25/Q25)</f>
        <v>7.5289575289575292E-2</v>
      </c>
      <c r="N26" s="261">
        <f>SUM(N25/Q25)</f>
        <v>8.3655083655083656E-3</v>
      </c>
      <c r="O26" s="261">
        <f>SUM(O25/Q25)</f>
        <v>2.7670527670527672E-2</v>
      </c>
      <c r="P26" s="714">
        <f>SUM(P25/Q25)</f>
        <v>0</v>
      </c>
      <c r="Q26" s="724">
        <f t="shared" si="3"/>
        <v>0.99999999999999989</v>
      </c>
      <c r="R26" s="719"/>
      <c r="S26" s="1325"/>
      <c r="T26" s="84"/>
      <c r="U26" s="84"/>
      <c r="V26" s="84"/>
      <c r="W26" s="84"/>
      <c r="X26" s="84"/>
      <c r="Y26" s="84"/>
      <c r="Z26" s="84"/>
      <c r="AA26" s="84"/>
      <c r="AB26" s="84"/>
      <c r="AC26" s="84"/>
      <c r="AD26" s="84"/>
      <c r="AE26" s="84"/>
      <c r="AF26" s="84"/>
      <c r="AG26" s="84"/>
      <c r="AH26" s="84"/>
      <c r="AI26" s="84"/>
      <c r="AJ26" s="84"/>
      <c r="AK26" s="84"/>
    </row>
    <row r="27" spans="1:37" s="1325" customFormat="1" ht="15.75" hidden="1" thickBot="1" x14ac:dyDescent="0.3">
      <c r="A27" s="2383" t="s">
        <v>137</v>
      </c>
      <c r="B27" s="2384"/>
      <c r="C27" s="2384"/>
      <c r="D27" s="2384"/>
      <c r="E27" s="2384"/>
      <c r="F27" s="2384"/>
      <c r="G27" s="2384"/>
      <c r="H27" s="2384"/>
      <c r="I27" s="2384"/>
      <c r="J27" s="2384"/>
      <c r="K27" s="2384"/>
      <c r="L27" s="2384"/>
      <c r="M27" s="2384"/>
      <c r="N27" s="2384"/>
      <c r="O27" s="2384"/>
      <c r="P27" s="2384"/>
      <c r="Q27" s="2384"/>
      <c r="R27" s="2385"/>
      <c r="T27" s="84"/>
      <c r="U27" s="84"/>
      <c r="V27" s="84"/>
      <c r="W27" s="84"/>
      <c r="X27" s="84"/>
      <c r="Y27" s="84"/>
      <c r="Z27" s="84"/>
      <c r="AA27" s="84"/>
      <c r="AB27" s="84"/>
      <c r="AC27" s="84"/>
      <c r="AD27" s="84"/>
      <c r="AE27" s="84"/>
      <c r="AF27" s="84"/>
      <c r="AG27" s="84"/>
      <c r="AH27" s="84"/>
      <c r="AI27" s="84"/>
      <c r="AJ27" s="84"/>
      <c r="AK27" s="84"/>
    </row>
    <row r="28" spans="1:37" s="32" customFormat="1" ht="59.25" hidden="1" thickBot="1" x14ac:dyDescent="0.3">
      <c r="A28" s="703"/>
      <c r="B28" s="705" t="s">
        <v>148</v>
      </c>
      <c r="C28" s="706" t="s">
        <v>149</v>
      </c>
      <c r="D28" s="706" t="s">
        <v>150</v>
      </c>
      <c r="E28" s="706" t="s">
        <v>151</v>
      </c>
      <c r="F28" s="706" t="s">
        <v>152</v>
      </c>
      <c r="G28" s="706" t="s">
        <v>153</v>
      </c>
      <c r="H28" s="706" t="s">
        <v>154</v>
      </c>
      <c r="I28" s="706" t="s">
        <v>155</v>
      </c>
      <c r="J28" s="706" t="s">
        <v>156</v>
      </c>
      <c r="K28" s="706" t="s">
        <v>157</v>
      </c>
      <c r="L28" s="706" t="s">
        <v>158</v>
      </c>
      <c r="M28" s="706" t="s">
        <v>159</v>
      </c>
      <c r="N28" s="706" t="s">
        <v>160</v>
      </c>
      <c r="O28" s="706" t="s">
        <v>161</v>
      </c>
      <c r="P28" s="708" t="s">
        <v>162</v>
      </c>
      <c r="Q28" s="74" t="s">
        <v>163</v>
      </c>
      <c r="R28" s="715" t="s">
        <v>164</v>
      </c>
      <c r="T28" s="1233"/>
      <c r="U28" s="1233"/>
      <c r="V28" s="1233"/>
      <c r="W28" s="1233"/>
      <c r="X28" s="1233"/>
      <c r="Y28" s="1233"/>
      <c r="Z28" s="1233"/>
      <c r="AA28" s="1233"/>
      <c r="AB28" s="1233"/>
      <c r="AC28" s="1233"/>
      <c r="AD28" s="1233"/>
      <c r="AE28" s="1233"/>
      <c r="AF28" s="1233"/>
      <c r="AG28" s="1233"/>
      <c r="AH28" s="1233"/>
      <c r="AI28" s="1233"/>
      <c r="AJ28" s="1233"/>
      <c r="AK28" s="1233"/>
    </row>
    <row r="29" spans="1:37" s="1325" customFormat="1" hidden="1" x14ac:dyDescent="0.25">
      <c r="A29" s="168" t="s">
        <v>553</v>
      </c>
      <c r="B29" s="354">
        <v>3</v>
      </c>
      <c r="C29" s="355">
        <v>29</v>
      </c>
      <c r="D29" s="355">
        <v>14</v>
      </c>
      <c r="E29" s="355">
        <v>27</v>
      </c>
      <c r="F29" s="355">
        <v>8</v>
      </c>
      <c r="G29" s="355">
        <v>3</v>
      </c>
      <c r="H29" s="355">
        <v>0</v>
      </c>
      <c r="I29" s="356">
        <v>792</v>
      </c>
      <c r="J29" s="355">
        <v>119</v>
      </c>
      <c r="K29" s="355">
        <v>18</v>
      </c>
      <c r="L29" s="355">
        <v>341</v>
      </c>
      <c r="M29" s="355">
        <v>167</v>
      </c>
      <c r="N29" s="355">
        <v>5</v>
      </c>
      <c r="O29" s="355">
        <v>49</v>
      </c>
      <c r="P29" s="709">
        <v>0</v>
      </c>
      <c r="Q29" s="720">
        <v>1575</v>
      </c>
      <c r="R29" s="716">
        <f>SUM(Q29/Q33)</f>
        <v>0.98622417031934873</v>
      </c>
      <c r="T29" s="84"/>
      <c r="U29" s="84"/>
      <c r="V29" s="84"/>
      <c r="W29" s="84"/>
      <c r="X29" s="84"/>
      <c r="Y29" s="84"/>
      <c r="Z29" s="84"/>
      <c r="AA29" s="84"/>
      <c r="AB29" s="84"/>
      <c r="AC29" s="84"/>
      <c r="AD29" s="84"/>
      <c r="AE29" s="84"/>
      <c r="AF29" s="84"/>
      <c r="AG29" s="84"/>
      <c r="AH29" s="84"/>
      <c r="AI29" s="84"/>
      <c r="AJ29" s="84"/>
      <c r="AK29" s="84"/>
    </row>
    <row r="30" spans="1:37" s="1325" customFormat="1" hidden="1" x14ac:dyDescent="0.25">
      <c r="A30" s="169" t="s">
        <v>554</v>
      </c>
      <c r="B30" s="358">
        <v>0</v>
      </c>
      <c r="C30" s="359">
        <v>0</v>
      </c>
      <c r="D30" s="359">
        <v>0</v>
      </c>
      <c r="E30" s="359">
        <v>0</v>
      </c>
      <c r="F30" s="359">
        <v>0</v>
      </c>
      <c r="G30" s="359">
        <v>0</v>
      </c>
      <c r="H30" s="359">
        <v>0</v>
      </c>
      <c r="I30" s="360">
        <v>9</v>
      </c>
      <c r="J30" s="359">
        <v>0</v>
      </c>
      <c r="K30" s="359">
        <v>0</v>
      </c>
      <c r="L30" s="359">
        <v>1</v>
      </c>
      <c r="M30" s="359">
        <v>7</v>
      </c>
      <c r="N30" s="359">
        <v>0</v>
      </c>
      <c r="O30" s="359">
        <v>0</v>
      </c>
      <c r="P30" s="710">
        <v>0</v>
      </c>
      <c r="Q30" s="721">
        <v>17</v>
      </c>
      <c r="R30" s="717">
        <f>SUM(Q30/Q33)</f>
        <v>1.0644959298685034E-2</v>
      </c>
      <c r="T30" s="84"/>
      <c r="U30" s="84"/>
      <c r="V30" s="84"/>
      <c r="W30" s="84"/>
      <c r="X30" s="84"/>
      <c r="Y30" s="84"/>
      <c r="Z30" s="84"/>
      <c r="AA30" s="84"/>
      <c r="AB30" s="84"/>
      <c r="AC30" s="84"/>
      <c r="AD30" s="84"/>
      <c r="AE30" s="84"/>
      <c r="AF30" s="84"/>
      <c r="AG30" s="84"/>
      <c r="AH30" s="84"/>
      <c r="AI30" s="84"/>
      <c r="AJ30" s="84"/>
      <c r="AK30" s="84"/>
    </row>
    <row r="31" spans="1:37" s="1325" customFormat="1" ht="25.5" hidden="1" x14ac:dyDescent="0.25">
      <c r="A31" s="169" t="s">
        <v>555</v>
      </c>
      <c r="B31" s="492">
        <v>0</v>
      </c>
      <c r="C31" s="493">
        <v>0</v>
      </c>
      <c r="D31" s="493">
        <v>0</v>
      </c>
      <c r="E31" s="493">
        <v>0</v>
      </c>
      <c r="F31" s="493">
        <v>0</v>
      </c>
      <c r="G31" s="493">
        <v>0</v>
      </c>
      <c r="H31" s="493">
        <v>0</v>
      </c>
      <c r="I31" s="493">
        <v>1</v>
      </c>
      <c r="J31" s="493">
        <v>0</v>
      </c>
      <c r="K31" s="493">
        <v>0</v>
      </c>
      <c r="L31" s="493">
        <v>0</v>
      </c>
      <c r="M31" s="493">
        <v>0</v>
      </c>
      <c r="N31" s="493">
        <v>0</v>
      </c>
      <c r="O31" s="493">
        <v>0</v>
      </c>
      <c r="P31" s="711">
        <v>0</v>
      </c>
      <c r="Q31" s="721">
        <v>1</v>
      </c>
      <c r="R31" s="717">
        <f>SUM(Q31/Q33)</f>
        <v>6.2617407639323729E-4</v>
      </c>
      <c r="T31" s="84"/>
      <c r="U31" s="84"/>
      <c r="V31" s="84"/>
      <c r="W31" s="84"/>
      <c r="X31" s="84"/>
      <c r="Y31" s="84"/>
      <c r="Z31" s="84"/>
      <c r="AA31" s="84"/>
      <c r="AB31" s="84"/>
      <c r="AC31" s="84"/>
      <c r="AD31" s="84"/>
      <c r="AE31" s="84"/>
      <c r="AF31" s="84"/>
      <c r="AG31" s="84"/>
      <c r="AH31" s="84"/>
      <c r="AI31" s="84"/>
      <c r="AJ31" s="84"/>
      <c r="AK31" s="84"/>
    </row>
    <row r="32" spans="1:37" s="1325" customFormat="1" ht="15.75" hidden="1" thickBot="1" x14ac:dyDescent="0.3">
      <c r="A32" s="170" t="s">
        <v>556</v>
      </c>
      <c r="B32" s="494">
        <v>0</v>
      </c>
      <c r="C32" s="495">
        <v>0</v>
      </c>
      <c r="D32" s="495">
        <v>0</v>
      </c>
      <c r="E32" s="495">
        <v>0</v>
      </c>
      <c r="F32" s="495">
        <v>0</v>
      </c>
      <c r="G32" s="495">
        <v>0</v>
      </c>
      <c r="H32" s="495">
        <v>0</v>
      </c>
      <c r="I32" s="421">
        <v>2</v>
      </c>
      <c r="J32" s="495">
        <v>0</v>
      </c>
      <c r="K32" s="495">
        <v>0</v>
      </c>
      <c r="L32" s="495">
        <v>0</v>
      </c>
      <c r="M32" s="495">
        <v>2</v>
      </c>
      <c r="N32" s="495">
        <v>0</v>
      </c>
      <c r="O32" s="495">
        <v>0</v>
      </c>
      <c r="P32" s="712">
        <v>0</v>
      </c>
      <c r="Q32" s="722">
        <v>4</v>
      </c>
      <c r="R32" s="718">
        <f>SUM(Q32/Q33)</f>
        <v>2.5046963055729492E-3</v>
      </c>
      <c r="T32" s="84"/>
      <c r="U32" s="84"/>
      <c r="V32" s="84"/>
      <c r="W32" s="84"/>
      <c r="X32" s="84"/>
      <c r="Y32" s="84"/>
      <c r="Z32" s="84"/>
      <c r="AA32" s="84"/>
      <c r="AB32" s="84"/>
      <c r="AC32" s="84"/>
      <c r="AD32" s="84"/>
      <c r="AE32" s="84"/>
      <c r="AF32" s="84"/>
      <c r="AG32" s="84"/>
      <c r="AH32" s="84"/>
      <c r="AI32" s="84"/>
      <c r="AJ32" s="84"/>
      <c r="AK32" s="84"/>
    </row>
    <row r="33" spans="1:37" s="1325" customFormat="1" ht="16.5" hidden="1" thickTop="1" thickBot="1" x14ac:dyDescent="0.3">
      <c r="A33" s="171" t="s">
        <v>135</v>
      </c>
      <c r="B33" s="213">
        <v>3</v>
      </c>
      <c r="C33" s="233">
        <v>29</v>
      </c>
      <c r="D33" s="233">
        <v>14</v>
      </c>
      <c r="E33" s="233">
        <v>27</v>
      </c>
      <c r="F33" s="233">
        <v>8</v>
      </c>
      <c r="G33" s="233">
        <v>3</v>
      </c>
      <c r="H33" s="233">
        <v>0</v>
      </c>
      <c r="I33" s="233">
        <v>804</v>
      </c>
      <c r="J33" s="233">
        <v>119</v>
      </c>
      <c r="K33" s="233">
        <v>18</v>
      </c>
      <c r="L33" s="233">
        <v>342</v>
      </c>
      <c r="M33" s="233">
        <v>176</v>
      </c>
      <c r="N33" s="233">
        <v>5</v>
      </c>
      <c r="O33" s="233">
        <v>49</v>
      </c>
      <c r="P33" s="713">
        <v>0</v>
      </c>
      <c r="Q33" s="723">
        <v>1597</v>
      </c>
      <c r="R33" s="333">
        <f>SUM(R29:R32)</f>
        <v>0.99999999999999989</v>
      </c>
      <c r="T33" s="84"/>
      <c r="U33" s="84"/>
      <c r="V33" s="84"/>
      <c r="W33" s="84"/>
      <c r="X33" s="84"/>
      <c r="Y33" s="84"/>
      <c r="Z33" s="84"/>
      <c r="AA33" s="84"/>
      <c r="AB33" s="84"/>
      <c r="AC33" s="84"/>
      <c r="AD33" s="84"/>
      <c r="AE33" s="84"/>
      <c r="AF33" s="84"/>
      <c r="AG33" s="84"/>
      <c r="AH33" s="84"/>
      <c r="AI33" s="84"/>
      <c r="AJ33" s="84"/>
      <c r="AK33" s="84"/>
    </row>
    <row r="34" spans="1:37" s="1325" customFormat="1" ht="15.75" hidden="1" thickBot="1" x14ac:dyDescent="0.3">
      <c r="A34" s="91" t="s">
        <v>136</v>
      </c>
      <c r="B34" s="260">
        <f>SUM(B33/Q33)</f>
        <v>1.878522229179712E-3</v>
      </c>
      <c r="C34" s="261">
        <f>SUM(C33/Q33)</f>
        <v>1.8159048215403883E-2</v>
      </c>
      <c r="D34" s="261">
        <f>SUM(D33/Q33)</f>
        <v>8.7664370695053218E-3</v>
      </c>
      <c r="E34" s="261">
        <f>SUM(E33/Q33)</f>
        <v>1.6906700062617408E-2</v>
      </c>
      <c r="F34" s="261">
        <f>SUM(F33/Q33)</f>
        <v>5.0093926111458983E-3</v>
      </c>
      <c r="G34" s="261">
        <f>SUM(G33/Q33)</f>
        <v>1.878522229179712E-3</v>
      </c>
      <c r="H34" s="261">
        <f>SUM(H33/Q33)</f>
        <v>0</v>
      </c>
      <c r="I34" s="261">
        <f>SUM(I33/Q33)</f>
        <v>0.50344395742016279</v>
      </c>
      <c r="J34" s="261">
        <f>SUM(J33/Q33)</f>
        <v>7.4514715090795242E-2</v>
      </c>
      <c r="K34" s="261">
        <f>SUM(K33/Q33)</f>
        <v>1.1271133375078271E-2</v>
      </c>
      <c r="L34" s="261">
        <f>SUM(L33/Q33)</f>
        <v>0.21415153412648716</v>
      </c>
      <c r="M34" s="261">
        <f>SUM(M33/Q33)</f>
        <v>0.11020663744520977</v>
      </c>
      <c r="N34" s="261">
        <f>SUM(N33/Q33)</f>
        <v>3.1308703819661866E-3</v>
      </c>
      <c r="O34" s="261">
        <f>SUM(O33/Q33)</f>
        <v>3.0682529743268627E-2</v>
      </c>
      <c r="P34" s="714">
        <f>SUM(P33/Q33)</f>
        <v>0</v>
      </c>
      <c r="Q34" s="724">
        <f t="shared" ref="Q34" si="5">SUM(B34:P34)</f>
        <v>0.99999999999999978</v>
      </c>
      <c r="R34" s="719"/>
      <c r="T34" s="84"/>
      <c r="U34" s="84"/>
      <c r="V34" s="84"/>
      <c r="W34" s="84"/>
      <c r="X34" s="84"/>
      <c r="Y34" s="84"/>
      <c r="Z34" s="84"/>
      <c r="AA34" s="84"/>
      <c r="AB34" s="84"/>
      <c r="AC34" s="84"/>
      <c r="AD34" s="84"/>
      <c r="AE34" s="84"/>
      <c r="AF34" s="84"/>
      <c r="AG34" s="84"/>
      <c r="AH34" s="84"/>
      <c r="AI34" s="84"/>
      <c r="AJ34" s="84"/>
      <c r="AK34" s="84"/>
    </row>
    <row r="35" spans="1:37" s="1325" customFormat="1" ht="15.75" hidden="1" thickBot="1" x14ac:dyDescent="0.3">
      <c r="A35" s="2383" t="s">
        <v>138</v>
      </c>
      <c r="B35" s="2384"/>
      <c r="C35" s="2384"/>
      <c r="D35" s="2384"/>
      <c r="E35" s="2384"/>
      <c r="F35" s="2384"/>
      <c r="G35" s="2384"/>
      <c r="H35" s="2384"/>
      <c r="I35" s="2384"/>
      <c r="J35" s="2384"/>
      <c r="K35" s="2384"/>
      <c r="L35" s="2384"/>
      <c r="M35" s="2384"/>
      <c r="N35" s="2384"/>
      <c r="O35" s="2384"/>
      <c r="P35" s="2384"/>
      <c r="Q35" s="2384"/>
      <c r="R35" s="2385"/>
      <c r="T35" s="84"/>
      <c r="U35" s="84"/>
      <c r="V35" s="84"/>
      <c r="W35" s="84"/>
      <c r="X35" s="84"/>
      <c r="Y35" s="84"/>
      <c r="Z35" s="84"/>
      <c r="AA35" s="84"/>
      <c r="AB35" s="84"/>
      <c r="AC35" s="84"/>
      <c r="AD35" s="84"/>
      <c r="AE35" s="84"/>
      <c r="AF35" s="84"/>
      <c r="AG35" s="84"/>
      <c r="AH35" s="84"/>
      <c r="AI35" s="84"/>
      <c r="AJ35" s="84"/>
      <c r="AK35" s="84"/>
    </row>
    <row r="36" spans="1:37" s="32" customFormat="1" ht="59.25" hidden="1" thickBot="1" x14ac:dyDescent="0.3">
      <c r="A36" s="703"/>
      <c r="B36" s="705" t="s">
        <v>148</v>
      </c>
      <c r="C36" s="706" t="s">
        <v>149</v>
      </c>
      <c r="D36" s="706" t="s">
        <v>150</v>
      </c>
      <c r="E36" s="706" t="s">
        <v>151</v>
      </c>
      <c r="F36" s="706" t="s">
        <v>152</v>
      </c>
      <c r="G36" s="706" t="s">
        <v>153</v>
      </c>
      <c r="H36" s="706" t="s">
        <v>154</v>
      </c>
      <c r="I36" s="706" t="s">
        <v>155</v>
      </c>
      <c r="J36" s="706" t="s">
        <v>156</v>
      </c>
      <c r="K36" s="706" t="s">
        <v>157</v>
      </c>
      <c r="L36" s="706" t="s">
        <v>158</v>
      </c>
      <c r="M36" s="706" t="s">
        <v>159</v>
      </c>
      <c r="N36" s="706" t="s">
        <v>160</v>
      </c>
      <c r="O36" s="706" t="s">
        <v>161</v>
      </c>
      <c r="P36" s="708" t="s">
        <v>162</v>
      </c>
      <c r="Q36" s="74" t="s">
        <v>163</v>
      </c>
      <c r="R36" s="715" t="s">
        <v>164</v>
      </c>
      <c r="T36" s="1233"/>
      <c r="U36" s="1233"/>
      <c r="V36" s="1233"/>
      <c r="W36" s="1233"/>
      <c r="X36" s="1233"/>
      <c r="Y36" s="1233"/>
      <c r="Z36" s="1233"/>
      <c r="AA36" s="1233"/>
      <c r="AB36" s="1233"/>
      <c r="AC36" s="1233"/>
      <c r="AD36" s="1233"/>
      <c r="AE36" s="1233"/>
      <c r="AF36" s="1233"/>
      <c r="AG36" s="1233"/>
      <c r="AH36" s="1233"/>
      <c r="AI36" s="1233"/>
      <c r="AJ36" s="1233"/>
      <c r="AK36" s="1233"/>
    </row>
    <row r="37" spans="1:37" s="1325" customFormat="1" ht="25.35" hidden="1" customHeight="1" x14ac:dyDescent="0.25">
      <c r="A37" s="168" t="s">
        <v>553</v>
      </c>
      <c r="B37" s="354">
        <v>1</v>
      </c>
      <c r="C37" s="355">
        <v>44</v>
      </c>
      <c r="D37" s="355">
        <v>39</v>
      </c>
      <c r="E37" s="355">
        <v>52</v>
      </c>
      <c r="F37" s="355">
        <v>10</v>
      </c>
      <c r="G37" s="355">
        <v>0</v>
      </c>
      <c r="H37" s="355">
        <v>0</v>
      </c>
      <c r="I37" s="356">
        <v>922</v>
      </c>
      <c r="J37" s="355">
        <v>149</v>
      </c>
      <c r="K37" s="355">
        <v>23</v>
      </c>
      <c r="L37" s="355">
        <v>379</v>
      </c>
      <c r="M37" s="355">
        <v>168</v>
      </c>
      <c r="N37" s="355">
        <v>13</v>
      </c>
      <c r="O37" s="355">
        <v>82</v>
      </c>
      <c r="P37" s="709">
        <v>1</v>
      </c>
      <c r="Q37" s="720">
        <f t="shared" ref="Q37:Q42" si="6">SUM(B37:P37)</f>
        <v>1883</v>
      </c>
      <c r="R37" s="716">
        <f>SUM(Q37/Q41)</f>
        <v>0.98845144356955383</v>
      </c>
      <c r="T37" s="84"/>
      <c r="U37" s="84"/>
      <c r="V37" s="84"/>
      <c r="W37" s="84"/>
      <c r="X37" s="84"/>
      <c r="Y37" s="84"/>
      <c r="Z37" s="84"/>
      <c r="AA37" s="84"/>
      <c r="AB37" s="84"/>
      <c r="AC37" s="84"/>
      <c r="AD37" s="84"/>
      <c r="AE37" s="84"/>
      <c r="AF37" s="84"/>
      <c r="AG37" s="84"/>
      <c r="AH37" s="84"/>
      <c r="AI37" s="84"/>
      <c r="AJ37" s="84"/>
      <c r="AK37" s="84"/>
    </row>
    <row r="38" spans="1:37" s="1325" customFormat="1" ht="25.35" hidden="1" customHeight="1" x14ac:dyDescent="0.25">
      <c r="A38" s="169" t="s">
        <v>554</v>
      </c>
      <c r="B38" s="358">
        <v>0</v>
      </c>
      <c r="C38" s="359">
        <v>0</v>
      </c>
      <c r="D38" s="359">
        <v>0</v>
      </c>
      <c r="E38" s="359">
        <v>0</v>
      </c>
      <c r="F38" s="359">
        <v>0</v>
      </c>
      <c r="G38" s="359">
        <v>0</v>
      </c>
      <c r="H38" s="359">
        <v>0</v>
      </c>
      <c r="I38" s="360">
        <v>2</v>
      </c>
      <c r="J38" s="359">
        <v>2</v>
      </c>
      <c r="K38" s="359">
        <v>0</v>
      </c>
      <c r="L38" s="359">
        <v>4</v>
      </c>
      <c r="M38" s="359">
        <v>3</v>
      </c>
      <c r="N38" s="359">
        <v>0</v>
      </c>
      <c r="O38" s="359">
        <v>0</v>
      </c>
      <c r="P38" s="710">
        <v>0</v>
      </c>
      <c r="Q38" s="721">
        <f t="shared" si="6"/>
        <v>11</v>
      </c>
      <c r="R38" s="717">
        <f>SUM(Q38/Q41)</f>
        <v>5.774278215223097E-3</v>
      </c>
      <c r="T38" s="84"/>
      <c r="U38" s="84"/>
      <c r="V38" s="84"/>
      <c r="W38" s="84"/>
      <c r="X38" s="84"/>
      <c r="Y38" s="84"/>
      <c r="Z38" s="84"/>
      <c r="AA38" s="84"/>
      <c r="AB38" s="84"/>
      <c r="AC38" s="84"/>
      <c r="AD38" s="84"/>
      <c r="AE38" s="84"/>
      <c r="AF38" s="84"/>
      <c r="AG38" s="84"/>
      <c r="AH38" s="84"/>
      <c r="AI38" s="84"/>
      <c r="AJ38" s="84"/>
      <c r="AK38" s="84"/>
    </row>
    <row r="39" spans="1:37" s="1325" customFormat="1" ht="25.35" hidden="1" customHeight="1" x14ac:dyDescent="0.25">
      <c r="A39" s="169" t="s">
        <v>555</v>
      </c>
      <c r="B39" s="492">
        <v>0</v>
      </c>
      <c r="C39" s="493">
        <v>0</v>
      </c>
      <c r="D39" s="493">
        <v>0</v>
      </c>
      <c r="E39" s="493">
        <v>0</v>
      </c>
      <c r="F39" s="493">
        <v>0</v>
      </c>
      <c r="G39" s="493">
        <v>0</v>
      </c>
      <c r="H39" s="493">
        <v>0</v>
      </c>
      <c r="I39" s="493">
        <v>0</v>
      </c>
      <c r="J39" s="493">
        <v>0</v>
      </c>
      <c r="K39" s="493">
        <v>0</v>
      </c>
      <c r="L39" s="493">
        <v>0</v>
      </c>
      <c r="M39" s="493">
        <v>0</v>
      </c>
      <c r="N39" s="493">
        <v>0</v>
      </c>
      <c r="O39" s="493">
        <v>0</v>
      </c>
      <c r="P39" s="711">
        <v>0</v>
      </c>
      <c r="Q39" s="721">
        <f t="shared" si="6"/>
        <v>0</v>
      </c>
      <c r="R39" s="717">
        <f>SUM(Q39/Q41)</f>
        <v>0</v>
      </c>
      <c r="T39" s="84"/>
      <c r="U39" s="84"/>
      <c r="V39" s="84"/>
      <c r="W39" s="84"/>
      <c r="X39" s="84"/>
      <c r="Y39" s="84"/>
      <c r="Z39" s="84"/>
      <c r="AA39" s="84"/>
      <c r="AB39" s="84"/>
      <c r="AC39" s="84"/>
      <c r="AD39" s="84"/>
      <c r="AE39" s="84"/>
      <c r="AF39" s="84"/>
      <c r="AG39" s="84"/>
      <c r="AH39" s="84"/>
      <c r="AI39" s="84"/>
      <c r="AJ39" s="84"/>
      <c r="AK39" s="84"/>
    </row>
    <row r="40" spans="1:37" s="1325" customFormat="1" ht="25.35" hidden="1" customHeight="1" thickBot="1" x14ac:dyDescent="0.3">
      <c r="A40" s="170" t="s">
        <v>556</v>
      </c>
      <c r="B40" s="494">
        <v>0</v>
      </c>
      <c r="C40" s="495">
        <v>0</v>
      </c>
      <c r="D40" s="495">
        <v>0</v>
      </c>
      <c r="E40" s="495">
        <v>0</v>
      </c>
      <c r="F40" s="495">
        <v>0</v>
      </c>
      <c r="G40" s="495">
        <v>0</v>
      </c>
      <c r="H40" s="495">
        <v>0</v>
      </c>
      <c r="I40" s="421">
        <v>4</v>
      </c>
      <c r="J40" s="495">
        <v>0</v>
      </c>
      <c r="K40" s="495">
        <v>0</v>
      </c>
      <c r="L40" s="495">
        <v>4</v>
      </c>
      <c r="M40" s="495">
        <v>3</v>
      </c>
      <c r="N40" s="495">
        <v>0</v>
      </c>
      <c r="O40" s="495">
        <v>0</v>
      </c>
      <c r="P40" s="712">
        <v>0</v>
      </c>
      <c r="Q40" s="722">
        <f t="shared" si="6"/>
        <v>11</v>
      </c>
      <c r="R40" s="718">
        <f>SUM(Q40/Q41)</f>
        <v>5.774278215223097E-3</v>
      </c>
      <c r="T40" s="84"/>
      <c r="U40" s="84"/>
      <c r="V40" s="84"/>
      <c r="W40" s="84"/>
      <c r="X40" s="84"/>
      <c r="Y40" s="84"/>
      <c r="Z40" s="84"/>
      <c r="AA40" s="84"/>
      <c r="AB40" s="84"/>
      <c r="AC40" s="84"/>
      <c r="AD40" s="84"/>
      <c r="AE40" s="84"/>
      <c r="AF40" s="84"/>
      <c r="AG40" s="84"/>
      <c r="AH40" s="84"/>
      <c r="AI40" s="84"/>
      <c r="AJ40" s="84"/>
      <c r="AK40" s="84"/>
    </row>
    <row r="41" spans="1:37" s="1325" customFormat="1" ht="25.35" hidden="1" customHeight="1" thickTop="1" thickBot="1" x14ac:dyDescent="0.3">
      <c r="A41" s="171" t="s">
        <v>135</v>
      </c>
      <c r="B41" s="213">
        <f t="shared" ref="B41:P41" si="7">SUM(B37:B40)</f>
        <v>1</v>
      </c>
      <c r="C41" s="233">
        <f t="shared" si="7"/>
        <v>44</v>
      </c>
      <c r="D41" s="233">
        <f t="shared" si="7"/>
        <v>39</v>
      </c>
      <c r="E41" s="233">
        <f t="shared" si="7"/>
        <v>52</v>
      </c>
      <c r="F41" s="233">
        <f t="shared" si="7"/>
        <v>10</v>
      </c>
      <c r="G41" s="233">
        <f t="shared" si="7"/>
        <v>0</v>
      </c>
      <c r="H41" s="233">
        <f t="shared" si="7"/>
        <v>0</v>
      </c>
      <c r="I41" s="233">
        <f t="shared" si="7"/>
        <v>928</v>
      </c>
      <c r="J41" s="233">
        <f t="shared" si="7"/>
        <v>151</v>
      </c>
      <c r="K41" s="233">
        <f t="shared" si="7"/>
        <v>23</v>
      </c>
      <c r="L41" s="233">
        <f t="shared" si="7"/>
        <v>387</v>
      </c>
      <c r="M41" s="233">
        <f t="shared" si="7"/>
        <v>174</v>
      </c>
      <c r="N41" s="233">
        <f t="shared" si="7"/>
        <v>13</v>
      </c>
      <c r="O41" s="233">
        <f t="shared" si="7"/>
        <v>82</v>
      </c>
      <c r="P41" s="713">
        <f t="shared" si="7"/>
        <v>1</v>
      </c>
      <c r="Q41" s="723">
        <f t="shared" si="6"/>
        <v>1905</v>
      </c>
      <c r="R41" s="333">
        <f>SUM(R37:R40)</f>
        <v>1</v>
      </c>
      <c r="T41" s="84"/>
      <c r="U41" s="84"/>
      <c r="V41" s="84"/>
      <c r="W41" s="84"/>
      <c r="X41" s="84"/>
      <c r="Y41" s="84"/>
      <c r="Z41" s="84"/>
      <c r="AA41" s="84"/>
      <c r="AB41" s="84"/>
      <c r="AC41" s="84"/>
      <c r="AD41" s="84"/>
      <c r="AE41" s="84"/>
      <c r="AF41" s="84"/>
      <c r="AG41" s="84"/>
      <c r="AH41" s="84"/>
      <c r="AI41" s="84"/>
      <c r="AJ41" s="84"/>
      <c r="AK41" s="84"/>
    </row>
    <row r="42" spans="1:37" s="1325" customFormat="1" ht="25.35" hidden="1" customHeight="1" thickBot="1" x14ac:dyDescent="0.3">
      <c r="A42" s="91" t="s">
        <v>136</v>
      </c>
      <c r="B42" s="260">
        <f>SUM(B41/Q41)</f>
        <v>5.2493438320209973E-4</v>
      </c>
      <c r="C42" s="261">
        <f>SUM(C41/Q41)</f>
        <v>2.3097112860892388E-2</v>
      </c>
      <c r="D42" s="261">
        <f>SUM(D41/Q41)</f>
        <v>2.0472440944881889E-2</v>
      </c>
      <c r="E42" s="261">
        <f>SUM(E41/Q41)</f>
        <v>2.7296587926509186E-2</v>
      </c>
      <c r="F42" s="261">
        <f>SUM(F41/Q41)</f>
        <v>5.2493438320209973E-3</v>
      </c>
      <c r="G42" s="261">
        <f>SUM(G41/Q41)</f>
        <v>0</v>
      </c>
      <c r="H42" s="261">
        <f>SUM(H41/Q41)</f>
        <v>0</v>
      </c>
      <c r="I42" s="261">
        <f>SUM(I41/Q41)</f>
        <v>0.48713910761154855</v>
      </c>
      <c r="J42" s="261">
        <f>SUM(J41/Q41)</f>
        <v>7.9265091863517059E-2</v>
      </c>
      <c r="K42" s="261">
        <f>SUM(K41/Q41)</f>
        <v>1.2073490813648294E-2</v>
      </c>
      <c r="L42" s="261">
        <f>SUM(L41/Q41)</f>
        <v>0.20314960629921261</v>
      </c>
      <c r="M42" s="261">
        <f>SUM(M41/Q41)</f>
        <v>9.1338582677165353E-2</v>
      </c>
      <c r="N42" s="261">
        <f>SUM(N41/Q41)</f>
        <v>6.8241469816272965E-3</v>
      </c>
      <c r="O42" s="261">
        <f>SUM(O41/Q41)</f>
        <v>4.3044619422572178E-2</v>
      </c>
      <c r="P42" s="714">
        <f>SUM(P41/Q41)</f>
        <v>5.2493438320209973E-4</v>
      </c>
      <c r="Q42" s="724">
        <f t="shared" si="6"/>
        <v>1</v>
      </c>
      <c r="R42" s="719"/>
      <c r="T42" s="84"/>
      <c r="U42" s="84"/>
      <c r="V42" s="84"/>
      <c r="W42" s="84"/>
      <c r="X42" s="84"/>
      <c r="Y42" s="84"/>
      <c r="Z42" s="84"/>
      <c r="AA42" s="84"/>
      <c r="AB42" s="84"/>
      <c r="AC42" s="84"/>
      <c r="AD42" s="84"/>
      <c r="AE42" s="84"/>
      <c r="AF42" s="84"/>
      <c r="AG42" s="84"/>
      <c r="AH42" s="84"/>
      <c r="AI42" s="84"/>
      <c r="AJ42" s="84"/>
      <c r="AK42" s="84"/>
    </row>
    <row r="43" spans="1:37" s="1325" customFormat="1" ht="15.75" hidden="1" thickBot="1" x14ac:dyDescent="0.3">
      <c r="A43" s="2383" t="s">
        <v>208</v>
      </c>
      <c r="B43" s="2384"/>
      <c r="C43" s="2384"/>
      <c r="D43" s="2384"/>
      <c r="E43" s="2384"/>
      <c r="F43" s="2384"/>
      <c r="G43" s="2384"/>
      <c r="H43" s="2384"/>
      <c r="I43" s="2384"/>
      <c r="J43" s="2384"/>
      <c r="K43" s="2384"/>
      <c r="L43" s="2384"/>
      <c r="M43" s="2384"/>
      <c r="N43" s="2384"/>
      <c r="O43" s="2384"/>
      <c r="P43" s="2384"/>
      <c r="Q43" s="2384"/>
      <c r="R43" s="2385"/>
      <c r="T43" s="84"/>
      <c r="U43" s="84"/>
      <c r="V43" s="84"/>
      <c r="W43" s="84"/>
      <c r="X43" s="84"/>
      <c r="Y43" s="84"/>
      <c r="Z43" s="84"/>
      <c r="AA43" s="84"/>
      <c r="AB43" s="84"/>
      <c r="AC43" s="84"/>
      <c r="AD43" s="84"/>
      <c r="AE43" s="84"/>
      <c r="AF43" s="84"/>
      <c r="AG43" s="84"/>
      <c r="AH43" s="84"/>
      <c r="AI43" s="84"/>
      <c r="AJ43" s="84"/>
      <c r="AK43" s="84"/>
    </row>
    <row r="44" spans="1:37" s="32" customFormat="1" ht="59.25" hidden="1" thickBot="1" x14ac:dyDescent="0.3">
      <c r="A44" s="703"/>
      <c r="B44" s="705" t="s">
        <v>148</v>
      </c>
      <c r="C44" s="706" t="s">
        <v>149</v>
      </c>
      <c r="D44" s="706" t="s">
        <v>150</v>
      </c>
      <c r="E44" s="706" t="s">
        <v>151</v>
      </c>
      <c r="F44" s="706" t="s">
        <v>152</v>
      </c>
      <c r="G44" s="706" t="s">
        <v>153</v>
      </c>
      <c r="H44" s="706" t="s">
        <v>154</v>
      </c>
      <c r="I44" s="706" t="s">
        <v>155</v>
      </c>
      <c r="J44" s="706" t="s">
        <v>156</v>
      </c>
      <c r="K44" s="706" t="s">
        <v>157</v>
      </c>
      <c r="L44" s="706" t="s">
        <v>158</v>
      </c>
      <c r="M44" s="706" t="s">
        <v>159</v>
      </c>
      <c r="N44" s="706" t="s">
        <v>160</v>
      </c>
      <c r="O44" s="706" t="s">
        <v>161</v>
      </c>
      <c r="P44" s="708" t="s">
        <v>162</v>
      </c>
      <c r="Q44" s="74" t="s">
        <v>163</v>
      </c>
      <c r="R44" s="715" t="s">
        <v>164</v>
      </c>
      <c r="T44" s="1233"/>
      <c r="U44" s="1233"/>
      <c r="V44" s="1233"/>
      <c r="W44" s="1233"/>
      <c r="X44" s="1233"/>
      <c r="Y44" s="1233"/>
      <c r="Z44" s="1233"/>
      <c r="AA44" s="1233"/>
      <c r="AB44" s="1233"/>
      <c r="AC44" s="1233"/>
      <c r="AD44" s="1233"/>
      <c r="AE44" s="1233"/>
      <c r="AF44" s="1233"/>
      <c r="AG44" s="1233"/>
      <c r="AH44" s="1233"/>
      <c r="AI44" s="1233"/>
      <c r="AJ44" s="1233"/>
      <c r="AK44" s="1233"/>
    </row>
    <row r="45" spans="1:37" s="1325" customFormat="1" hidden="1" x14ac:dyDescent="0.25">
      <c r="A45" s="168" t="s">
        <v>553</v>
      </c>
      <c r="B45" s="354">
        <v>14</v>
      </c>
      <c r="C45" s="355">
        <v>43</v>
      </c>
      <c r="D45" s="355">
        <v>37</v>
      </c>
      <c r="E45" s="355">
        <v>41</v>
      </c>
      <c r="F45" s="355">
        <v>3</v>
      </c>
      <c r="G45" s="355">
        <v>0</v>
      </c>
      <c r="H45" s="355">
        <v>0</v>
      </c>
      <c r="I45" s="356">
        <v>797</v>
      </c>
      <c r="J45" s="355">
        <v>133</v>
      </c>
      <c r="K45" s="355">
        <v>24</v>
      </c>
      <c r="L45" s="355">
        <v>381</v>
      </c>
      <c r="M45" s="355">
        <v>159</v>
      </c>
      <c r="N45" s="355">
        <v>11</v>
      </c>
      <c r="O45" s="355">
        <v>49</v>
      </c>
      <c r="P45" s="709">
        <v>0</v>
      </c>
      <c r="Q45" s="1604">
        <v>1692</v>
      </c>
      <c r="R45" s="716">
        <f>SUM(Q45/Q49)</f>
        <v>0.98372093023255813</v>
      </c>
      <c r="T45" s="84"/>
      <c r="U45" s="84"/>
      <c r="V45" s="84"/>
      <c r="W45" s="84"/>
      <c r="X45" s="84"/>
      <c r="Y45" s="84"/>
      <c r="Z45" s="84"/>
      <c r="AA45" s="84"/>
      <c r="AB45" s="84"/>
      <c r="AC45" s="84"/>
      <c r="AD45" s="84"/>
      <c r="AE45" s="84"/>
      <c r="AF45" s="84"/>
      <c r="AG45" s="84"/>
      <c r="AH45" s="84"/>
      <c r="AI45" s="84"/>
      <c r="AJ45" s="84"/>
      <c r="AK45" s="84"/>
    </row>
    <row r="46" spans="1:37" s="1325" customFormat="1" hidden="1" x14ac:dyDescent="0.25">
      <c r="A46" s="169" t="s">
        <v>554</v>
      </c>
      <c r="B46" s="358">
        <v>0</v>
      </c>
      <c r="C46" s="359">
        <v>0</v>
      </c>
      <c r="D46" s="359">
        <v>1</v>
      </c>
      <c r="E46" s="359">
        <v>0</v>
      </c>
      <c r="F46" s="359">
        <v>0</v>
      </c>
      <c r="G46" s="359">
        <v>0</v>
      </c>
      <c r="H46" s="359">
        <v>0</v>
      </c>
      <c r="I46" s="360">
        <v>10</v>
      </c>
      <c r="J46" s="359">
        <v>1</v>
      </c>
      <c r="K46" s="359">
        <v>0</v>
      </c>
      <c r="L46" s="359">
        <v>3</v>
      </c>
      <c r="M46" s="359">
        <v>0</v>
      </c>
      <c r="N46" s="359">
        <v>1</v>
      </c>
      <c r="O46" s="359">
        <v>0</v>
      </c>
      <c r="P46" s="710">
        <v>0</v>
      </c>
      <c r="Q46" s="1605">
        <v>16</v>
      </c>
      <c r="R46" s="717">
        <f>SUM(Q46/Q49)</f>
        <v>9.3023255813953487E-3</v>
      </c>
      <c r="T46" s="84"/>
      <c r="U46" s="84"/>
      <c r="V46" s="84"/>
      <c r="W46" s="84"/>
      <c r="X46" s="84"/>
      <c r="Y46" s="84"/>
      <c r="Z46" s="84"/>
      <c r="AA46" s="84"/>
      <c r="AB46" s="84"/>
      <c r="AC46" s="84"/>
      <c r="AD46" s="84"/>
      <c r="AE46" s="84"/>
      <c r="AF46" s="84"/>
      <c r="AG46" s="84"/>
      <c r="AH46" s="84"/>
      <c r="AI46" s="84"/>
      <c r="AJ46" s="84"/>
      <c r="AK46" s="84"/>
    </row>
    <row r="47" spans="1:37" s="1325" customFormat="1" ht="25.5" hidden="1" x14ac:dyDescent="0.25">
      <c r="A47" s="169" t="s">
        <v>555</v>
      </c>
      <c r="B47" s="492">
        <v>0</v>
      </c>
      <c r="C47" s="493">
        <v>0</v>
      </c>
      <c r="D47" s="493">
        <v>0</v>
      </c>
      <c r="E47" s="493">
        <v>0</v>
      </c>
      <c r="F47" s="493">
        <v>0</v>
      </c>
      <c r="G47" s="493">
        <v>0</v>
      </c>
      <c r="H47" s="493">
        <v>0</v>
      </c>
      <c r="I47" s="493">
        <v>0</v>
      </c>
      <c r="J47" s="493">
        <v>0</v>
      </c>
      <c r="K47" s="493">
        <v>0</v>
      </c>
      <c r="L47" s="493">
        <v>0</v>
      </c>
      <c r="M47" s="493">
        <v>0</v>
      </c>
      <c r="N47" s="493">
        <v>0</v>
      </c>
      <c r="O47" s="493">
        <v>0</v>
      </c>
      <c r="P47" s="711">
        <v>0</v>
      </c>
      <c r="Q47" s="1605">
        <v>0</v>
      </c>
      <c r="R47" s="717">
        <f>SUM(Q47/Q49)</f>
        <v>0</v>
      </c>
      <c r="T47" s="84"/>
      <c r="U47" s="84"/>
      <c r="V47" s="84"/>
      <c r="W47" s="84"/>
      <c r="X47" s="84"/>
      <c r="Y47" s="84"/>
      <c r="Z47" s="84"/>
      <c r="AA47" s="84"/>
      <c r="AB47" s="84"/>
      <c r="AC47" s="84"/>
      <c r="AD47" s="84"/>
      <c r="AE47" s="84"/>
      <c r="AF47" s="84"/>
      <c r="AG47" s="84"/>
      <c r="AH47" s="84"/>
      <c r="AI47" s="84"/>
      <c r="AJ47" s="84"/>
      <c r="AK47" s="84"/>
    </row>
    <row r="48" spans="1:37" s="1325" customFormat="1" ht="15.75" hidden="1" thickBot="1" x14ac:dyDescent="0.3">
      <c r="A48" s="170" t="s">
        <v>556</v>
      </c>
      <c r="B48" s="494">
        <v>0</v>
      </c>
      <c r="C48" s="495">
        <v>0</v>
      </c>
      <c r="D48" s="495">
        <v>0</v>
      </c>
      <c r="E48" s="495">
        <v>0</v>
      </c>
      <c r="F48" s="495">
        <v>0</v>
      </c>
      <c r="G48" s="495">
        <v>0</v>
      </c>
      <c r="H48" s="495">
        <v>0</v>
      </c>
      <c r="I48" s="421">
        <v>0</v>
      </c>
      <c r="J48" s="495">
        <v>0</v>
      </c>
      <c r="K48" s="495">
        <v>0</v>
      </c>
      <c r="L48" s="495">
        <v>11</v>
      </c>
      <c r="M48" s="495">
        <v>1</v>
      </c>
      <c r="N48" s="495">
        <v>0</v>
      </c>
      <c r="O48" s="495">
        <v>0</v>
      </c>
      <c r="P48" s="712">
        <v>0</v>
      </c>
      <c r="Q48" s="1606">
        <v>12</v>
      </c>
      <c r="R48" s="718">
        <f>SUM(Q48/Q49)</f>
        <v>6.9767441860465115E-3</v>
      </c>
      <c r="T48" s="84"/>
      <c r="U48" s="84"/>
      <c r="V48" s="84"/>
      <c r="W48" s="84"/>
      <c r="X48" s="84"/>
      <c r="Y48" s="84"/>
      <c r="Z48" s="84"/>
      <c r="AA48" s="84"/>
      <c r="AB48" s="84"/>
      <c r="AC48" s="84"/>
      <c r="AD48" s="84"/>
      <c r="AE48" s="84"/>
      <c r="AF48" s="84"/>
      <c r="AG48" s="84"/>
      <c r="AH48" s="84"/>
      <c r="AI48" s="84"/>
      <c r="AJ48" s="84"/>
      <c r="AK48" s="84"/>
    </row>
    <row r="49" spans="1:38" s="1325" customFormat="1" ht="16.5" hidden="1" thickTop="1" thickBot="1" x14ac:dyDescent="0.3">
      <c r="A49" s="171" t="s">
        <v>135</v>
      </c>
      <c r="B49" s="213">
        <f t="shared" ref="B49:P49" si="8">SUM(B45:B48)</f>
        <v>14</v>
      </c>
      <c r="C49" s="233">
        <f t="shared" si="8"/>
        <v>43</v>
      </c>
      <c r="D49" s="233">
        <f t="shared" si="8"/>
        <v>38</v>
      </c>
      <c r="E49" s="233">
        <f t="shared" si="8"/>
        <v>41</v>
      </c>
      <c r="F49" s="233">
        <f t="shared" si="8"/>
        <v>3</v>
      </c>
      <c r="G49" s="233">
        <f t="shared" si="8"/>
        <v>0</v>
      </c>
      <c r="H49" s="233">
        <f t="shared" si="8"/>
        <v>0</v>
      </c>
      <c r="I49" s="233">
        <f t="shared" si="8"/>
        <v>807</v>
      </c>
      <c r="J49" s="233">
        <f t="shared" si="8"/>
        <v>134</v>
      </c>
      <c r="K49" s="233">
        <f t="shared" si="8"/>
        <v>24</v>
      </c>
      <c r="L49" s="233">
        <f t="shared" si="8"/>
        <v>395</v>
      </c>
      <c r="M49" s="233">
        <f t="shared" si="8"/>
        <v>160</v>
      </c>
      <c r="N49" s="233">
        <f t="shared" si="8"/>
        <v>12</v>
      </c>
      <c r="O49" s="233">
        <f t="shared" si="8"/>
        <v>49</v>
      </c>
      <c r="P49" s="713">
        <f t="shared" si="8"/>
        <v>0</v>
      </c>
      <c r="Q49" s="723">
        <f>SUM(B49:P49)</f>
        <v>1720</v>
      </c>
      <c r="R49" s="333">
        <f>SUM(R45:R48)</f>
        <v>1</v>
      </c>
      <c r="T49" s="84"/>
      <c r="U49" s="84"/>
      <c r="V49" s="84"/>
      <c r="W49" s="84"/>
      <c r="X49" s="84"/>
      <c r="Y49" s="84"/>
      <c r="Z49" s="84"/>
      <c r="AA49" s="84"/>
      <c r="AB49" s="84"/>
      <c r="AC49" s="84"/>
      <c r="AD49" s="84"/>
      <c r="AE49" s="84"/>
      <c r="AF49" s="84"/>
      <c r="AG49" s="84"/>
      <c r="AH49" s="84"/>
      <c r="AI49" s="84"/>
      <c r="AJ49" s="84"/>
      <c r="AK49" s="84"/>
    </row>
    <row r="50" spans="1:38" s="1325" customFormat="1" ht="15.75" hidden="1" thickBot="1" x14ac:dyDescent="0.3">
      <c r="A50" s="91" t="s">
        <v>136</v>
      </c>
      <c r="B50" s="260">
        <f>SUM(B49/Q49)</f>
        <v>8.1395348837209301E-3</v>
      </c>
      <c r="C50" s="261">
        <f>SUM(C49/Q49)</f>
        <v>2.5000000000000001E-2</v>
      </c>
      <c r="D50" s="261">
        <f>SUM(D49/Q49)</f>
        <v>2.2093023255813953E-2</v>
      </c>
      <c r="E50" s="261">
        <f>SUM(E49/Q49)</f>
        <v>2.3837209302325583E-2</v>
      </c>
      <c r="F50" s="261">
        <f>SUM(F49/Q49)</f>
        <v>1.7441860465116279E-3</v>
      </c>
      <c r="G50" s="261">
        <f>SUM(G49/Q49)</f>
        <v>0</v>
      </c>
      <c r="H50" s="261">
        <f>SUM(H49/Q49)</f>
        <v>0</v>
      </c>
      <c r="I50" s="261">
        <f>SUM(I49/Q49)</f>
        <v>0.46918604651162793</v>
      </c>
      <c r="J50" s="261">
        <f>SUM(J49/Q49)</f>
        <v>7.7906976744186049E-2</v>
      </c>
      <c r="K50" s="261">
        <f>SUM(K49/Q49)</f>
        <v>1.3953488372093023E-2</v>
      </c>
      <c r="L50" s="261">
        <f>SUM(L49/Q49)</f>
        <v>0.22965116279069767</v>
      </c>
      <c r="M50" s="261">
        <f>SUM(M49/Q49)</f>
        <v>9.3023255813953487E-2</v>
      </c>
      <c r="N50" s="261">
        <f>SUM(N49/Q49)</f>
        <v>6.9767441860465115E-3</v>
      </c>
      <c r="O50" s="261">
        <f>SUM(O49/Q49)</f>
        <v>2.8488372093023257E-2</v>
      </c>
      <c r="P50" s="714">
        <f>SUM(P49/Q49)</f>
        <v>0</v>
      </c>
      <c r="Q50" s="724">
        <f>SUM(B50:P50)</f>
        <v>1</v>
      </c>
      <c r="R50" s="719"/>
      <c r="T50" s="84"/>
      <c r="U50" s="84"/>
      <c r="V50" s="84"/>
      <c r="W50" s="84"/>
      <c r="X50" s="84"/>
      <c r="Y50" s="84"/>
      <c r="Z50" s="84"/>
      <c r="AA50" s="84"/>
      <c r="AB50" s="84"/>
      <c r="AC50" s="84"/>
      <c r="AD50" s="84"/>
      <c r="AE50" s="84"/>
      <c r="AF50" s="84"/>
      <c r="AG50" s="84"/>
      <c r="AH50" s="84"/>
      <c r="AI50" s="84"/>
      <c r="AJ50" s="84"/>
      <c r="AK50" s="84"/>
    </row>
    <row r="51" spans="1:38" ht="15.75" hidden="1" thickBot="1" x14ac:dyDescent="0.3">
      <c r="A51" s="1325"/>
      <c r="B51" s="1325"/>
      <c r="C51" s="1325"/>
      <c r="D51" s="1325"/>
      <c r="E51" s="1325"/>
      <c r="F51" s="1325"/>
      <c r="G51" s="1325"/>
      <c r="H51" s="1325"/>
      <c r="I51" s="1325"/>
      <c r="J51" s="1325"/>
      <c r="K51" s="1325"/>
      <c r="L51" s="1325"/>
      <c r="M51" s="1325"/>
      <c r="N51" s="1325"/>
      <c r="O51" s="1325"/>
      <c r="P51" s="1325"/>
      <c r="Q51" s="1325"/>
      <c r="R51" s="1325"/>
      <c r="S51" s="1325"/>
    </row>
    <row r="52" spans="1:38" s="1325" customFormat="1" ht="15.75" hidden="1" thickBot="1" x14ac:dyDescent="0.3">
      <c r="A52" s="2383" t="s">
        <v>140</v>
      </c>
      <c r="B52" s="2384"/>
      <c r="C52" s="2384"/>
      <c r="D52" s="2384"/>
      <c r="E52" s="2384"/>
      <c r="F52" s="2384"/>
      <c r="G52" s="2384"/>
      <c r="H52" s="2384"/>
      <c r="I52" s="2384"/>
      <c r="J52" s="2384"/>
      <c r="K52" s="2384"/>
      <c r="L52" s="2384"/>
      <c r="M52" s="2384"/>
      <c r="N52" s="2384"/>
      <c r="O52" s="2384"/>
      <c r="P52" s="2384"/>
      <c r="Q52" s="2384"/>
      <c r="R52" s="2385"/>
      <c r="T52" s="84"/>
      <c r="U52" s="84"/>
      <c r="V52" s="84"/>
      <c r="W52" s="84"/>
      <c r="X52" s="84"/>
      <c r="Y52" s="84"/>
      <c r="Z52" s="84"/>
      <c r="AA52" s="84"/>
      <c r="AB52" s="84"/>
      <c r="AC52" s="84"/>
      <c r="AD52" s="84"/>
      <c r="AE52" s="84"/>
      <c r="AF52" s="84"/>
      <c r="AG52" s="84"/>
      <c r="AH52" s="84"/>
      <c r="AI52" s="84"/>
      <c r="AJ52" s="84"/>
      <c r="AK52" s="84"/>
    </row>
    <row r="53" spans="1:38" s="32" customFormat="1" ht="59.25" hidden="1" thickBot="1" x14ac:dyDescent="0.3">
      <c r="A53" s="703"/>
      <c r="B53" s="705" t="s">
        <v>148</v>
      </c>
      <c r="C53" s="706" t="s">
        <v>149</v>
      </c>
      <c r="D53" s="706" t="s">
        <v>150</v>
      </c>
      <c r="E53" s="706" t="s">
        <v>151</v>
      </c>
      <c r="F53" s="706" t="s">
        <v>152</v>
      </c>
      <c r="G53" s="706" t="s">
        <v>153</v>
      </c>
      <c r="H53" s="706" t="s">
        <v>154</v>
      </c>
      <c r="I53" s="706" t="s">
        <v>155</v>
      </c>
      <c r="J53" s="706" t="s">
        <v>156</v>
      </c>
      <c r="K53" s="706" t="s">
        <v>157</v>
      </c>
      <c r="L53" s="706" t="s">
        <v>158</v>
      </c>
      <c r="M53" s="706" t="s">
        <v>159</v>
      </c>
      <c r="N53" s="706" t="s">
        <v>160</v>
      </c>
      <c r="O53" s="706" t="s">
        <v>161</v>
      </c>
      <c r="P53" s="708" t="s">
        <v>162</v>
      </c>
      <c r="Q53" s="74" t="s">
        <v>163</v>
      </c>
      <c r="R53" s="715" t="s">
        <v>164</v>
      </c>
      <c r="T53" s="1233"/>
      <c r="U53" s="1233"/>
      <c r="V53" s="1233"/>
      <c r="W53" s="1233"/>
      <c r="X53" s="1233"/>
      <c r="Y53" s="1233"/>
      <c r="Z53" s="1233"/>
      <c r="AA53" s="1233"/>
      <c r="AB53" s="1233"/>
      <c r="AC53" s="1233"/>
      <c r="AD53" s="1233"/>
      <c r="AE53" s="1233"/>
      <c r="AF53" s="1233"/>
      <c r="AG53" s="1233"/>
      <c r="AH53" s="1233"/>
      <c r="AI53" s="1233"/>
      <c r="AJ53" s="1233"/>
      <c r="AK53" s="1233"/>
    </row>
    <row r="54" spans="1:38" s="1325" customFormat="1" hidden="1" x14ac:dyDescent="0.25">
      <c r="A54" s="168" t="s">
        <v>553</v>
      </c>
      <c r="B54" s="354">
        <v>2</v>
      </c>
      <c r="C54" s="355">
        <v>47</v>
      </c>
      <c r="D54" s="355">
        <v>62</v>
      </c>
      <c r="E54" s="355">
        <v>18</v>
      </c>
      <c r="F54" s="355">
        <v>3</v>
      </c>
      <c r="G54" s="355">
        <v>0</v>
      </c>
      <c r="H54" s="355">
        <v>8</v>
      </c>
      <c r="I54" s="356">
        <v>799</v>
      </c>
      <c r="J54" s="355">
        <v>165</v>
      </c>
      <c r="K54" s="355">
        <v>24</v>
      </c>
      <c r="L54" s="355">
        <v>320</v>
      </c>
      <c r="M54" s="355">
        <v>122</v>
      </c>
      <c r="N54" s="355">
        <v>0</v>
      </c>
      <c r="O54" s="355">
        <v>91</v>
      </c>
      <c r="P54" s="709">
        <v>7</v>
      </c>
      <c r="Q54" s="720">
        <f t="shared" ref="Q54:Q59" si="9">SUM(B54:P54)</f>
        <v>1668</v>
      </c>
      <c r="R54" s="716">
        <f>SUM(Q54/Q58)</f>
        <v>0.99760765550239239</v>
      </c>
      <c r="T54" s="84"/>
      <c r="U54" s="84"/>
      <c r="V54" s="84"/>
      <c r="W54" s="84"/>
      <c r="X54" s="84"/>
      <c r="Y54" s="84"/>
      <c r="Z54" s="84"/>
      <c r="AA54" s="84"/>
      <c r="AB54" s="84"/>
      <c r="AC54" s="84"/>
      <c r="AD54" s="84"/>
      <c r="AE54" s="84"/>
      <c r="AF54" s="84"/>
      <c r="AG54" s="84"/>
      <c r="AH54" s="84"/>
      <c r="AI54" s="84"/>
      <c r="AJ54" s="84"/>
      <c r="AK54" s="84"/>
    </row>
    <row r="55" spans="1:38" s="1325" customFormat="1" hidden="1" x14ac:dyDescent="0.25">
      <c r="A55" s="169" t="s">
        <v>554</v>
      </c>
      <c r="B55" s="358">
        <v>0</v>
      </c>
      <c r="C55" s="359">
        <v>0</v>
      </c>
      <c r="D55" s="359">
        <v>0</v>
      </c>
      <c r="E55" s="359">
        <v>0</v>
      </c>
      <c r="F55" s="359">
        <v>0</v>
      </c>
      <c r="G55" s="359">
        <v>0</v>
      </c>
      <c r="H55" s="359">
        <v>0</v>
      </c>
      <c r="I55" s="360">
        <v>0</v>
      </c>
      <c r="J55" s="359">
        <v>0</v>
      </c>
      <c r="K55" s="359">
        <v>0</v>
      </c>
      <c r="L55" s="359">
        <v>1</v>
      </c>
      <c r="M55" s="359">
        <v>2</v>
      </c>
      <c r="N55" s="359">
        <v>0</v>
      </c>
      <c r="O55" s="359">
        <v>0</v>
      </c>
      <c r="P55" s="710">
        <v>0</v>
      </c>
      <c r="Q55" s="721">
        <f t="shared" si="9"/>
        <v>3</v>
      </c>
      <c r="R55" s="717">
        <f>SUM(Q55/Q58)</f>
        <v>1.7942583732057417E-3</v>
      </c>
      <c r="T55" s="84"/>
      <c r="U55" s="84"/>
      <c r="V55" s="84"/>
      <c r="W55" s="84"/>
      <c r="X55" s="84"/>
      <c r="Y55" s="84"/>
      <c r="Z55" s="84"/>
      <c r="AA55" s="84"/>
      <c r="AB55" s="84"/>
      <c r="AC55" s="84"/>
      <c r="AD55" s="84"/>
      <c r="AE55" s="84"/>
      <c r="AF55" s="84"/>
      <c r="AG55" s="84"/>
      <c r="AH55" s="84"/>
      <c r="AI55" s="84"/>
      <c r="AJ55" s="84"/>
      <c r="AK55" s="84"/>
    </row>
    <row r="56" spans="1:38" s="1325" customFormat="1" ht="25.5" hidden="1" x14ac:dyDescent="0.25">
      <c r="A56" s="169" t="s">
        <v>555</v>
      </c>
      <c r="B56" s="358">
        <v>0</v>
      </c>
      <c r="C56" s="359">
        <v>0</v>
      </c>
      <c r="D56" s="359">
        <v>0</v>
      </c>
      <c r="E56" s="359">
        <v>0</v>
      </c>
      <c r="F56" s="359">
        <v>0</v>
      </c>
      <c r="G56" s="359">
        <v>0</v>
      </c>
      <c r="H56" s="359">
        <v>0</v>
      </c>
      <c r="I56" s="360">
        <v>0</v>
      </c>
      <c r="J56" s="359">
        <v>0</v>
      </c>
      <c r="K56" s="359">
        <v>0</v>
      </c>
      <c r="L56" s="359">
        <v>0</v>
      </c>
      <c r="M56" s="359">
        <v>0</v>
      </c>
      <c r="N56" s="359">
        <v>0</v>
      </c>
      <c r="O56" s="359">
        <v>0</v>
      </c>
      <c r="P56" s="711">
        <v>0</v>
      </c>
      <c r="Q56" s="721">
        <f t="shared" si="9"/>
        <v>0</v>
      </c>
      <c r="R56" s="717">
        <f>SUM(Q56/Q58)</f>
        <v>0</v>
      </c>
      <c r="T56" s="84"/>
      <c r="U56" s="84"/>
      <c r="V56" s="84"/>
      <c r="W56" s="84"/>
      <c r="X56" s="84"/>
      <c r="Y56" s="84"/>
      <c r="Z56" s="84"/>
      <c r="AA56" s="84"/>
      <c r="AB56" s="84"/>
      <c r="AC56" s="84"/>
      <c r="AD56" s="84"/>
      <c r="AE56" s="84"/>
      <c r="AF56" s="84"/>
      <c r="AG56" s="84"/>
      <c r="AH56" s="84"/>
      <c r="AI56" s="84"/>
      <c r="AJ56" s="84"/>
      <c r="AK56" s="84"/>
    </row>
    <row r="57" spans="1:38" s="1325" customFormat="1" ht="15.75" hidden="1" thickBot="1" x14ac:dyDescent="0.3">
      <c r="A57" s="170" t="s">
        <v>556</v>
      </c>
      <c r="B57" s="494">
        <v>0</v>
      </c>
      <c r="C57" s="495">
        <v>0</v>
      </c>
      <c r="D57" s="495">
        <v>0</v>
      </c>
      <c r="E57" s="495">
        <v>0</v>
      </c>
      <c r="F57" s="495">
        <v>0</v>
      </c>
      <c r="G57" s="495">
        <v>0</v>
      </c>
      <c r="H57" s="495">
        <v>0</v>
      </c>
      <c r="I57" s="421">
        <v>1</v>
      </c>
      <c r="J57" s="495">
        <v>0</v>
      </c>
      <c r="K57" s="495">
        <v>0</v>
      </c>
      <c r="L57" s="495">
        <v>0</v>
      </c>
      <c r="M57" s="495">
        <v>0</v>
      </c>
      <c r="N57" s="495">
        <v>0</v>
      </c>
      <c r="O57" s="495">
        <v>0</v>
      </c>
      <c r="P57" s="712">
        <v>0</v>
      </c>
      <c r="Q57" s="722">
        <f t="shared" si="9"/>
        <v>1</v>
      </c>
      <c r="R57" s="718">
        <f>SUM(Q57/Q58)</f>
        <v>5.9808612440191385E-4</v>
      </c>
      <c r="T57" s="84"/>
      <c r="U57" s="84"/>
      <c r="V57" s="84"/>
      <c r="W57" s="84"/>
      <c r="X57" s="84"/>
      <c r="Y57" s="84"/>
      <c r="Z57" s="84"/>
      <c r="AA57" s="84"/>
      <c r="AB57" s="84"/>
      <c r="AC57" s="84"/>
      <c r="AD57" s="84"/>
      <c r="AE57" s="84"/>
      <c r="AF57" s="84"/>
      <c r="AG57" s="84"/>
      <c r="AH57" s="84"/>
      <c r="AI57" s="84"/>
      <c r="AJ57" s="84"/>
      <c r="AK57" s="84"/>
    </row>
    <row r="58" spans="1:38" s="1325" customFormat="1" ht="16.5" hidden="1" thickTop="1" thickBot="1" x14ac:dyDescent="0.3">
      <c r="A58" s="171" t="s">
        <v>135</v>
      </c>
      <c r="B58" s="213">
        <f t="shared" ref="B58:P58" si="10">SUM(B54:B57)</f>
        <v>2</v>
      </c>
      <c r="C58" s="233">
        <f t="shared" si="10"/>
        <v>47</v>
      </c>
      <c r="D58" s="233">
        <f t="shared" si="10"/>
        <v>62</v>
      </c>
      <c r="E58" s="233">
        <f t="shared" si="10"/>
        <v>18</v>
      </c>
      <c r="F58" s="233">
        <f t="shared" si="10"/>
        <v>3</v>
      </c>
      <c r="G58" s="233">
        <f t="shared" si="10"/>
        <v>0</v>
      </c>
      <c r="H58" s="233">
        <f t="shared" si="10"/>
        <v>8</v>
      </c>
      <c r="I58" s="233">
        <f t="shared" si="10"/>
        <v>800</v>
      </c>
      <c r="J58" s="233">
        <f t="shared" si="10"/>
        <v>165</v>
      </c>
      <c r="K58" s="233">
        <f t="shared" si="10"/>
        <v>24</v>
      </c>
      <c r="L58" s="233">
        <f t="shared" si="10"/>
        <v>321</v>
      </c>
      <c r="M58" s="233">
        <f t="shared" si="10"/>
        <v>124</v>
      </c>
      <c r="N58" s="233">
        <f t="shared" si="10"/>
        <v>0</v>
      </c>
      <c r="O58" s="233">
        <f t="shared" si="10"/>
        <v>91</v>
      </c>
      <c r="P58" s="713">
        <f t="shared" si="10"/>
        <v>7</v>
      </c>
      <c r="Q58" s="723">
        <f t="shared" si="9"/>
        <v>1672</v>
      </c>
      <c r="R58" s="333">
        <f>SUM(R54:R57)</f>
        <v>1</v>
      </c>
      <c r="T58" s="84"/>
      <c r="U58" s="84"/>
      <c r="V58" s="84"/>
      <c r="W58" s="84"/>
      <c r="X58" s="84"/>
      <c r="Y58" s="84"/>
      <c r="Z58" s="84"/>
      <c r="AA58" s="84"/>
      <c r="AB58" s="84"/>
      <c r="AC58" s="84"/>
      <c r="AD58" s="84"/>
      <c r="AE58" s="84"/>
      <c r="AF58" s="84"/>
      <c r="AG58" s="84"/>
      <c r="AH58" s="84"/>
      <c r="AI58" s="84"/>
      <c r="AJ58" s="84"/>
      <c r="AK58" s="84"/>
    </row>
    <row r="59" spans="1:38" s="1325" customFormat="1" ht="15.75" hidden="1" thickBot="1" x14ac:dyDescent="0.3">
      <c r="A59" s="91" t="s">
        <v>136</v>
      </c>
      <c r="B59" s="260">
        <f>SUM(B58/Q58)</f>
        <v>1.1961722488038277E-3</v>
      </c>
      <c r="C59" s="261">
        <f>SUM(C58/Q58)</f>
        <v>2.8110047846889953E-2</v>
      </c>
      <c r="D59" s="261">
        <f>SUM(D58/Q58)</f>
        <v>3.7081339712918659E-2</v>
      </c>
      <c r="E59" s="261">
        <f>SUM(E58/Q58)</f>
        <v>1.076555023923445E-2</v>
      </c>
      <c r="F59" s="261">
        <f>SUM(F58/Q58)</f>
        <v>1.7942583732057417E-3</v>
      </c>
      <c r="G59" s="261">
        <f>SUM(G58/Q58)</f>
        <v>0</v>
      </c>
      <c r="H59" s="261">
        <f>SUM(H58/Q58)</f>
        <v>4.7846889952153108E-3</v>
      </c>
      <c r="I59" s="261">
        <f>SUM(I58/Q58)</f>
        <v>0.4784688995215311</v>
      </c>
      <c r="J59" s="261">
        <f>SUM(J58/Q58)</f>
        <v>9.8684210526315791E-2</v>
      </c>
      <c r="K59" s="261">
        <f>SUM(K58/Q58)</f>
        <v>1.4354066985645933E-2</v>
      </c>
      <c r="L59" s="261">
        <f>SUM(L58/Q58)</f>
        <v>0.19198564593301434</v>
      </c>
      <c r="M59" s="261">
        <f>SUM(M58/Q58)</f>
        <v>7.4162679425837319E-2</v>
      </c>
      <c r="N59" s="261">
        <f>SUM(N58/Q58)</f>
        <v>0</v>
      </c>
      <c r="O59" s="261">
        <f>SUM(O58/Q58)</f>
        <v>5.4425837320574162E-2</v>
      </c>
      <c r="P59" s="714">
        <f>SUM(P58/Q58)</f>
        <v>4.1866028708133973E-3</v>
      </c>
      <c r="Q59" s="724">
        <f t="shared" si="9"/>
        <v>1</v>
      </c>
      <c r="R59" s="719"/>
      <c r="T59" s="84"/>
      <c r="U59" s="84"/>
      <c r="V59" s="84"/>
      <c r="W59" s="84"/>
      <c r="X59" s="84"/>
      <c r="Y59" s="84"/>
      <c r="Z59" s="84"/>
      <c r="AA59" s="84"/>
      <c r="AB59" s="84"/>
      <c r="AC59" s="84"/>
      <c r="AD59" s="84"/>
      <c r="AE59" s="84"/>
      <c r="AF59" s="84"/>
      <c r="AG59" s="84"/>
      <c r="AH59" s="84"/>
      <c r="AI59" s="84"/>
      <c r="AJ59" s="84"/>
      <c r="AK59" s="84"/>
    </row>
    <row r="60" spans="1:38" s="1325" customFormat="1" ht="15.75" hidden="1" thickBot="1" x14ac:dyDescent="0.3">
      <c r="T60" s="84"/>
      <c r="U60" s="84"/>
      <c r="V60" s="84"/>
      <c r="W60" s="84"/>
      <c r="X60" s="84"/>
      <c r="Y60" s="84"/>
      <c r="Z60" s="84"/>
      <c r="AA60" s="84"/>
      <c r="AB60" s="84"/>
      <c r="AC60" s="84"/>
      <c r="AD60" s="84"/>
      <c r="AE60" s="84"/>
      <c r="AF60" s="84"/>
      <c r="AG60" s="84"/>
      <c r="AH60" s="84"/>
      <c r="AI60" s="84"/>
      <c r="AJ60" s="84"/>
      <c r="AK60" s="84"/>
    </row>
    <row r="61" spans="1:38" s="197" customFormat="1" ht="15.75" hidden="1" thickBot="1" x14ac:dyDescent="0.3">
      <c r="A61" s="2383" t="s">
        <v>142</v>
      </c>
      <c r="B61" s="2384"/>
      <c r="C61" s="2384"/>
      <c r="D61" s="2384"/>
      <c r="E61" s="2384"/>
      <c r="F61" s="2384"/>
      <c r="G61" s="2384"/>
      <c r="H61" s="2384"/>
      <c r="I61" s="2384"/>
      <c r="J61" s="2384"/>
      <c r="K61" s="2384"/>
      <c r="L61" s="2384"/>
      <c r="M61" s="2384"/>
      <c r="N61" s="2384"/>
      <c r="O61" s="2384"/>
      <c r="P61" s="2384"/>
      <c r="Q61" s="2384"/>
      <c r="R61" s="2385"/>
      <c r="S61" s="1325"/>
      <c r="T61" s="84"/>
      <c r="U61" s="84"/>
      <c r="V61" s="84"/>
      <c r="W61" s="84"/>
      <c r="X61" s="84"/>
      <c r="Y61" s="84"/>
      <c r="Z61" s="84"/>
      <c r="AA61" s="84"/>
      <c r="AB61" s="84"/>
      <c r="AC61" s="84"/>
      <c r="AD61" s="84"/>
      <c r="AE61" s="84"/>
      <c r="AF61" s="84"/>
      <c r="AG61" s="84"/>
      <c r="AH61" s="84"/>
      <c r="AI61" s="84"/>
      <c r="AJ61" s="84"/>
      <c r="AK61" s="84"/>
      <c r="AL61" s="1325"/>
    </row>
    <row r="62" spans="1:38" s="32" customFormat="1" ht="59.25" hidden="1" thickBot="1" x14ac:dyDescent="0.3">
      <c r="A62" s="703"/>
      <c r="B62" s="1333" t="s">
        <v>148</v>
      </c>
      <c r="C62" s="1334" t="s">
        <v>149</v>
      </c>
      <c r="D62" s="1334" t="s">
        <v>150</v>
      </c>
      <c r="E62" s="1334" t="s">
        <v>151</v>
      </c>
      <c r="F62" s="1334" t="s">
        <v>152</v>
      </c>
      <c r="G62" s="1334" t="s">
        <v>153</v>
      </c>
      <c r="H62" s="1334" t="s">
        <v>154</v>
      </c>
      <c r="I62" s="1334" t="s">
        <v>155</v>
      </c>
      <c r="J62" s="1334" t="s">
        <v>156</v>
      </c>
      <c r="K62" s="1334" t="s">
        <v>157</v>
      </c>
      <c r="L62" s="1334" t="s">
        <v>158</v>
      </c>
      <c r="M62" s="1334" t="s">
        <v>159</v>
      </c>
      <c r="N62" s="1334" t="s">
        <v>160</v>
      </c>
      <c r="O62" s="1334" t="s">
        <v>161</v>
      </c>
      <c r="P62" s="1335" t="s">
        <v>162</v>
      </c>
      <c r="Q62" s="74" t="s">
        <v>163</v>
      </c>
      <c r="R62" s="715" t="s">
        <v>164</v>
      </c>
      <c r="T62" s="1233"/>
      <c r="U62" s="1233"/>
      <c r="V62" s="1233"/>
      <c r="W62" s="1233"/>
      <c r="X62" s="1233"/>
      <c r="Y62" s="1233"/>
      <c r="Z62" s="1233"/>
      <c r="AA62" s="1233"/>
      <c r="AB62" s="1233"/>
      <c r="AC62" s="1233"/>
      <c r="AD62" s="1233"/>
      <c r="AE62" s="1233"/>
      <c r="AF62" s="1233"/>
      <c r="AG62" s="1233"/>
      <c r="AH62" s="1233"/>
      <c r="AI62" s="1233"/>
      <c r="AJ62" s="1233"/>
      <c r="AK62" s="1233"/>
    </row>
    <row r="63" spans="1:38" s="197" customFormat="1" hidden="1" x14ac:dyDescent="0.25">
      <c r="A63" s="168" t="s">
        <v>553</v>
      </c>
      <c r="B63" s="1387">
        <v>8</v>
      </c>
      <c r="C63" s="1388">
        <v>56</v>
      </c>
      <c r="D63" s="1388">
        <v>39</v>
      </c>
      <c r="E63" s="1388">
        <v>20</v>
      </c>
      <c r="F63" s="1388">
        <v>7</v>
      </c>
      <c r="G63" s="1388">
        <v>0</v>
      </c>
      <c r="H63" s="1388">
        <v>4</v>
      </c>
      <c r="I63" s="1388">
        <v>815</v>
      </c>
      <c r="J63" s="1388">
        <v>142</v>
      </c>
      <c r="K63" s="1388">
        <v>18</v>
      </c>
      <c r="L63" s="1388">
        <v>308</v>
      </c>
      <c r="M63" s="1388">
        <v>136</v>
      </c>
      <c r="N63" s="1388">
        <v>5</v>
      </c>
      <c r="O63" s="1388">
        <v>78</v>
      </c>
      <c r="P63" s="1389">
        <v>8</v>
      </c>
      <c r="Q63" s="1390">
        <f t="shared" ref="Q63:Q68" si="11">SUM(B63:P63)</f>
        <v>1644</v>
      </c>
      <c r="R63" s="1391">
        <f>SUM(Q63/Q67)</f>
        <v>0.99576014536644453</v>
      </c>
      <c r="S63" s="1325"/>
      <c r="T63" s="84"/>
      <c r="U63" s="84"/>
      <c r="V63" s="84"/>
      <c r="W63" s="84"/>
      <c r="X63" s="84"/>
      <c r="Y63" s="84"/>
      <c r="Z63" s="84"/>
      <c r="AA63" s="84"/>
      <c r="AB63" s="84"/>
      <c r="AC63" s="84"/>
      <c r="AD63" s="84"/>
      <c r="AE63" s="84"/>
      <c r="AF63" s="84"/>
      <c r="AG63" s="84"/>
      <c r="AH63" s="84"/>
      <c r="AI63" s="84"/>
      <c r="AJ63" s="84"/>
      <c r="AK63" s="84"/>
      <c r="AL63" s="1325"/>
    </row>
    <row r="64" spans="1:38" s="197" customFormat="1" hidden="1" x14ac:dyDescent="0.25">
      <c r="A64" s="169" t="s">
        <v>554</v>
      </c>
      <c r="B64" s="1392">
        <v>0</v>
      </c>
      <c r="C64" s="1859">
        <v>0</v>
      </c>
      <c r="D64" s="1859">
        <v>0</v>
      </c>
      <c r="E64" s="1859">
        <v>0</v>
      </c>
      <c r="F64" s="1859">
        <v>0</v>
      </c>
      <c r="G64" s="1859">
        <v>0</v>
      </c>
      <c r="H64" s="1859">
        <v>0</v>
      </c>
      <c r="I64" s="379">
        <v>3</v>
      </c>
      <c r="J64" s="1859">
        <v>0</v>
      </c>
      <c r="K64" s="1859">
        <v>0</v>
      </c>
      <c r="L64" s="1859">
        <v>4</v>
      </c>
      <c r="M64" s="1859">
        <v>0</v>
      </c>
      <c r="N64" s="1859">
        <v>0</v>
      </c>
      <c r="O64" s="1859">
        <v>0</v>
      </c>
      <c r="P64" s="1860">
        <v>0</v>
      </c>
      <c r="Q64" s="1393">
        <f t="shared" si="11"/>
        <v>7</v>
      </c>
      <c r="R64" s="1394">
        <f>SUM(Q64/Q67)</f>
        <v>4.2398546335554212E-3</v>
      </c>
      <c r="S64" s="1325"/>
      <c r="T64" s="84"/>
      <c r="U64" s="84"/>
      <c r="V64" s="84"/>
      <c r="W64" s="84"/>
      <c r="X64" s="84"/>
      <c r="Y64" s="84"/>
      <c r="Z64" s="84"/>
      <c r="AA64" s="84"/>
      <c r="AB64" s="84"/>
      <c r="AC64" s="84"/>
      <c r="AD64" s="84"/>
      <c r="AE64" s="84"/>
      <c r="AF64" s="84"/>
      <c r="AG64" s="84"/>
      <c r="AH64" s="84"/>
      <c r="AI64" s="84"/>
      <c r="AJ64" s="84"/>
      <c r="AK64" s="84"/>
      <c r="AL64" s="1325"/>
    </row>
    <row r="65" spans="1:38" s="197" customFormat="1" ht="25.5" hidden="1" x14ac:dyDescent="0.25">
      <c r="A65" s="169" t="s">
        <v>555</v>
      </c>
      <c r="B65" s="1395">
        <v>0</v>
      </c>
      <c r="C65" s="1396">
        <v>0</v>
      </c>
      <c r="D65" s="1396">
        <v>0</v>
      </c>
      <c r="E65" s="1396">
        <v>0</v>
      </c>
      <c r="F65" s="1396">
        <v>0</v>
      </c>
      <c r="G65" s="1396">
        <v>0</v>
      </c>
      <c r="H65" s="1396">
        <v>0</v>
      </c>
      <c r="I65" s="1396">
        <v>0</v>
      </c>
      <c r="J65" s="1396">
        <v>0</v>
      </c>
      <c r="K65" s="1396">
        <v>0</v>
      </c>
      <c r="L65" s="1396">
        <v>0</v>
      </c>
      <c r="M65" s="1396">
        <v>0</v>
      </c>
      <c r="N65" s="1396">
        <v>0</v>
      </c>
      <c r="O65" s="1396">
        <v>0</v>
      </c>
      <c r="P65" s="1397">
        <v>0</v>
      </c>
      <c r="Q65" s="1393">
        <f t="shared" si="11"/>
        <v>0</v>
      </c>
      <c r="R65" s="1394">
        <f>SUM(Q65/Q67)</f>
        <v>0</v>
      </c>
      <c r="S65" s="1325"/>
      <c r="T65" s="84"/>
      <c r="U65" s="84"/>
      <c r="V65" s="1235"/>
      <c r="W65" s="1235"/>
      <c r="X65" s="1235"/>
      <c r="Y65" s="1235"/>
      <c r="Z65" s="1235"/>
      <c r="AA65" s="1235"/>
      <c r="AB65" s="1235"/>
      <c r="AC65" s="1235"/>
      <c r="AD65" s="1235"/>
      <c r="AE65" s="1235"/>
      <c r="AF65" s="1235"/>
      <c r="AG65" s="1235"/>
      <c r="AH65" s="1235"/>
      <c r="AI65" s="1235"/>
      <c r="AJ65" s="1235"/>
      <c r="AK65" s="1235"/>
      <c r="AL65" s="84"/>
    </row>
    <row r="66" spans="1:38" s="197" customFormat="1" ht="15.75" hidden="1" thickBot="1" x14ac:dyDescent="0.3">
      <c r="A66" s="170" t="s">
        <v>556</v>
      </c>
      <c r="B66" s="1398">
        <v>0</v>
      </c>
      <c r="C66" s="1399">
        <v>0</v>
      </c>
      <c r="D66" s="1399">
        <v>0</v>
      </c>
      <c r="E66" s="1399">
        <v>0</v>
      </c>
      <c r="F66" s="1399">
        <v>0</v>
      </c>
      <c r="G66" s="1399">
        <v>0</v>
      </c>
      <c r="H66" s="1399">
        <v>0</v>
      </c>
      <c r="I66" s="1400">
        <v>0</v>
      </c>
      <c r="J66" s="1399">
        <v>0</v>
      </c>
      <c r="K66" s="1399">
        <v>0</v>
      </c>
      <c r="L66" s="1399">
        <v>0</v>
      </c>
      <c r="M66" s="1399">
        <v>0</v>
      </c>
      <c r="N66" s="1399">
        <v>0</v>
      </c>
      <c r="O66" s="1399">
        <v>0</v>
      </c>
      <c r="P66" s="1401">
        <v>0</v>
      </c>
      <c r="Q66" s="1402">
        <f t="shared" si="11"/>
        <v>0</v>
      </c>
      <c r="R66" s="1403">
        <f>SUM(Q66/Q67)</f>
        <v>0</v>
      </c>
      <c r="S66" s="1325"/>
      <c r="T66" s="84"/>
      <c r="U66" s="84"/>
      <c r="V66" s="1235"/>
      <c r="W66" s="84"/>
      <c r="X66" s="84"/>
      <c r="Y66" s="84"/>
      <c r="Z66" s="84"/>
      <c r="AA66" s="84"/>
      <c r="AB66" s="84"/>
      <c r="AC66" s="84"/>
      <c r="AD66" s="84"/>
      <c r="AE66" s="84"/>
      <c r="AF66" s="84"/>
      <c r="AG66" s="84"/>
      <c r="AH66" s="84"/>
      <c r="AI66" s="84"/>
      <c r="AJ66" s="84"/>
      <c r="AK66" s="84"/>
      <c r="AL66" s="84"/>
    </row>
    <row r="67" spans="1:38" s="197" customFormat="1" ht="16.5" hidden="1" thickTop="1" thickBot="1" x14ac:dyDescent="0.3">
      <c r="A67" s="171" t="s">
        <v>135</v>
      </c>
      <c r="B67" s="1359">
        <f t="shared" ref="B67:P67" si="12">SUM(B63:B66)</f>
        <v>8</v>
      </c>
      <c r="C67" s="1404">
        <f t="shared" si="12"/>
        <v>56</v>
      </c>
      <c r="D67" s="1404">
        <f t="shared" si="12"/>
        <v>39</v>
      </c>
      <c r="E67" s="1404">
        <f t="shared" si="12"/>
        <v>20</v>
      </c>
      <c r="F67" s="1404">
        <f t="shared" si="12"/>
        <v>7</v>
      </c>
      <c r="G67" s="1404">
        <f t="shared" si="12"/>
        <v>0</v>
      </c>
      <c r="H67" s="1404">
        <f t="shared" si="12"/>
        <v>4</v>
      </c>
      <c r="I67" s="1404">
        <f t="shared" si="12"/>
        <v>818</v>
      </c>
      <c r="J67" s="1404">
        <f t="shared" si="12"/>
        <v>142</v>
      </c>
      <c r="K67" s="1404">
        <f t="shared" si="12"/>
        <v>18</v>
      </c>
      <c r="L67" s="1404">
        <f t="shared" si="12"/>
        <v>312</v>
      </c>
      <c r="M67" s="1404">
        <f t="shared" si="12"/>
        <v>136</v>
      </c>
      <c r="N67" s="1404">
        <f t="shared" si="12"/>
        <v>5</v>
      </c>
      <c r="O67" s="1404">
        <f t="shared" si="12"/>
        <v>78</v>
      </c>
      <c r="P67" s="1405">
        <f t="shared" si="12"/>
        <v>8</v>
      </c>
      <c r="Q67" s="1406">
        <f t="shared" si="11"/>
        <v>1651</v>
      </c>
      <c r="R67" s="1407">
        <f>SUM(R63:R66)</f>
        <v>1</v>
      </c>
      <c r="S67" s="1325"/>
      <c r="T67" s="84"/>
      <c r="U67" s="84"/>
      <c r="V67" s="1235"/>
      <c r="W67" s="84"/>
      <c r="X67" s="84"/>
      <c r="Y67" s="84"/>
      <c r="Z67" s="84"/>
      <c r="AA67" s="84"/>
      <c r="AB67" s="84"/>
      <c r="AC67" s="84"/>
      <c r="AD67" s="84"/>
      <c r="AE67" s="84"/>
      <c r="AF67" s="84"/>
      <c r="AG67" s="84"/>
      <c r="AH67" s="84"/>
      <c r="AI67" s="84"/>
      <c r="AJ67" s="84"/>
      <c r="AK67" s="84"/>
      <c r="AL67" s="84"/>
    </row>
    <row r="68" spans="1:38" s="197" customFormat="1" ht="15.75" hidden="1" thickBot="1" x14ac:dyDescent="0.3">
      <c r="A68" s="91" t="s">
        <v>136</v>
      </c>
      <c r="B68" s="626">
        <f>SUM(B67/Q67)</f>
        <v>4.8455481526347667E-3</v>
      </c>
      <c r="C68" s="627">
        <f>SUM(C67/Q67)</f>
        <v>3.3918837068443369E-2</v>
      </c>
      <c r="D68" s="627">
        <f>SUM(D67/Q67)</f>
        <v>2.3622047244094488E-2</v>
      </c>
      <c r="E68" s="627">
        <f>SUM(E67/Q67)</f>
        <v>1.2113870381586917E-2</v>
      </c>
      <c r="F68" s="627">
        <f>SUM(F67/Q67)</f>
        <v>4.2398546335554212E-3</v>
      </c>
      <c r="G68" s="627">
        <f>SUM(G67/Q67)</f>
        <v>0</v>
      </c>
      <c r="H68" s="627">
        <f>SUM(H67/Q67)</f>
        <v>2.4227740763173833E-3</v>
      </c>
      <c r="I68" s="627">
        <f>SUM(I67/Q67)</f>
        <v>0.49545729860690491</v>
      </c>
      <c r="J68" s="627">
        <f>SUM(J67/Q67)</f>
        <v>8.6008479709267116E-2</v>
      </c>
      <c r="K68" s="627">
        <f>SUM(K67/Q67)</f>
        <v>1.0902483343428226E-2</v>
      </c>
      <c r="L68" s="627">
        <f>SUM(L67/Q67)</f>
        <v>0.1889763779527559</v>
      </c>
      <c r="M68" s="627">
        <f>SUM(M67/Q67)</f>
        <v>8.2374318594791038E-2</v>
      </c>
      <c r="N68" s="627">
        <f>SUM(N67/Q67)</f>
        <v>3.0284675953967293E-3</v>
      </c>
      <c r="O68" s="627">
        <f>SUM(O67/Q67)</f>
        <v>4.7244094488188976E-2</v>
      </c>
      <c r="P68" s="1408">
        <f>SUM(P67/Q67)</f>
        <v>4.8455481526347667E-3</v>
      </c>
      <c r="Q68" s="1409">
        <f t="shared" si="11"/>
        <v>1</v>
      </c>
      <c r="R68" s="719"/>
      <c r="S68" s="1325"/>
      <c r="T68" s="84"/>
      <c r="U68" s="84"/>
      <c r="V68" s="1235"/>
      <c r="W68" s="84"/>
      <c r="X68" s="84"/>
      <c r="Y68" s="84"/>
      <c r="Z68" s="84"/>
      <c r="AA68" s="84"/>
      <c r="AB68" s="84"/>
      <c r="AC68" s="84"/>
      <c r="AD68" s="84"/>
      <c r="AE68" s="84"/>
      <c r="AF68" s="84"/>
      <c r="AG68" s="84"/>
      <c r="AH68" s="84"/>
      <c r="AI68" s="84"/>
      <c r="AJ68" s="84"/>
      <c r="AK68" s="84"/>
      <c r="AL68" s="84"/>
    </row>
    <row r="69" spans="1:38" s="197" customFormat="1" ht="15.75" hidden="1" thickBot="1" x14ac:dyDescent="0.3">
      <c r="A69" s="1325"/>
      <c r="B69" s="1325"/>
      <c r="C69" s="1325"/>
      <c r="D69" s="1325"/>
      <c r="E69" s="1325"/>
      <c r="F69" s="1325"/>
      <c r="G69" s="1325"/>
      <c r="H69" s="1325"/>
      <c r="I69" s="1325"/>
      <c r="J69" s="1325"/>
      <c r="K69" s="1325"/>
      <c r="L69" s="1325"/>
      <c r="M69" s="1325"/>
      <c r="N69" s="1325"/>
      <c r="O69" s="1325"/>
      <c r="P69" s="1325"/>
      <c r="Q69" s="1325"/>
      <c r="R69" s="1325"/>
      <c r="S69" s="1325"/>
      <c r="T69" s="84"/>
      <c r="U69" s="84"/>
      <c r="V69" s="1235"/>
      <c r="W69" s="84"/>
      <c r="X69" s="84"/>
      <c r="Y69" s="84"/>
      <c r="Z69" s="84"/>
      <c r="AA69" s="84"/>
      <c r="AB69" s="84"/>
      <c r="AC69" s="84"/>
      <c r="AD69" s="84"/>
      <c r="AE69" s="84"/>
      <c r="AF69" s="84"/>
      <c r="AG69" s="84"/>
      <c r="AH69" s="84"/>
      <c r="AI69" s="84"/>
      <c r="AJ69" s="84"/>
      <c r="AK69" s="84"/>
      <c r="AL69" s="84"/>
    </row>
    <row r="70" spans="1:38" s="197" customFormat="1" ht="15.75" hidden="1" thickBot="1" x14ac:dyDescent="0.3">
      <c r="A70" s="2383" t="s">
        <v>143</v>
      </c>
      <c r="B70" s="2384"/>
      <c r="C70" s="2384"/>
      <c r="D70" s="2384"/>
      <c r="E70" s="2384"/>
      <c r="F70" s="2384"/>
      <c r="G70" s="2384"/>
      <c r="H70" s="2384"/>
      <c r="I70" s="2384"/>
      <c r="J70" s="2384"/>
      <c r="K70" s="2384"/>
      <c r="L70" s="2384"/>
      <c r="M70" s="2384"/>
      <c r="N70" s="2384"/>
      <c r="O70" s="2384"/>
      <c r="P70" s="2384"/>
      <c r="Q70" s="2384"/>
      <c r="R70" s="2385"/>
      <c r="S70" s="1325"/>
      <c r="T70" s="84"/>
      <c r="U70" s="84"/>
      <c r="V70" s="1235"/>
      <c r="W70" s="84"/>
      <c r="X70" s="84"/>
      <c r="Y70" s="84"/>
      <c r="Z70" s="84"/>
      <c r="AA70" s="84"/>
      <c r="AB70" s="84"/>
      <c r="AC70" s="84"/>
      <c r="AD70" s="84"/>
      <c r="AE70" s="84"/>
      <c r="AF70" s="84"/>
      <c r="AG70" s="84"/>
      <c r="AH70" s="84"/>
      <c r="AI70" s="84"/>
      <c r="AJ70" s="84"/>
      <c r="AK70" s="84"/>
      <c r="AL70" s="84"/>
    </row>
    <row r="71" spans="1:38" s="32" customFormat="1" ht="59.25" hidden="1" thickBot="1" x14ac:dyDescent="0.3">
      <c r="A71" s="703"/>
      <c r="B71" s="705" t="s">
        <v>148</v>
      </c>
      <c r="C71" s="706" t="s">
        <v>149</v>
      </c>
      <c r="D71" s="706" t="s">
        <v>150</v>
      </c>
      <c r="E71" s="706" t="s">
        <v>151</v>
      </c>
      <c r="F71" s="706" t="s">
        <v>152</v>
      </c>
      <c r="G71" s="706" t="s">
        <v>153</v>
      </c>
      <c r="H71" s="706" t="s">
        <v>154</v>
      </c>
      <c r="I71" s="706" t="s">
        <v>155</v>
      </c>
      <c r="J71" s="706" t="s">
        <v>156</v>
      </c>
      <c r="K71" s="706" t="s">
        <v>157</v>
      </c>
      <c r="L71" s="706" t="s">
        <v>158</v>
      </c>
      <c r="M71" s="706" t="s">
        <v>159</v>
      </c>
      <c r="N71" s="706" t="s">
        <v>160</v>
      </c>
      <c r="O71" s="706" t="s">
        <v>161</v>
      </c>
      <c r="P71" s="708" t="s">
        <v>162</v>
      </c>
      <c r="Q71" s="74" t="s">
        <v>163</v>
      </c>
      <c r="R71" s="715" t="s">
        <v>164</v>
      </c>
      <c r="T71" s="1234"/>
      <c r="U71" s="1235"/>
      <c r="V71" s="1235"/>
      <c r="W71" s="1234"/>
      <c r="X71" s="1234"/>
      <c r="Y71" s="1234"/>
      <c r="Z71" s="1234"/>
      <c r="AA71" s="1234"/>
      <c r="AB71" s="1234"/>
      <c r="AC71" s="1234"/>
      <c r="AD71" s="1234"/>
      <c r="AE71" s="1234"/>
      <c r="AF71" s="1234"/>
      <c r="AG71" s="1234"/>
      <c r="AH71" s="1234"/>
      <c r="AI71" s="1234"/>
      <c r="AJ71" s="1234"/>
      <c r="AK71" s="1234"/>
      <c r="AL71" s="1233"/>
    </row>
    <row r="72" spans="1:38" s="197" customFormat="1" hidden="1" x14ac:dyDescent="0.25">
      <c r="A72" s="168" t="s">
        <v>553</v>
      </c>
      <c r="B72" s="1866">
        <v>15</v>
      </c>
      <c r="C72" s="1867">
        <v>44</v>
      </c>
      <c r="D72" s="1867">
        <v>50</v>
      </c>
      <c r="E72" s="1867">
        <v>38</v>
      </c>
      <c r="F72" s="1867">
        <v>11</v>
      </c>
      <c r="G72" s="1867">
        <v>1</v>
      </c>
      <c r="H72" s="1867">
        <v>8</v>
      </c>
      <c r="I72" s="1063">
        <v>1279</v>
      </c>
      <c r="J72" s="1867">
        <v>205</v>
      </c>
      <c r="K72" s="1867">
        <v>10</v>
      </c>
      <c r="L72" s="1867">
        <v>426</v>
      </c>
      <c r="M72" s="1867">
        <v>107</v>
      </c>
      <c r="N72" s="1867">
        <v>8</v>
      </c>
      <c r="O72" s="1867">
        <v>62</v>
      </c>
      <c r="P72" s="1124">
        <v>36</v>
      </c>
      <c r="Q72" s="133">
        <f t="shared" ref="Q72:Q77" si="13">SUM(B72:P72)</f>
        <v>2300</v>
      </c>
      <c r="R72" s="827">
        <f>SUM(Q72/Q76)</f>
        <v>0.989247311827957</v>
      </c>
      <c r="S72" s="1325"/>
      <c r="T72" s="1234"/>
      <c r="U72" s="1235"/>
      <c r="V72" s="1235"/>
      <c r="W72" s="1235"/>
      <c r="X72" s="1235"/>
      <c r="Y72" s="1235"/>
      <c r="Z72" s="1235"/>
      <c r="AA72" s="1235"/>
      <c r="AB72" s="1235"/>
      <c r="AC72" s="1235"/>
      <c r="AD72" s="1235"/>
      <c r="AE72" s="1235"/>
      <c r="AF72" s="1235"/>
      <c r="AG72" s="1235"/>
      <c r="AH72" s="1235"/>
      <c r="AI72" s="1235"/>
      <c r="AJ72" s="1235"/>
      <c r="AK72" s="1235"/>
      <c r="AL72" s="84"/>
    </row>
    <row r="73" spans="1:38" s="197" customFormat="1" hidden="1" x14ac:dyDescent="0.25">
      <c r="A73" s="169" t="s">
        <v>554</v>
      </c>
      <c r="B73" s="1868">
        <v>0</v>
      </c>
      <c r="C73" s="1857">
        <v>0</v>
      </c>
      <c r="D73" s="1857">
        <v>0</v>
      </c>
      <c r="E73" s="1857">
        <v>0</v>
      </c>
      <c r="F73" s="1857">
        <v>0</v>
      </c>
      <c r="G73" s="1857">
        <v>0</v>
      </c>
      <c r="H73" s="1857">
        <v>0</v>
      </c>
      <c r="I73" s="1066">
        <v>3</v>
      </c>
      <c r="J73" s="1857">
        <v>0</v>
      </c>
      <c r="K73" s="1857">
        <v>0</v>
      </c>
      <c r="L73" s="1857">
        <v>12</v>
      </c>
      <c r="M73" s="1857">
        <v>0</v>
      </c>
      <c r="N73" s="1857">
        <v>0</v>
      </c>
      <c r="O73" s="1857">
        <v>1</v>
      </c>
      <c r="P73" s="1125">
        <v>0</v>
      </c>
      <c r="Q73" s="134">
        <f t="shared" si="13"/>
        <v>16</v>
      </c>
      <c r="R73" s="828">
        <f>SUM(Q73/Q76)</f>
        <v>6.8817204301075269E-3</v>
      </c>
      <c r="S73" s="1325"/>
      <c r="T73" s="1234"/>
      <c r="U73" s="1235"/>
      <c r="V73" s="1235"/>
      <c r="W73" s="84"/>
      <c r="X73" s="84"/>
      <c r="Y73" s="84"/>
      <c r="Z73" s="84"/>
      <c r="AA73" s="84"/>
      <c r="AB73" s="84"/>
      <c r="AC73" s="84"/>
      <c r="AD73" s="84"/>
      <c r="AE73" s="84"/>
      <c r="AF73" s="84"/>
      <c r="AG73" s="84"/>
      <c r="AH73" s="84"/>
      <c r="AI73" s="84"/>
      <c r="AJ73" s="84"/>
      <c r="AK73" s="84"/>
      <c r="AL73" s="84"/>
    </row>
    <row r="74" spans="1:38" s="197" customFormat="1" ht="25.5" hidden="1" x14ac:dyDescent="0.25">
      <c r="A74" s="169" t="s">
        <v>555</v>
      </c>
      <c r="B74" s="1126">
        <v>0</v>
      </c>
      <c r="C74" s="1127">
        <v>0</v>
      </c>
      <c r="D74" s="1127">
        <v>0</v>
      </c>
      <c r="E74" s="1127">
        <v>0</v>
      </c>
      <c r="F74" s="1127">
        <v>0</v>
      </c>
      <c r="G74" s="1127">
        <v>0</v>
      </c>
      <c r="H74" s="1127">
        <v>0</v>
      </c>
      <c r="I74" s="1127">
        <v>3</v>
      </c>
      <c r="J74" s="1127">
        <v>0</v>
      </c>
      <c r="K74" s="1127">
        <v>0</v>
      </c>
      <c r="L74" s="1127">
        <v>6</v>
      </c>
      <c r="M74" s="1127">
        <v>0</v>
      </c>
      <c r="N74" s="1127">
        <v>0</v>
      </c>
      <c r="O74" s="1127">
        <v>0</v>
      </c>
      <c r="P74" s="1128">
        <v>0</v>
      </c>
      <c r="Q74" s="134">
        <f t="shared" si="13"/>
        <v>9</v>
      </c>
      <c r="R74" s="828">
        <f>SUM(Q74/Q76)</f>
        <v>3.8709677419354839E-3</v>
      </c>
      <c r="S74" s="1325"/>
      <c r="T74" s="1234"/>
      <c r="U74" s="1235"/>
      <c r="V74" s="1235"/>
      <c r="W74" s="84"/>
      <c r="X74" s="84"/>
      <c r="Y74" s="84"/>
      <c r="Z74" s="84"/>
      <c r="AA74" s="84"/>
      <c r="AB74" s="84"/>
      <c r="AC74" s="84"/>
      <c r="AD74" s="84"/>
      <c r="AE74" s="84"/>
      <c r="AF74" s="84"/>
      <c r="AG74" s="84"/>
      <c r="AH74" s="84"/>
      <c r="AI74" s="84"/>
      <c r="AJ74" s="84"/>
      <c r="AK74" s="84"/>
      <c r="AL74" s="84"/>
    </row>
    <row r="75" spans="1:38" s="197" customFormat="1" ht="15.75" hidden="1" thickBot="1" x14ac:dyDescent="0.3">
      <c r="A75" s="170" t="s">
        <v>556</v>
      </c>
      <c r="B75" s="1129">
        <v>0</v>
      </c>
      <c r="C75" s="1130">
        <v>0</v>
      </c>
      <c r="D75" s="1130">
        <v>0</v>
      </c>
      <c r="E75" s="1130">
        <v>0</v>
      </c>
      <c r="F75" s="1130">
        <v>0</v>
      </c>
      <c r="G75" s="1130">
        <v>0</v>
      </c>
      <c r="H75" s="1130">
        <v>0</v>
      </c>
      <c r="I75" s="1069">
        <v>0</v>
      </c>
      <c r="J75" s="1130">
        <v>0</v>
      </c>
      <c r="K75" s="1130">
        <v>0</v>
      </c>
      <c r="L75" s="1130">
        <v>0</v>
      </c>
      <c r="M75" s="1130">
        <v>0</v>
      </c>
      <c r="N75" s="1130">
        <v>0</v>
      </c>
      <c r="O75" s="1130">
        <v>0</v>
      </c>
      <c r="P75" s="1131">
        <v>0</v>
      </c>
      <c r="Q75" s="135">
        <f t="shared" si="13"/>
        <v>0</v>
      </c>
      <c r="R75" s="829">
        <f>SUM(Q75/Q76)</f>
        <v>0</v>
      </c>
      <c r="S75" s="1325"/>
      <c r="T75" s="1234"/>
      <c r="U75" s="1235"/>
      <c r="V75" s="1235"/>
      <c r="W75" s="84"/>
      <c r="X75" s="84"/>
      <c r="Y75" s="84"/>
      <c r="Z75" s="84"/>
      <c r="AA75" s="84"/>
      <c r="AB75" s="84"/>
      <c r="AC75" s="84"/>
      <c r="AD75" s="84"/>
      <c r="AE75" s="84"/>
      <c r="AF75" s="84"/>
      <c r="AG75" s="84"/>
      <c r="AH75" s="84"/>
      <c r="AI75" s="84"/>
      <c r="AJ75" s="84"/>
      <c r="AK75" s="84"/>
      <c r="AL75" s="84"/>
    </row>
    <row r="76" spans="1:38" s="197" customFormat="1" ht="16.5" hidden="1" thickTop="1" thickBot="1" x14ac:dyDescent="0.3">
      <c r="A76" s="171" t="s">
        <v>135</v>
      </c>
      <c r="B76" s="1018">
        <f t="shared" ref="B76:P76" si="14">SUM(B72:B75)</f>
        <v>15</v>
      </c>
      <c r="C76" s="1019">
        <f t="shared" si="14"/>
        <v>44</v>
      </c>
      <c r="D76" s="1019">
        <f t="shared" si="14"/>
        <v>50</v>
      </c>
      <c r="E76" s="1019">
        <f t="shared" si="14"/>
        <v>38</v>
      </c>
      <c r="F76" s="1019">
        <f t="shared" si="14"/>
        <v>11</v>
      </c>
      <c r="G76" s="1019">
        <f t="shared" si="14"/>
        <v>1</v>
      </c>
      <c r="H76" s="1019">
        <f t="shared" si="14"/>
        <v>8</v>
      </c>
      <c r="I76" s="1019">
        <f t="shared" si="14"/>
        <v>1285</v>
      </c>
      <c r="J76" s="1019">
        <f t="shared" si="14"/>
        <v>205</v>
      </c>
      <c r="K76" s="1019">
        <f t="shared" si="14"/>
        <v>10</v>
      </c>
      <c r="L76" s="1019">
        <f t="shared" si="14"/>
        <v>444</v>
      </c>
      <c r="M76" s="1019">
        <f t="shared" si="14"/>
        <v>107</v>
      </c>
      <c r="N76" s="1019">
        <f t="shared" si="14"/>
        <v>8</v>
      </c>
      <c r="O76" s="1019">
        <f t="shared" si="14"/>
        <v>63</v>
      </c>
      <c r="P76" s="1020">
        <f t="shared" si="14"/>
        <v>36</v>
      </c>
      <c r="Q76" s="830">
        <f t="shared" si="13"/>
        <v>2325</v>
      </c>
      <c r="R76" s="831">
        <f>SUM(R72:R75)</f>
        <v>1</v>
      </c>
      <c r="S76" s="1325"/>
      <c r="T76" s="1234"/>
      <c r="U76" s="1235"/>
      <c r="V76" s="1235"/>
      <c r="W76" s="84"/>
      <c r="X76" s="84"/>
      <c r="Y76" s="84"/>
      <c r="Z76" s="84"/>
      <c r="AA76" s="84"/>
      <c r="AB76" s="84"/>
      <c r="AC76" s="84"/>
      <c r="AD76" s="84"/>
      <c r="AE76" s="84"/>
      <c r="AF76" s="84"/>
      <c r="AG76" s="84"/>
      <c r="AH76" s="84"/>
      <c r="AI76" s="84"/>
      <c r="AJ76" s="84"/>
      <c r="AK76" s="84"/>
      <c r="AL76" s="84"/>
    </row>
    <row r="77" spans="1:38" s="197" customFormat="1" ht="15.75" hidden="1" thickBot="1" x14ac:dyDescent="0.3">
      <c r="A77" s="91" t="s">
        <v>136</v>
      </c>
      <c r="B77" s="832">
        <f>SUM(B76/Q76)</f>
        <v>6.4516129032258064E-3</v>
      </c>
      <c r="C77" s="833">
        <f>SUM(C76/Q76)</f>
        <v>1.8924731182795699E-2</v>
      </c>
      <c r="D77" s="833">
        <f>SUM(D76/Q76)</f>
        <v>2.1505376344086023E-2</v>
      </c>
      <c r="E77" s="833">
        <f>SUM(E76/Q76)</f>
        <v>1.6344086021505378E-2</v>
      </c>
      <c r="F77" s="833">
        <f>SUM(F76/Q76)</f>
        <v>4.7311827956989247E-3</v>
      </c>
      <c r="G77" s="833">
        <f>SUM(G76/Q76)</f>
        <v>4.3010752688172043E-4</v>
      </c>
      <c r="H77" s="833">
        <f>SUM(H76/Q76)</f>
        <v>3.4408602150537634E-3</v>
      </c>
      <c r="I77" s="833">
        <f>SUM(I76/Q76)</f>
        <v>0.55268817204301079</v>
      </c>
      <c r="J77" s="833">
        <f>SUM(J76/Q76)</f>
        <v>8.8172043010752682E-2</v>
      </c>
      <c r="K77" s="833">
        <f>SUM(K76/Q76)</f>
        <v>4.3010752688172043E-3</v>
      </c>
      <c r="L77" s="833">
        <f>SUM(L76/Q76)</f>
        <v>0.19096774193548388</v>
      </c>
      <c r="M77" s="833">
        <f>SUM(M76/Q76)</f>
        <v>4.6021505376344085E-2</v>
      </c>
      <c r="N77" s="833">
        <f>SUM(N76/Q76)</f>
        <v>3.4408602150537634E-3</v>
      </c>
      <c r="O77" s="833">
        <f>SUM(O76/Q76)</f>
        <v>2.7096774193548386E-2</v>
      </c>
      <c r="P77" s="834">
        <f>SUM(P76/Q76)</f>
        <v>1.5483870967741935E-2</v>
      </c>
      <c r="Q77" s="835">
        <f t="shared" si="13"/>
        <v>1</v>
      </c>
      <c r="R77" s="719"/>
      <c r="S77" s="1325"/>
      <c r="T77" s="1234"/>
      <c r="U77" s="1235"/>
      <c r="V77" s="1235"/>
      <c r="W77" s="84"/>
      <c r="X77" s="84"/>
      <c r="Y77" s="84"/>
      <c r="Z77" s="84"/>
      <c r="AA77" s="84"/>
      <c r="AB77" s="84"/>
      <c r="AC77" s="84"/>
      <c r="AD77" s="84"/>
      <c r="AE77" s="84"/>
      <c r="AF77" s="84"/>
      <c r="AG77" s="84"/>
      <c r="AH77" s="84"/>
      <c r="AI77" s="84"/>
      <c r="AJ77" s="84"/>
      <c r="AK77" s="84"/>
      <c r="AL77" s="84"/>
    </row>
    <row r="78" spans="1:38" s="197" customFormat="1" ht="15.75" hidden="1" customHeight="1" thickBot="1" x14ac:dyDescent="0.3">
      <c r="A78" s="1325"/>
      <c r="B78" s="1325"/>
      <c r="C78" s="1325"/>
      <c r="D78" s="1325"/>
      <c r="E78" s="1325"/>
      <c r="F78" s="1325"/>
      <c r="G78" s="1325"/>
      <c r="H78" s="1325"/>
      <c r="I78" s="1325"/>
      <c r="J78" s="1325"/>
      <c r="K78" s="1325"/>
      <c r="L78" s="1325"/>
      <c r="M78" s="1325"/>
      <c r="N78" s="1325"/>
      <c r="O78" s="1325"/>
      <c r="P78" s="1325"/>
      <c r="Q78" s="1325"/>
      <c r="R78" s="1325"/>
      <c r="S78" s="1325"/>
      <c r="T78" s="1234"/>
      <c r="U78" s="1235"/>
      <c r="V78" s="1235"/>
      <c r="W78" s="84"/>
      <c r="X78" s="84"/>
      <c r="Y78" s="84"/>
      <c r="Z78" s="84"/>
      <c r="AA78" s="84"/>
      <c r="AB78" s="84"/>
      <c r="AC78" s="84"/>
      <c r="AD78" s="84"/>
      <c r="AE78" s="84"/>
      <c r="AF78" s="84"/>
      <c r="AG78" s="84"/>
      <c r="AH78" s="84"/>
      <c r="AI78" s="84"/>
      <c r="AJ78" s="84"/>
      <c r="AK78" s="84"/>
      <c r="AL78" s="84"/>
    </row>
    <row r="79" spans="1:38" s="197" customFormat="1" ht="15.75" hidden="1" customHeight="1" thickBot="1" x14ac:dyDescent="0.3">
      <c r="A79" s="2383" t="s">
        <v>144</v>
      </c>
      <c r="B79" s="2384"/>
      <c r="C79" s="2384"/>
      <c r="D79" s="2384"/>
      <c r="E79" s="2384"/>
      <c r="F79" s="2384"/>
      <c r="G79" s="2384"/>
      <c r="H79" s="2384"/>
      <c r="I79" s="2384"/>
      <c r="J79" s="2384"/>
      <c r="K79" s="2384"/>
      <c r="L79" s="2384"/>
      <c r="M79" s="2384"/>
      <c r="N79" s="2384"/>
      <c r="O79" s="2384"/>
      <c r="P79" s="2384"/>
      <c r="Q79" s="2384"/>
      <c r="R79" s="2385"/>
      <c r="S79" s="1325"/>
      <c r="T79" s="1234"/>
      <c r="U79" s="1235"/>
      <c r="V79" s="1235"/>
      <c r="W79" s="84"/>
      <c r="X79" s="84"/>
      <c r="Y79" s="84"/>
      <c r="Z79" s="84"/>
      <c r="AA79" s="84"/>
      <c r="AB79" s="84"/>
      <c r="AC79" s="84"/>
      <c r="AD79" s="84"/>
      <c r="AE79" s="84"/>
      <c r="AF79" s="84"/>
      <c r="AG79" s="84"/>
      <c r="AH79" s="84"/>
      <c r="AI79" s="84"/>
      <c r="AJ79" s="84"/>
      <c r="AK79" s="84"/>
      <c r="AL79" s="84"/>
    </row>
    <row r="80" spans="1:38" s="32" customFormat="1" ht="69.75" hidden="1" customHeight="1" thickBot="1" x14ac:dyDescent="0.3">
      <c r="A80" s="703"/>
      <c r="B80" s="705" t="s">
        <v>148</v>
      </c>
      <c r="C80" s="706" t="s">
        <v>149</v>
      </c>
      <c r="D80" s="706" t="s">
        <v>150</v>
      </c>
      <c r="E80" s="706" t="s">
        <v>151</v>
      </c>
      <c r="F80" s="706" t="s">
        <v>152</v>
      </c>
      <c r="G80" s="706" t="s">
        <v>153</v>
      </c>
      <c r="H80" s="706" t="s">
        <v>154</v>
      </c>
      <c r="I80" s="706" t="s">
        <v>155</v>
      </c>
      <c r="J80" s="706" t="s">
        <v>156</v>
      </c>
      <c r="K80" s="706" t="s">
        <v>157</v>
      </c>
      <c r="L80" s="706" t="s">
        <v>158</v>
      </c>
      <c r="M80" s="706" t="s">
        <v>159</v>
      </c>
      <c r="N80" s="706" t="s">
        <v>160</v>
      </c>
      <c r="O80" s="706" t="s">
        <v>161</v>
      </c>
      <c r="P80" s="708" t="s">
        <v>162</v>
      </c>
      <c r="Q80" s="74" t="s">
        <v>163</v>
      </c>
      <c r="R80" s="715" t="s">
        <v>164</v>
      </c>
      <c r="T80" s="1234"/>
      <c r="U80" s="1235"/>
      <c r="V80" s="1233"/>
      <c r="W80" s="1233"/>
      <c r="X80" s="1233"/>
      <c r="Y80" s="1233"/>
      <c r="Z80" s="1233"/>
      <c r="AA80" s="1233"/>
      <c r="AB80" s="1233"/>
      <c r="AC80" s="1233"/>
      <c r="AD80" s="1233"/>
      <c r="AE80" s="1233"/>
      <c r="AF80" s="1233"/>
      <c r="AG80" s="1233"/>
      <c r="AH80" s="1233"/>
      <c r="AI80" s="1233"/>
      <c r="AJ80" s="1233"/>
      <c r="AK80" s="1233"/>
      <c r="AL80" s="1233"/>
    </row>
    <row r="81" spans="1:38" s="197" customFormat="1" hidden="1" x14ac:dyDescent="0.25">
      <c r="A81" s="168" t="s">
        <v>553</v>
      </c>
      <c r="B81" s="1866">
        <v>9</v>
      </c>
      <c r="C81" s="1867">
        <v>41</v>
      </c>
      <c r="D81" s="1867">
        <v>14</v>
      </c>
      <c r="E81" s="1867">
        <v>36</v>
      </c>
      <c r="F81" s="1867">
        <v>9</v>
      </c>
      <c r="G81" s="1867">
        <v>9</v>
      </c>
      <c r="H81" s="1867">
        <v>1</v>
      </c>
      <c r="I81" s="1063">
        <v>1519</v>
      </c>
      <c r="J81" s="1867">
        <v>192</v>
      </c>
      <c r="K81" s="1867">
        <v>21</v>
      </c>
      <c r="L81" s="1867">
        <v>532</v>
      </c>
      <c r="M81" s="1867">
        <v>181</v>
      </c>
      <c r="N81" s="1867">
        <v>10</v>
      </c>
      <c r="O81" s="1867">
        <v>105</v>
      </c>
      <c r="P81" s="1124">
        <v>10</v>
      </c>
      <c r="Q81" s="133">
        <v>2689</v>
      </c>
      <c r="R81" s="827">
        <f>SUM(Q81/Q85)</f>
        <v>0.99408502772643248</v>
      </c>
      <c r="S81" s="1325"/>
      <c r="T81" s="1234"/>
      <c r="U81" s="1235"/>
      <c r="V81" s="84"/>
      <c r="W81" s="84"/>
      <c r="X81" s="84"/>
      <c r="Y81" s="84"/>
      <c r="Z81" s="84"/>
      <c r="AA81" s="84"/>
      <c r="AB81" s="84"/>
      <c r="AC81" s="84"/>
      <c r="AD81" s="84"/>
      <c r="AE81" s="84"/>
      <c r="AF81" s="84"/>
      <c r="AG81" s="84"/>
      <c r="AH81" s="84"/>
      <c r="AI81" s="84"/>
      <c r="AJ81" s="84"/>
      <c r="AK81" s="84"/>
      <c r="AL81" s="84"/>
    </row>
    <row r="82" spans="1:38" s="197" customFormat="1" hidden="1" x14ac:dyDescent="0.25">
      <c r="A82" s="169" t="s">
        <v>554</v>
      </c>
      <c r="B82" s="1868">
        <v>0</v>
      </c>
      <c r="C82" s="1857">
        <v>0</v>
      </c>
      <c r="D82" s="1857">
        <v>0</v>
      </c>
      <c r="E82" s="1857">
        <v>0</v>
      </c>
      <c r="F82" s="1857">
        <v>0</v>
      </c>
      <c r="G82" s="1857">
        <v>0</v>
      </c>
      <c r="H82" s="1857">
        <v>0</v>
      </c>
      <c r="I82" s="1066">
        <v>10</v>
      </c>
      <c r="J82" s="1857">
        <v>0</v>
      </c>
      <c r="K82" s="1857">
        <v>0</v>
      </c>
      <c r="L82" s="1857">
        <v>4</v>
      </c>
      <c r="M82" s="1857">
        <v>0</v>
      </c>
      <c r="N82" s="1857">
        <v>0</v>
      </c>
      <c r="O82" s="1857">
        <v>0</v>
      </c>
      <c r="P82" s="1125">
        <v>0</v>
      </c>
      <c r="Q82" s="134">
        <v>14</v>
      </c>
      <c r="R82" s="828">
        <f>SUM(Q82/Q85)</f>
        <v>5.1756007393715343E-3</v>
      </c>
      <c r="S82" s="1325"/>
      <c r="T82" s="1234"/>
      <c r="U82" s="1235"/>
      <c r="V82" s="84"/>
      <c r="W82" s="84"/>
      <c r="X82" s="84"/>
      <c r="Y82" s="84"/>
      <c r="Z82" s="84"/>
      <c r="AA82" s="84"/>
      <c r="AB82" s="84"/>
      <c r="AC82" s="84"/>
      <c r="AD82" s="84"/>
      <c r="AE82" s="84"/>
      <c r="AF82" s="84"/>
      <c r="AG82" s="84"/>
      <c r="AH82" s="84"/>
      <c r="AI82" s="84"/>
      <c r="AJ82" s="84"/>
      <c r="AK82" s="84"/>
      <c r="AL82" s="84"/>
    </row>
    <row r="83" spans="1:38" s="197" customFormat="1" ht="25.5" hidden="1" x14ac:dyDescent="0.25">
      <c r="A83" s="169" t="s">
        <v>555</v>
      </c>
      <c r="B83" s="1126">
        <v>0</v>
      </c>
      <c r="C83" s="1127">
        <v>0</v>
      </c>
      <c r="D83" s="1127">
        <v>0</v>
      </c>
      <c r="E83" s="1127">
        <v>0</v>
      </c>
      <c r="F83" s="1127">
        <v>0</v>
      </c>
      <c r="G83" s="1127">
        <v>0</v>
      </c>
      <c r="H83" s="1127">
        <v>0</v>
      </c>
      <c r="I83" s="1127">
        <v>0</v>
      </c>
      <c r="J83" s="1127">
        <v>0</v>
      </c>
      <c r="K83" s="1127">
        <v>0</v>
      </c>
      <c r="L83" s="1127">
        <v>0</v>
      </c>
      <c r="M83" s="1127">
        <v>0</v>
      </c>
      <c r="N83" s="1127">
        <v>0</v>
      </c>
      <c r="O83" s="1127">
        <v>0</v>
      </c>
      <c r="P83" s="1128">
        <v>0</v>
      </c>
      <c r="Q83" s="134">
        <v>0</v>
      </c>
      <c r="R83" s="828">
        <f>SUM(Q83/Q85)</f>
        <v>0</v>
      </c>
      <c r="S83" s="1325"/>
      <c r="T83" s="1234"/>
      <c r="U83" s="1235"/>
      <c r="V83" s="84"/>
      <c r="W83" s="84"/>
      <c r="X83" s="84"/>
      <c r="Y83" s="84"/>
      <c r="Z83" s="84"/>
      <c r="AA83" s="84"/>
      <c r="AB83" s="84"/>
      <c r="AC83" s="84"/>
      <c r="AD83" s="84"/>
      <c r="AE83" s="84"/>
      <c r="AF83" s="84"/>
      <c r="AG83" s="84"/>
      <c r="AH83" s="84"/>
      <c r="AI83" s="84"/>
      <c r="AJ83" s="84"/>
      <c r="AK83" s="84"/>
      <c r="AL83" s="84"/>
    </row>
    <row r="84" spans="1:38" s="197" customFormat="1" ht="15.75" hidden="1" thickBot="1" x14ac:dyDescent="0.3">
      <c r="A84" s="170" t="s">
        <v>556</v>
      </c>
      <c r="B84" s="1129">
        <v>0</v>
      </c>
      <c r="C84" s="1130">
        <v>1</v>
      </c>
      <c r="D84" s="1130">
        <v>0</v>
      </c>
      <c r="E84" s="1130">
        <v>0</v>
      </c>
      <c r="F84" s="1130">
        <v>0</v>
      </c>
      <c r="G84" s="1130">
        <v>0</v>
      </c>
      <c r="H84" s="1130">
        <v>0</v>
      </c>
      <c r="I84" s="1069">
        <v>0</v>
      </c>
      <c r="J84" s="1130">
        <v>1</v>
      </c>
      <c r="K84" s="1130">
        <v>0</v>
      </c>
      <c r="L84" s="1130">
        <v>0</v>
      </c>
      <c r="M84" s="1130">
        <v>0</v>
      </c>
      <c r="N84" s="1130">
        <v>0</v>
      </c>
      <c r="O84" s="1130">
        <v>0</v>
      </c>
      <c r="P84" s="1131">
        <v>0</v>
      </c>
      <c r="Q84" s="135">
        <v>2</v>
      </c>
      <c r="R84" s="829">
        <f>SUM(Q84/Q85)</f>
        <v>7.3937153419593343E-4</v>
      </c>
      <c r="S84" s="1325"/>
      <c r="T84" s="1234"/>
      <c r="U84" s="1235"/>
      <c r="V84" s="84"/>
      <c r="W84" s="84"/>
      <c r="X84" s="84"/>
      <c r="Y84" s="84"/>
      <c r="Z84" s="84"/>
      <c r="AA84" s="84"/>
      <c r="AB84" s="84"/>
      <c r="AC84" s="84"/>
      <c r="AD84" s="84"/>
      <c r="AE84" s="84"/>
      <c r="AF84" s="84"/>
      <c r="AG84" s="84"/>
      <c r="AH84" s="84"/>
      <c r="AI84" s="84"/>
      <c r="AJ84" s="84"/>
      <c r="AK84" s="84"/>
      <c r="AL84" s="84"/>
    </row>
    <row r="85" spans="1:38" s="197" customFormat="1" ht="16.5" hidden="1" thickTop="1" thickBot="1" x14ac:dyDescent="0.3">
      <c r="A85" s="171" t="s">
        <v>135</v>
      </c>
      <c r="B85" s="1018">
        <f t="shared" ref="B85:P85" si="15">SUM(B81:B84)</f>
        <v>9</v>
      </c>
      <c r="C85" s="1019">
        <f t="shared" si="15"/>
        <v>42</v>
      </c>
      <c r="D85" s="1019">
        <f t="shared" si="15"/>
        <v>14</v>
      </c>
      <c r="E85" s="1019">
        <f t="shared" si="15"/>
        <v>36</v>
      </c>
      <c r="F85" s="1019">
        <f t="shared" si="15"/>
        <v>9</v>
      </c>
      <c r="G85" s="1019">
        <f t="shared" si="15"/>
        <v>9</v>
      </c>
      <c r="H85" s="1019">
        <f t="shared" si="15"/>
        <v>1</v>
      </c>
      <c r="I85" s="1019">
        <f t="shared" si="15"/>
        <v>1529</v>
      </c>
      <c r="J85" s="1019">
        <f t="shared" si="15"/>
        <v>193</v>
      </c>
      <c r="K85" s="1019">
        <f t="shared" si="15"/>
        <v>21</v>
      </c>
      <c r="L85" s="1019">
        <f t="shared" si="15"/>
        <v>536</v>
      </c>
      <c r="M85" s="1019">
        <f t="shared" si="15"/>
        <v>181</v>
      </c>
      <c r="N85" s="1019">
        <f t="shared" si="15"/>
        <v>10</v>
      </c>
      <c r="O85" s="1019">
        <f t="shared" si="15"/>
        <v>105</v>
      </c>
      <c r="P85" s="1020">
        <f t="shared" si="15"/>
        <v>10</v>
      </c>
      <c r="Q85" s="830">
        <f>SUM(B85:P85)</f>
        <v>2705</v>
      </c>
      <c r="R85" s="831">
        <f>SUM(R81:R84)</f>
        <v>0.99999999999999989</v>
      </c>
      <c r="S85" s="1325"/>
      <c r="T85" s="1234"/>
      <c r="U85" s="1235"/>
      <c r="V85" s="84"/>
      <c r="W85" s="84"/>
      <c r="X85" s="84"/>
      <c r="Y85" s="84"/>
      <c r="Z85" s="84"/>
      <c r="AA85" s="84"/>
      <c r="AB85" s="84"/>
      <c r="AC85" s="84"/>
      <c r="AD85" s="84"/>
      <c r="AE85" s="84"/>
      <c r="AF85" s="84"/>
      <c r="AG85" s="84"/>
      <c r="AH85" s="84"/>
      <c r="AI85" s="84"/>
      <c r="AJ85" s="84"/>
      <c r="AK85" s="84"/>
      <c r="AL85" s="84"/>
    </row>
    <row r="86" spans="1:38" s="197" customFormat="1" ht="15.75" hidden="1" thickBot="1" x14ac:dyDescent="0.3">
      <c r="A86" s="91" t="s">
        <v>136</v>
      </c>
      <c r="B86" s="832">
        <f>SUM(B85/Q85)</f>
        <v>3.3271719038817007E-3</v>
      </c>
      <c r="C86" s="833">
        <f>SUM(C85/Q85)</f>
        <v>1.5526802218114602E-2</v>
      </c>
      <c r="D86" s="833">
        <f>SUM(D85/Q85)</f>
        <v>5.1756007393715343E-3</v>
      </c>
      <c r="E86" s="833">
        <f>SUM(E85/Q85)</f>
        <v>1.3308687615526803E-2</v>
      </c>
      <c r="F86" s="833">
        <f>SUM(F85/Q85)</f>
        <v>3.3271719038817007E-3</v>
      </c>
      <c r="G86" s="833">
        <f>SUM(G85/Q85)</f>
        <v>3.3271719038817007E-3</v>
      </c>
      <c r="H86" s="833">
        <f>SUM(H85/Q85)</f>
        <v>3.6968576709796671E-4</v>
      </c>
      <c r="I86" s="833">
        <v>0.56599999999999995</v>
      </c>
      <c r="J86" s="833">
        <f>SUM(J85/Q85)</f>
        <v>7.1349353049907582E-2</v>
      </c>
      <c r="K86" s="833">
        <f>SUM(K85/Q85)</f>
        <v>7.763401109057301E-3</v>
      </c>
      <c r="L86" s="833">
        <f>SUM(L85/Q85)</f>
        <v>0.19815157116451015</v>
      </c>
      <c r="M86" s="833">
        <f>SUM(M85/Q85)</f>
        <v>6.6913123844731984E-2</v>
      </c>
      <c r="N86" s="833">
        <f>SUM(N85/Q85)</f>
        <v>3.6968576709796672E-3</v>
      </c>
      <c r="O86" s="833">
        <f>SUM(O85/Q85)</f>
        <v>3.8817005545286505E-2</v>
      </c>
      <c r="P86" s="834">
        <f>SUM(P85/Q85)</f>
        <v>3.6968576709796672E-3</v>
      </c>
      <c r="Q86" s="835">
        <f>SUM(B86:P86)</f>
        <v>1.000750462107209</v>
      </c>
      <c r="R86" s="719"/>
      <c r="S86" s="1325"/>
      <c r="T86" s="1234"/>
      <c r="U86" s="1235"/>
      <c r="V86" s="84"/>
      <c r="W86" s="84"/>
      <c r="X86" s="84"/>
      <c r="Y86" s="84"/>
      <c r="Z86" s="84"/>
      <c r="AA86" s="84"/>
      <c r="AB86" s="84"/>
      <c r="AC86" s="84"/>
      <c r="AD86" s="84"/>
      <c r="AE86" s="84"/>
      <c r="AF86" s="84"/>
      <c r="AG86" s="84"/>
      <c r="AH86" s="84"/>
      <c r="AI86" s="84"/>
      <c r="AJ86" s="84"/>
      <c r="AK86" s="84"/>
      <c r="AL86" s="84"/>
    </row>
    <row r="87" spans="1:38" s="197" customFormat="1" ht="15.75" hidden="1" thickBot="1" x14ac:dyDescent="0.3">
      <c r="A87" s="1325"/>
      <c r="B87" s="1325"/>
      <c r="C87" s="1325"/>
      <c r="D87" s="1325"/>
      <c r="E87" s="1325"/>
      <c r="F87" s="1325"/>
      <c r="G87" s="1325"/>
      <c r="H87" s="1325"/>
      <c r="I87" s="1325"/>
      <c r="J87" s="1325"/>
      <c r="K87" s="1325"/>
      <c r="L87" s="1325"/>
      <c r="M87" s="1325"/>
      <c r="N87" s="1325"/>
      <c r="O87" s="1325"/>
      <c r="P87" s="1325"/>
      <c r="Q87" s="1325"/>
      <c r="R87" s="1325"/>
      <c r="S87" s="1325"/>
      <c r="T87" s="84"/>
      <c r="U87" s="84"/>
      <c r="V87" s="84"/>
      <c r="W87" s="84"/>
      <c r="X87" s="84"/>
      <c r="Y87" s="84"/>
      <c r="Z87" s="84"/>
      <c r="AA87" s="84"/>
      <c r="AB87" s="84"/>
      <c r="AC87" s="84"/>
      <c r="AD87" s="84"/>
      <c r="AE87" s="84"/>
      <c r="AF87" s="84"/>
      <c r="AG87" s="84"/>
      <c r="AH87" s="84"/>
      <c r="AI87" s="84"/>
      <c r="AJ87" s="84"/>
      <c r="AK87" s="84"/>
      <c r="AL87" s="84"/>
    </row>
    <row r="88" spans="1:38" ht="15.75" hidden="1" thickBot="1" x14ac:dyDescent="0.3">
      <c r="A88" s="2383" t="s">
        <v>256</v>
      </c>
      <c r="B88" s="2384"/>
      <c r="C88" s="2384"/>
      <c r="D88" s="2384"/>
      <c r="E88" s="2384"/>
      <c r="F88" s="2384"/>
      <c r="G88" s="2384"/>
      <c r="H88" s="2384"/>
      <c r="I88" s="2384"/>
      <c r="J88" s="2384"/>
      <c r="K88" s="2384"/>
      <c r="L88" s="2384"/>
      <c r="M88" s="2384"/>
      <c r="N88" s="2384"/>
      <c r="O88" s="2384"/>
      <c r="P88" s="2384"/>
      <c r="Q88" s="2384"/>
      <c r="R88" s="2385"/>
      <c r="S88" s="1325"/>
      <c r="AL88" s="84"/>
    </row>
    <row r="89" spans="1:38" s="32" customFormat="1" ht="70.5" hidden="1" customHeight="1" thickBot="1" x14ac:dyDescent="0.3">
      <c r="A89" s="703"/>
      <c r="B89" s="705" t="s">
        <v>148</v>
      </c>
      <c r="C89" s="706" t="s">
        <v>149</v>
      </c>
      <c r="D89" s="706" t="s">
        <v>150</v>
      </c>
      <c r="E89" s="706" t="s">
        <v>151</v>
      </c>
      <c r="F89" s="706" t="s">
        <v>152</v>
      </c>
      <c r="G89" s="706" t="s">
        <v>153</v>
      </c>
      <c r="H89" s="706" t="s">
        <v>154</v>
      </c>
      <c r="I89" s="706" t="s">
        <v>155</v>
      </c>
      <c r="J89" s="706" t="s">
        <v>156</v>
      </c>
      <c r="K89" s="706" t="s">
        <v>157</v>
      </c>
      <c r="L89" s="706" t="s">
        <v>158</v>
      </c>
      <c r="M89" s="706" t="s">
        <v>159</v>
      </c>
      <c r="N89" s="706" t="s">
        <v>160</v>
      </c>
      <c r="O89" s="706" t="s">
        <v>161</v>
      </c>
      <c r="P89" s="708" t="s">
        <v>162</v>
      </c>
      <c r="Q89" s="74" t="s">
        <v>163</v>
      </c>
      <c r="R89" s="715" t="s">
        <v>164</v>
      </c>
      <c r="T89" s="1233"/>
      <c r="U89" s="1233"/>
      <c r="V89" s="1233"/>
      <c r="W89" s="1233"/>
      <c r="X89" s="1233"/>
      <c r="Y89" s="1233"/>
      <c r="Z89" s="1233"/>
      <c r="AA89" s="1233"/>
      <c r="AB89" s="1233"/>
      <c r="AC89" s="1233"/>
      <c r="AD89" s="1233"/>
      <c r="AE89" s="1233"/>
      <c r="AF89" s="1233"/>
      <c r="AG89" s="1233"/>
      <c r="AH89" s="1233"/>
      <c r="AI89" s="1233"/>
      <c r="AJ89" s="1233"/>
      <c r="AK89" s="1233"/>
      <c r="AL89" s="1233"/>
    </row>
    <row r="90" spans="1:38" hidden="1" x14ac:dyDescent="0.25">
      <c r="A90" s="168" t="s">
        <v>553</v>
      </c>
      <c r="B90" s="826">
        <v>7</v>
      </c>
      <c r="C90" s="826">
        <v>78</v>
      </c>
      <c r="D90" s="826">
        <v>9</v>
      </c>
      <c r="E90" s="826">
        <v>13</v>
      </c>
      <c r="F90" s="826">
        <v>16</v>
      </c>
      <c r="G90" s="826">
        <v>0</v>
      </c>
      <c r="H90" s="826">
        <v>1</v>
      </c>
      <c r="I90" s="826">
        <v>1429</v>
      </c>
      <c r="J90" s="826">
        <v>124</v>
      </c>
      <c r="K90" s="826">
        <v>18</v>
      </c>
      <c r="L90" s="826">
        <v>546</v>
      </c>
      <c r="M90" s="826">
        <v>158</v>
      </c>
      <c r="N90" s="826">
        <v>18</v>
      </c>
      <c r="O90" s="826">
        <v>88</v>
      </c>
      <c r="P90" s="826">
        <v>21</v>
      </c>
      <c r="Q90" s="133">
        <f t="shared" ref="Q90:Q95" si="16">SUM(B90:P90)</f>
        <v>2526</v>
      </c>
      <c r="R90" s="827">
        <f>SUM(Q90/Q94)</f>
        <v>0.99175500588928156</v>
      </c>
      <c r="S90" s="1325"/>
      <c r="AL90" s="84"/>
    </row>
    <row r="91" spans="1:38" hidden="1" x14ac:dyDescent="0.25">
      <c r="A91" s="169" t="s">
        <v>554</v>
      </c>
      <c r="B91" s="826">
        <v>0</v>
      </c>
      <c r="C91" s="826">
        <v>0</v>
      </c>
      <c r="D91" s="826">
        <v>0</v>
      </c>
      <c r="E91" s="826">
        <v>0</v>
      </c>
      <c r="F91" s="826">
        <v>0</v>
      </c>
      <c r="G91" s="826">
        <v>0</v>
      </c>
      <c r="H91" s="826">
        <v>0</v>
      </c>
      <c r="I91" s="826">
        <v>5</v>
      </c>
      <c r="J91" s="826">
        <v>0</v>
      </c>
      <c r="K91" s="826">
        <v>0</v>
      </c>
      <c r="L91" s="826">
        <v>11</v>
      </c>
      <c r="M91" s="826">
        <v>2</v>
      </c>
      <c r="N91" s="826">
        <v>0</v>
      </c>
      <c r="O91" s="826">
        <v>0</v>
      </c>
      <c r="P91" s="826">
        <v>1</v>
      </c>
      <c r="Q91" s="134">
        <f t="shared" si="16"/>
        <v>19</v>
      </c>
      <c r="R91" s="828">
        <f>SUM(Q91/Q94)</f>
        <v>7.45975657636435E-3</v>
      </c>
      <c r="S91" s="1325"/>
      <c r="AL91" s="84"/>
    </row>
    <row r="92" spans="1:38" ht="25.5" hidden="1" x14ac:dyDescent="0.25">
      <c r="A92" s="169" t="s">
        <v>555</v>
      </c>
      <c r="B92" s="826">
        <v>0</v>
      </c>
      <c r="C92" s="826">
        <v>0</v>
      </c>
      <c r="D92" s="826">
        <v>0</v>
      </c>
      <c r="E92" s="826">
        <v>0</v>
      </c>
      <c r="F92" s="826">
        <v>0</v>
      </c>
      <c r="G92" s="826">
        <v>0</v>
      </c>
      <c r="H92" s="826">
        <v>0</v>
      </c>
      <c r="I92" s="826">
        <v>0</v>
      </c>
      <c r="J92" s="826">
        <v>0</v>
      </c>
      <c r="K92" s="826">
        <v>0</v>
      </c>
      <c r="L92" s="826">
        <v>0</v>
      </c>
      <c r="M92" s="826">
        <v>0</v>
      </c>
      <c r="N92" s="826">
        <v>0</v>
      </c>
      <c r="O92" s="826">
        <v>0</v>
      </c>
      <c r="P92" s="826">
        <v>0</v>
      </c>
      <c r="Q92" s="134">
        <f t="shared" si="16"/>
        <v>0</v>
      </c>
      <c r="R92" s="828">
        <f>SUM(Q92/Q94)</f>
        <v>0</v>
      </c>
      <c r="S92" s="1325"/>
      <c r="AL92" s="84"/>
    </row>
    <row r="93" spans="1:38" ht="15.75" hidden="1" thickBot="1" x14ac:dyDescent="0.3">
      <c r="A93" s="170" t="s">
        <v>556</v>
      </c>
      <c r="B93" s="836">
        <v>0</v>
      </c>
      <c r="C93" s="836">
        <v>0</v>
      </c>
      <c r="D93" s="836">
        <v>0</v>
      </c>
      <c r="E93" s="836">
        <v>0</v>
      </c>
      <c r="F93" s="836">
        <v>0</v>
      </c>
      <c r="G93" s="836">
        <v>0</v>
      </c>
      <c r="H93" s="836">
        <v>0</v>
      </c>
      <c r="I93" s="836">
        <v>0</v>
      </c>
      <c r="J93" s="836">
        <v>0</v>
      </c>
      <c r="K93" s="836">
        <v>0</v>
      </c>
      <c r="L93" s="836">
        <v>2</v>
      </c>
      <c r="M93" s="836">
        <v>0</v>
      </c>
      <c r="N93" s="836">
        <v>0</v>
      </c>
      <c r="O93" s="836">
        <v>0</v>
      </c>
      <c r="P93" s="836">
        <v>0</v>
      </c>
      <c r="Q93" s="135">
        <f t="shared" si="16"/>
        <v>2</v>
      </c>
      <c r="R93" s="829">
        <f>SUM(Q93/Q94)</f>
        <v>7.8523753435414214E-4</v>
      </c>
      <c r="S93" s="1325"/>
      <c r="AL93" s="84"/>
    </row>
    <row r="94" spans="1:38" ht="16.5" hidden="1" thickTop="1" thickBot="1" x14ac:dyDescent="0.3">
      <c r="A94" s="171" t="s">
        <v>135</v>
      </c>
      <c r="B94" s="120">
        <f t="shared" ref="B94:P94" si="17">SUM(B90:B93)</f>
        <v>7</v>
      </c>
      <c r="C94" s="121">
        <f t="shared" si="17"/>
        <v>78</v>
      </c>
      <c r="D94" s="121">
        <f t="shared" si="17"/>
        <v>9</v>
      </c>
      <c r="E94" s="121">
        <f t="shared" si="17"/>
        <v>13</v>
      </c>
      <c r="F94" s="121">
        <f t="shared" si="17"/>
        <v>16</v>
      </c>
      <c r="G94" s="121">
        <f t="shared" si="17"/>
        <v>0</v>
      </c>
      <c r="H94" s="121">
        <f t="shared" si="17"/>
        <v>1</v>
      </c>
      <c r="I94" s="121">
        <f t="shared" si="17"/>
        <v>1434</v>
      </c>
      <c r="J94" s="121">
        <f t="shared" si="17"/>
        <v>124</v>
      </c>
      <c r="K94" s="121">
        <f t="shared" si="17"/>
        <v>18</v>
      </c>
      <c r="L94" s="121">
        <f t="shared" si="17"/>
        <v>559</v>
      </c>
      <c r="M94" s="121">
        <f t="shared" si="17"/>
        <v>160</v>
      </c>
      <c r="N94" s="121">
        <f t="shared" si="17"/>
        <v>18</v>
      </c>
      <c r="O94" s="121">
        <f t="shared" si="17"/>
        <v>88</v>
      </c>
      <c r="P94" s="837">
        <f t="shared" si="17"/>
        <v>22</v>
      </c>
      <c r="Q94" s="830">
        <f>SUM(Q90:Q93)</f>
        <v>2547</v>
      </c>
      <c r="R94" s="831">
        <f>SUM(R90:R93)</f>
        <v>1</v>
      </c>
      <c r="S94" s="1325"/>
      <c r="AL94" s="84"/>
    </row>
    <row r="95" spans="1:38" ht="15.75" hidden="1" thickBot="1" x14ac:dyDescent="0.3">
      <c r="A95" s="91" t="s">
        <v>136</v>
      </c>
      <c r="B95" s="832">
        <f>SUM(B94/Q94)</f>
        <v>2.7483313702394976E-3</v>
      </c>
      <c r="C95" s="833">
        <f>SUM(C94/Q94)</f>
        <v>3.0624263839811542E-2</v>
      </c>
      <c r="D95" s="833">
        <f>SUM(D94/Q94)</f>
        <v>3.5335689045936395E-3</v>
      </c>
      <c r="E95" s="833">
        <f>SUM(E94/Q94)</f>
        <v>5.1040439733019242E-3</v>
      </c>
      <c r="F95" s="833">
        <f>SUM(F94/Q94)</f>
        <v>6.2819002748331371E-3</v>
      </c>
      <c r="G95" s="833">
        <f>SUM(G94/Q94)</f>
        <v>0</v>
      </c>
      <c r="H95" s="833">
        <f>SUM(H94/Q94)</f>
        <v>3.9261876717707107E-4</v>
      </c>
      <c r="I95" s="833">
        <v>0.56200000000000006</v>
      </c>
      <c r="J95" s="833">
        <f>SUM(J94/Q94)</f>
        <v>4.8684727129956813E-2</v>
      </c>
      <c r="K95" s="833">
        <f>SUM(K94/Q94)</f>
        <v>7.0671378091872791E-3</v>
      </c>
      <c r="L95" s="833">
        <f>SUM(L94/Q94)</f>
        <v>0.21947389085198271</v>
      </c>
      <c r="M95" s="833">
        <f>SUM(M94/Q94)</f>
        <v>6.2819002748331368E-2</v>
      </c>
      <c r="N95" s="833">
        <f>SUM(N94/Q94)</f>
        <v>7.0671378091872791E-3</v>
      </c>
      <c r="O95" s="833">
        <f>SUM(O94/Q94)</f>
        <v>3.4550451511582252E-2</v>
      </c>
      <c r="P95" s="834">
        <f>SUM(P94/Q94)</f>
        <v>8.6376128778955629E-3</v>
      </c>
      <c r="Q95" s="835">
        <f t="shared" si="16"/>
        <v>0.99898468786808026</v>
      </c>
      <c r="R95" s="719"/>
      <c r="S95" s="1325"/>
      <c r="AL95" s="84"/>
    </row>
    <row r="96" spans="1:38" ht="15.75" hidden="1" thickBot="1" x14ac:dyDescent="0.3">
      <c r="A96" s="1325"/>
      <c r="B96" s="1325"/>
      <c r="C96" s="1325"/>
      <c r="D96" s="1325"/>
      <c r="E96" s="1325"/>
      <c r="F96" s="1325"/>
      <c r="G96" s="1325"/>
      <c r="H96" s="1325"/>
      <c r="I96" s="1325"/>
      <c r="J96" s="1325"/>
      <c r="K96" s="1325"/>
      <c r="L96" s="1325"/>
      <c r="M96" s="1325"/>
      <c r="N96" s="1325"/>
      <c r="O96" s="1325"/>
      <c r="P96" s="1325"/>
      <c r="Q96" s="1325"/>
      <c r="R96" s="1325"/>
      <c r="S96" s="1325"/>
      <c r="AL96" s="84"/>
    </row>
    <row r="97" spans="1:38" s="197" customFormat="1" ht="15.75" hidden="1" thickBot="1" x14ac:dyDescent="0.3">
      <c r="A97" s="2383" t="s">
        <v>259</v>
      </c>
      <c r="B97" s="2384"/>
      <c r="C97" s="2384"/>
      <c r="D97" s="2384"/>
      <c r="E97" s="2384"/>
      <c r="F97" s="2384"/>
      <c r="G97" s="2384"/>
      <c r="H97" s="2384"/>
      <c r="I97" s="2384"/>
      <c r="J97" s="2384"/>
      <c r="K97" s="2384"/>
      <c r="L97" s="2384"/>
      <c r="M97" s="2384"/>
      <c r="N97" s="2384"/>
      <c r="O97" s="2384"/>
      <c r="P97" s="2384"/>
      <c r="Q97" s="2384"/>
      <c r="R97" s="2385"/>
      <c r="S97" s="1325"/>
      <c r="T97" s="84"/>
      <c r="U97" s="84"/>
      <c r="V97" s="84"/>
      <c r="W97" s="84"/>
      <c r="X97" s="84"/>
      <c r="Y97" s="84"/>
      <c r="Z97" s="84"/>
      <c r="AA97" s="84"/>
      <c r="AB97" s="84"/>
      <c r="AC97" s="84"/>
      <c r="AD97" s="84"/>
      <c r="AE97" s="84"/>
      <c r="AF97" s="84"/>
      <c r="AG97" s="84"/>
      <c r="AH97" s="84"/>
      <c r="AI97" s="84"/>
      <c r="AJ97" s="84"/>
      <c r="AK97" s="84"/>
      <c r="AL97" s="84"/>
    </row>
    <row r="98" spans="1:38" s="32" customFormat="1" ht="70.5" hidden="1" customHeight="1" thickBot="1" x14ac:dyDescent="0.3">
      <c r="A98" s="703"/>
      <c r="B98" s="705" t="s">
        <v>148</v>
      </c>
      <c r="C98" s="706" t="s">
        <v>149</v>
      </c>
      <c r="D98" s="706" t="s">
        <v>150</v>
      </c>
      <c r="E98" s="706" t="s">
        <v>151</v>
      </c>
      <c r="F98" s="706" t="s">
        <v>152</v>
      </c>
      <c r="G98" s="706" t="s">
        <v>153</v>
      </c>
      <c r="H98" s="706" t="s">
        <v>154</v>
      </c>
      <c r="I98" s="706" t="s">
        <v>155</v>
      </c>
      <c r="J98" s="706" t="s">
        <v>156</v>
      </c>
      <c r="K98" s="706" t="s">
        <v>157</v>
      </c>
      <c r="L98" s="706" t="s">
        <v>158</v>
      </c>
      <c r="M98" s="706" t="s">
        <v>159</v>
      </c>
      <c r="N98" s="706" t="s">
        <v>160</v>
      </c>
      <c r="O98" s="706" t="s">
        <v>161</v>
      </c>
      <c r="P98" s="708" t="s">
        <v>162</v>
      </c>
      <c r="Q98" s="74" t="s">
        <v>163</v>
      </c>
      <c r="R98" s="715" t="s">
        <v>164</v>
      </c>
      <c r="T98" s="1233"/>
      <c r="U98" s="1233"/>
      <c r="V98" s="1233"/>
      <c r="W98" s="1233"/>
      <c r="X98" s="1233"/>
      <c r="Y98" s="1233"/>
      <c r="Z98" s="1233"/>
      <c r="AA98" s="1233"/>
      <c r="AB98" s="1233"/>
      <c r="AC98" s="1233"/>
      <c r="AD98" s="1233"/>
      <c r="AE98" s="1233"/>
      <c r="AF98" s="1233"/>
      <c r="AG98" s="1233"/>
      <c r="AH98" s="1233"/>
      <c r="AI98" s="1233"/>
      <c r="AJ98" s="1233"/>
      <c r="AK98" s="1233"/>
      <c r="AL98" s="1233"/>
    </row>
    <row r="99" spans="1:38" s="197" customFormat="1" hidden="1" x14ac:dyDescent="0.25">
      <c r="A99" s="168" t="s">
        <v>553</v>
      </c>
      <c r="B99" s="354">
        <v>12</v>
      </c>
      <c r="C99" s="355">
        <v>79</v>
      </c>
      <c r="D99" s="355">
        <v>48</v>
      </c>
      <c r="E99" s="355">
        <v>20</v>
      </c>
      <c r="F99" s="355">
        <v>15</v>
      </c>
      <c r="G99" s="355">
        <v>0</v>
      </c>
      <c r="H99" s="355">
        <v>5</v>
      </c>
      <c r="I99" s="356">
        <v>1577</v>
      </c>
      <c r="J99" s="355">
        <v>162</v>
      </c>
      <c r="K99" s="355">
        <v>5</v>
      </c>
      <c r="L99" s="355">
        <v>603</v>
      </c>
      <c r="M99" s="355">
        <v>306</v>
      </c>
      <c r="N99" s="355">
        <v>4</v>
      </c>
      <c r="O99" s="355">
        <v>55</v>
      </c>
      <c r="P99" s="709">
        <v>37</v>
      </c>
      <c r="Q99" s="720">
        <v>2928</v>
      </c>
      <c r="R99" s="716">
        <f>SUM(Q99/Q103)</f>
        <v>0.99557973478408701</v>
      </c>
      <c r="S99" s="1325"/>
      <c r="T99" s="84"/>
      <c r="U99" s="84"/>
      <c r="V99" s="84"/>
      <c r="W99" s="84"/>
      <c r="X99" s="84"/>
      <c r="Y99" s="84"/>
      <c r="Z99" s="84"/>
      <c r="AA99" s="84"/>
      <c r="AB99" s="84"/>
      <c r="AC99" s="84"/>
      <c r="AD99" s="84"/>
      <c r="AE99" s="84"/>
      <c r="AF99" s="84"/>
      <c r="AG99" s="84"/>
      <c r="AH99" s="84"/>
      <c r="AI99" s="84"/>
      <c r="AJ99" s="84"/>
      <c r="AK99" s="84"/>
      <c r="AL99" s="84"/>
    </row>
    <row r="100" spans="1:38" s="197" customFormat="1" hidden="1" x14ac:dyDescent="0.25">
      <c r="A100" s="169" t="s">
        <v>554</v>
      </c>
      <c r="B100" s="358">
        <v>0</v>
      </c>
      <c r="C100" s="359">
        <v>0</v>
      </c>
      <c r="D100" s="359">
        <v>0</v>
      </c>
      <c r="E100" s="359">
        <v>0</v>
      </c>
      <c r="F100" s="359">
        <v>0</v>
      </c>
      <c r="G100" s="359">
        <v>0</v>
      </c>
      <c r="H100" s="359">
        <v>0</v>
      </c>
      <c r="I100" s="360">
        <v>3</v>
      </c>
      <c r="J100" s="359">
        <v>0</v>
      </c>
      <c r="K100" s="359">
        <v>0</v>
      </c>
      <c r="L100" s="359">
        <v>8</v>
      </c>
      <c r="M100" s="359">
        <v>0</v>
      </c>
      <c r="N100" s="359">
        <v>0</v>
      </c>
      <c r="O100" s="359">
        <v>0</v>
      </c>
      <c r="P100" s="710">
        <v>0</v>
      </c>
      <c r="Q100" s="721">
        <v>11</v>
      </c>
      <c r="R100" s="717">
        <f>SUM(Q100/Q103)</f>
        <v>3.7402244134648079E-3</v>
      </c>
      <c r="S100" s="1325"/>
      <c r="T100" s="84"/>
      <c r="U100" s="84"/>
      <c r="V100" s="84"/>
      <c r="W100" s="84"/>
      <c r="X100" s="84"/>
      <c r="Y100" s="84"/>
      <c r="Z100" s="84"/>
      <c r="AA100" s="84"/>
      <c r="AB100" s="84"/>
      <c r="AC100" s="84"/>
      <c r="AD100" s="84"/>
      <c r="AE100" s="84"/>
      <c r="AF100" s="84"/>
      <c r="AG100" s="84"/>
      <c r="AH100" s="84"/>
      <c r="AI100" s="84"/>
      <c r="AJ100" s="84"/>
      <c r="AK100" s="84"/>
      <c r="AL100" s="84"/>
    </row>
    <row r="101" spans="1:38" s="197" customFormat="1" ht="25.5" hidden="1" x14ac:dyDescent="0.25">
      <c r="A101" s="169" t="s">
        <v>555</v>
      </c>
      <c r="B101" s="492">
        <v>0</v>
      </c>
      <c r="C101" s="493">
        <v>0</v>
      </c>
      <c r="D101" s="493">
        <v>0</v>
      </c>
      <c r="E101" s="493">
        <v>0</v>
      </c>
      <c r="F101" s="493">
        <v>0</v>
      </c>
      <c r="G101" s="493">
        <v>0</v>
      </c>
      <c r="H101" s="493">
        <v>0</v>
      </c>
      <c r="I101" s="493">
        <v>0</v>
      </c>
      <c r="J101" s="493">
        <v>0</v>
      </c>
      <c r="K101" s="493">
        <v>0</v>
      </c>
      <c r="L101" s="493">
        <v>0</v>
      </c>
      <c r="M101" s="493">
        <v>0</v>
      </c>
      <c r="N101" s="493">
        <v>0</v>
      </c>
      <c r="O101" s="493">
        <v>0</v>
      </c>
      <c r="P101" s="711">
        <v>0</v>
      </c>
      <c r="Q101" s="721">
        <v>0</v>
      </c>
      <c r="R101" s="717">
        <f>SUM(Q101/Q103)</f>
        <v>0</v>
      </c>
      <c r="S101" s="1325"/>
      <c r="T101" s="84"/>
      <c r="U101" s="84"/>
      <c r="V101" s="84"/>
      <c r="W101" s="84"/>
      <c r="X101" s="84"/>
      <c r="Y101" s="84"/>
      <c r="Z101" s="84"/>
      <c r="AA101" s="84"/>
      <c r="AB101" s="84"/>
      <c r="AC101" s="84"/>
      <c r="AD101" s="84"/>
      <c r="AE101" s="84"/>
      <c r="AF101" s="84"/>
      <c r="AG101" s="84"/>
      <c r="AH101" s="84"/>
      <c r="AI101" s="84"/>
      <c r="AJ101" s="84"/>
      <c r="AK101" s="84"/>
      <c r="AL101" s="84"/>
    </row>
    <row r="102" spans="1:38" s="197" customFormat="1" ht="15.75" hidden="1" thickBot="1" x14ac:dyDescent="0.3">
      <c r="A102" s="170" t="s">
        <v>556</v>
      </c>
      <c r="B102" s="494">
        <v>0</v>
      </c>
      <c r="C102" s="495">
        <v>0</v>
      </c>
      <c r="D102" s="495">
        <v>0</v>
      </c>
      <c r="E102" s="495">
        <v>0</v>
      </c>
      <c r="F102" s="495">
        <v>0</v>
      </c>
      <c r="G102" s="495">
        <v>0</v>
      </c>
      <c r="H102" s="495">
        <v>0</v>
      </c>
      <c r="I102" s="421">
        <v>2</v>
      </c>
      <c r="J102" s="495">
        <v>0</v>
      </c>
      <c r="K102" s="495">
        <v>0</v>
      </c>
      <c r="L102" s="495">
        <v>0</v>
      </c>
      <c r="M102" s="495">
        <v>0</v>
      </c>
      <c r="N102" s="495">
        <v>0</v>
      </c>
      <c r="O102" s="495">
        <v>0</v>
      </c>
      <c r="P102" s="712">
        <v>0</v>
      </c>
      <c r="Q102" s="722">
        <v>2</v>
      </c>
      <c r="R102" s="718">
        <f>SUM(Q102/Q103)</f>
        <v>6.8004080244814691E-4</v>
      </c>
      <c r="S102" s="1325"/>
      <c r="T102" s="84"/>
      <c r="U102" s="84"/>
      <c r="V102" s="84"/>
      <c r="W102" s="84"/>
      <c r="X102" s="84"/>
      <c r="Y102" s="84"/>
      <c r="Z102" s="84"/>
      <c r="AA102" s="84"/>
      <c r="AB102" s="84"/>
      <c r="AC102" s="84"/>
      <c r="AD102" s="84"/>
      <c r="AE102" s="84"/>
      <c r="AF102" s="84"/>
      <c r="AG102" s="84"/>
      <c r="AH102" s="84"/>
      <c r="AI102" s="84"/>
      <c r="AJ102" s="84"/>
      <c r="AK102" s="84"/>
      <c r="AL102" s="84"/>
    </row>
    <row r="103" spans="1:38" s="197" customFormat="1" ht="16.5" hidden="1" thickTop="1" thickBot="1" x14ac:dyDescent="0.3">
      <c r="A103" s="171" t="s">
        <v>135</v>
      </c>
      <c r="B103" s="213">
        <f t="shared" ref="B103:P103" si="18">SUM(B99:B102)</f>
        <v>12</v>
      </c>
      <c r="C103" s="233">
        <f t="shared" si="18"/>
        <v>79</v>
      </c>
      <c r="D103" s="233">
        <f t="shared" si="18"/>
        <v>48</v>
      </c>
      <c r="E103" s="233">
        <f t="shared" si="18"/>
        <v>20</v>
      </c>
      <c r="F103" s="233">
        <f t="shared" si="18"/>
        <v>15</v>
      </c>
      <c r="G103" s="233">
        <f t="shared" si="18"/>
        <v>0</v>
      </c>
      <c r="H103" s="233">
        <f t="shared" si="18"/>
        <v>5</v>
      </c>
      <c r="I103" s="233">
        <f t="shared" si="18"/>
        <v>1582</v>
      </c>
      <c r="J103" s="233">
        <f t="shared" si="18"/>
        <v>162</v>
      </c>
      <c r="K103" s="233">
        <f t="shared" si="18"/>
        <v>5</v>
      </c>
      <c r="L103" s="233">
        <f t="shared" si="18"/>
        <v>611</v>
      </c>
      <c r="M103" s="233">
        <f t="shared" si="18"/>
        <v>306</v>
      </c>
      <c r="N103" s="233">
        <f t="shared" si="18"/>
        <v>4</v>
      </c>
      <c r="O103" s="233">
        <f t="shared" si="18"/>
        <v>55</v>
      </c>
      <c r="P103" s="713">
        <f t="shared" si="18"/>
        <v>37</v>
      </c>
      <c r="Q103" s="723">
        <f>SUM(B103:P103)</f>
        <v>2941</v>
      </c>
      <c r="R103" s="333">
        <f>SUM(Q103/Q103)</f>
        <v>1</v>
      </c>
      <c r="S103" s="1325"/>
      <c r="T103" s="84"/>
      <c r="U103" s="84"/>
      <c r="V103" s="84"/>
      <c r="W103" s="84"/>
      <c r="X103" s="84"/>
      <c r="Y103" s="84"/>
      <c r="Z103" s="84"/>
      <c r="AA103" s="84"/>
      <c r="AB103" s="84"/>
      <c r="AC103" s="84"/>
      <c r="AD103" s="84"/>
      <c r="AE103" s="84"/>
      <c r="AF103" s="84"/>
      <c r="AG103" s="84"/>
      <c r="AH103" s="84"/>
      <c r="AI103" s="84"/>
      <c r="AJ103" s="84"/>
      <c r="AK103" s="84"/>
      <c r="AL103" s="84"/>
    </row>
    <row r="104" spans="1:38" s="197" customFormat="1" ht="15.75" hidden="1" thickBot="1" x14ac:dyDescent="0.3">
      <c r="A104" s="91" t="s">
        <v>136</v>
      </c>
      <c r="B104" s="260">
        <f>SUM(B103/Q103)</f>
        <v>4.0802448146888817E-3</v>
      </c>
      <c r="C104" s="261">
        <f>SUM(C103/Q103)</f>
        <v>2.6861611696701801E-2</v>
      </c>
      <c r="D104" s="261">
        <f>SUM(D103/Q103)</f>
        <v>1.6320979258755527E-2</v>
      </c>
      <c r="E104" s="261">
        <f>SUM(E103/Q103)</f>
        <v>6.8004080244814689E-3</v>
      </c>
      <c r="F104" s="261">
        <f>SUM(F103/Q103)</f>
        <v>5.1003060183611015E-3</v>
      </c>
      <c r="G104" s="261">
        <f>SUM(G103/Q103)</f>
        <v>0</v>
      </c>
      <c r="H104" s="261">
        <f>SUM(H103/Q103)</f>
        <v>1.7001020061203672E-3</v>
      </c>
      <c r="I104" s="261">
        <f>SUM(I103/Q103)</f>
        <v>0.53791227473648418</v>
      </c>
      <c r="J104" s="261">
        <f>SUM(J103/Q103)</f>
        <v>5.5083304998299901E-2</v>
      </c>
      <c r="K104" s="261">
        <f>SUM(K103/Q103)</f>
        <v>1.7001020061203672E-3</v>
      </c>
      <c r="L104" s="261">
        <f>SUM(L103/Q103)</f>
        <v>0.20775246514790888</v>
      </c>
      <c r="M104" s="261">
        <f>SUM(M103/Q103)</f>
        <v>0.10404624277456648</v>
      </c>
      <c r="N104" s="261">
        <f>SUM(N103/Q103)</f>
        <v>1.3600816048962938E-3</v>
      </c>
      <c r="O104" s="261">
        <f>SUM(O103/Q103)</f>
        <v>1.8701122067324039E-2</v>
      </c>
      <c r="P104" s="714">
        <f>SUM(P103/Q103)</f>
        <v>1.2580754845290717E-2</v>
      </c>
      <c r="Q104" s="724">
        <f>SUM(Q103/Q103)</f>
        <v>1</v>
      </c>
      <c r="R104" s="719"/>
      <c r="S104" s="1325"/>
      <c r="T104" s="84"/>
      <c r="U104" s="84"/>
      <c r="V104" s="84"/>
      <c r="W104" s="84"/>
      <c r="X104" s="84"/>
      <c r="Y104" s="84"/>
      <c r="Z104" s="84"/>
      <c r="AA104" s="84"/>
      <c r="AB104" s="84"/>
      <c r="AC104" s="84"/>
      <c r="AD104" s="84"/>
      <c r="AE104" s="84"/>
      <c r="AF104" s="84"/>
      <c r="AG104" s="84"/>
      <c r="AH104" s="84"/>
      <c r="AI104" s="84"/>
      <c r="AJ104" s="84"/>
      <c r="AK104" s="84"/>
      <c r="AL104" s="84"/>
    </row>
    <row r="105" spans="1:38" hidden="1" x14ac:dyDescent="0.25">
      <c r="A105" s="1325"/>
      <c r="B105" s="1325"/>
      <c r="C105" s="1325"/>
      <c r="D105" s="1325"/>
      <c r="E105" s="1325"/>
      <c r="F105" s="1325"/>
      <c r="G105" s="1325"/>
      <c r="H105" s="1325"/>
      <c r="I105" s="1325"/>
      <c r="J105" s="1325"/>
      <c r="K105" s="1325"/>
      <c r="L105" s="1325"/>
      <c r="M105" s="1325"/>
      <c r="N105" s="1325"/>
      <c r="O105" s="1325"/>
      <c r="P105" s="1325"/>
      <c r="Q105" s="1325"/>
      <c r="R105" s="1325"/>
      <c r="S105" s="1325"/>
      <c r="AL105" s="84"/>
    </row>
    <row r="106" spans="1:38" x14ac:dyDescent="0.25">
      <c r="A106" s="1485" t="s">
        <v>557</v>
      </c>
      <c r="B106" s="1325"/>
      <c r="C106" s="1325"/>
      <c r="D106" s="1325"/>
      <c r="E106" s="1325"/>
      <c r="F106" s="1325"/>
      <c r="G106" s="1325"/>
      <c r="H106" s="1325"/>
      <c r="I106" s="1325"/>
      <c r="J106" s="1325"/>
      <c r="K106" s="1325"/>
      <c r="L106" s="1325"/>
      <c r="M106" s="1325"/>
      <c r="N106" s="1325"/>
      <c r="O106" s="1325"/>
      <c r="P106" s="1325"/>
      <c r="Q106" s="1325"/>
      <c r="R106" s="1325"/>
      <c r="S106" s="1325"/>
      <c r="AL106" s="84"/>
    </row>
    <row r="110" spans="1:38" x14ac:dyDescent="0.25">
      <c r="B110" s="1325"/>
    </row>
    <row r="111" spans="1:38" x14ac:dyDescent="0.25">
      <c r="B111" s="1325"/>
    </row>
    <row r="112" spans="1:38" x14ac:dyDescent="0.25">
      <c r="B112" s="1325"/>
    </row>
    <row r="113" spans="2:17" x14ac:dyDescent="0.25">
      <c r="B113" s="1325"/>
    </row>
    <row r="114" spans="2:17" x14ac:dyDescent="0.25">
      <c r="B114" s="1325"/>
    </row>
    <row r="115" spans="2:17" x14ac:dyDescent="0.25">
      <c r="B115" s="1325"/>
    </row>
    <row r="116" spans="2:17" x14ac:dyDescent="0.25">
      <c r="B116" s="1325"/>
    </row>
    <row r="117" spans="2:17" x14ac:dyDescent="0.25">
      <c r="B117" s="1325"/>
      <c r="C117" s="1336"/>
      <c r="D117" s="1336"/>
      <c r="E117" s="1336"/>
      <c r="F117" s="1336"/>
      <c r="G117" s="1336"/>
      <c r="H117" s="1336"/>
      <c r="I117" s="1336"/>
      <c r="J117" s="1336"/>
      <c r="K117" s="1336"/>
      <c r="L117" s="1336"/>
      <c r="M117" s="1336"/>
      <c r="N117" s="1336"/>
      <c r="O117" s="1336"/>
      <c r="P117" s="1336"/>
      <c r="Q117" s="1336"/>
    </row>
    <row r="118" spans="2:17" x14ac:dyDescent="0.25">
      <c r="B118" s="1325"/>
      <c r="C118" s="1325"/>
      <c r="D118" s="1325"/>
      <c r="E118" s="1325"/>
      <c r="F118" s="1325"/>
      <c r="G118" s="1325"/>
      <c r="H118" s="1325"/>
      <c r="I118" s="1325"/>
      <c r="J118" s="1325"/>
      <c r="K118" s="1325"/>
      <c r="L118" s="1325"/>
      <c r="M118" s="1325"/>
      <c r="N118" s="1325"/>
      <c r="O118" s="1325"/>
      <c r="P118" s="1325"/>
      <c r="Q118" s="1325"/>
    </row>
    <row r="119" spans="2:17" x14ac:dyDescent="0.25">
      <c r="B119" s="1325"/>
      <c r="C119" s="1325"/>
      <c r="D119" s="1325"/>
      <c r="E119" s="1325"/>
      <c r="F119" s="1325"/>
      <c r="G119" s="1325"/>
      <c r="H119" s="1325"/>
      <c r="I119" s="1325"/>
      <c r="J119" s="1325"/>
      <c r="K119" s="1325"/>
      <c r="L119" s="1325"/>
      <c r="M119" s="1325"/>
      <c r="N119" s="1325"/>
      <c r="O119" s="1325"/>
      <c r="P119" s="1325"/>
      <c r="Q119" s="1325"/>
    </row>
    <row r="120" spans="2:17" x14ac:dyDescent="0.25">
      <c r="B120" s="1325"/>
      <c r="C120" s="1325"/>
      <c r="D120" s="1325"/>
      <c r="E120" s="1325"/>
      <c r="F120" s="1325"/>
      <c r="G120" s="1325"/>
      <c r="H120" s="1325"/>
      <c r="I120" s="1325"/>
      <c r="J120" s="1325"/>
      <c r="K120" s="1325"/>
      <c r="L120" s="1325"/>
      <c r="M120" s="1325"/>
      <c r="N120" s="1325"/>
      <c r="O120" s="1325"/>
      <c r="P120" s="1325"/>
      <c r="Q120" s="1325"/>
    </row>
    <row r="121" spans="2:17" x14ac:dyDescent="0.25">
      <c r="B121" s="1325"/>
      <c r="C121" s="1325"/>
      <c r="D121" s="1325"/>
      <c r="E121" s="1325"/>
      <c r="F121" s="1325"/>
      <c r="G121" s="1325"/>
      <c r="H121" s="1325"/>
      <c r="I121" s="1325"/>
      <c r="J121" s="1325"/>
      <c r="K121" s="1325"/>
      <c r="L121" s="1325"/>
      <c r="M121" s="1325"/>
      <c r="N121" s="1325"/>
      <c r="O121" s="1325"/>
      <c r="P121" s="1325"/>
      <c r="Q121" s="1325"/>
    </row>
    <row r="122" spans="2:17" x14ac:dyDescent="0.25">
      <c r="B122" s="1325"/>
      <c r="C122" s="1325"/>
      <c r="D122" s="1325"/>
      <c r="E122" s="1325"/>
      <c r="F122" s="1325"/>
      <c r="G122" s="1325"/>
      <c r="H122" s="1325"/>
      <c r="I122" s="1325"/>
      <c r="J122" s="1325"/>
      <c r="K122" s="1325"/>
      <c r="L122" s="1325"/>
      <c r="M122" s="1325"/>
      <c r="N122" s="1325"/>
      <c r="O122" s="1325"/>
      <c r="P122" s="1325"/>
      <c r="Q122" s="1325"/>
    </row>
    <row r="123" spans="2:17" x14ac:dyDescent="0.25">
      <c r="B123" s="1336"/>
      <c r="C123" s="1336"/>
      <c r="D123" s="1336"/>
      <c r="E123" s="1336"/>
      <c r="F123" s="1336"/>
      <c r="G123" s="1336"/>
      <c r="H123" s="1336"/>
      <c r="I123" s="1336"/>
      <c r="J123" s="1336"/>
      <c r="K123" s="1336"/>
      <c r="L123" s="1336"/>
      <c r="M123" s="1336"/>
      <c r="N123" s="1336"/>
      <c r="O123" s="1336"/>
      <c r="P123" s="1336"/>
      <c r="Q123" s="1336"/>
    </row>
    <row r="229" spans="2:2" x14ac:dyDescent="0.25">
      <c r="B229" s="1336"/>
    </row>
    <row r="230" spans="2:2" x14ac:dyDescent="0.25">
      <c r="B230" s="1325"/>
    </row>
    <row r="231" spans="2:2" x14ac:dyDescent="0.25">
      <c r="B231" s="1336"/>
    </row>
    <row r="232" spans="2:2" x14ac:dyDescent="0.25">
      <c r="B232" s="1336"/>
    </row>
    <row r="233" spans="2:2" x14ac:dyDescent="0.25">
      <c r="B233" s="1336"/>
    </row>
    <row r="234" spans="2:2" x14ac:dyDescent="0.25">
      <c r="B234" s="1336"/>
    </row>
    <row r="235" spans="2:2" x14ac:dyDescent="0.25">
      <c r="B235" s="1336"/>
    </row>
  </sheetData>
  <sheetProtection algorithmName="SHA-512" hashValue="MDQGyM729tAd1cP9rZUK/NwStIZ/E8Q4n9ZRh6zdfLFjT1X7lPxEm63z2W5KxsdFV6awBEQ6dFhMX/MF8MCgvw==" saltValue="yGm/apidvec2RKTt0kDN4Q==" spinCount="100000" sheet="1" objects="1" scenarios="1"/>
  <mergeCells count="13">
    <mergeCell ref="A97:R97"/>
    <mergeCell ref="A2:R2"/>
    <mergeCell ref="A19:R19"/>
    <mergeCell ref="A88:R88"/>
    <mergeCell ref="A79:R79"/>
    <mergeCell ref="A70:R70"/>
    <mergeCell ref="A61:R61"/>
    <mergeCell ref="A52:R52"/>
    <mergeCell ref="A43:R43"/>
    <mergeCell ref="A35:R35"/>
    <mergeCell ref="A27:R27"/>
    <mergeCell ref="A11:R11"/>
    <mergeCell ref="A3:R3"/>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Q94 Q76 Q85 Q67 Q58 Q49 Q41 Q25"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654"/>
  <sheetViews>
    <sheetView showGridLines="0" zoomScaleNormal="100" workbookViewId="0">
      <selection activeCell="B99" sqref="B99"/>
    </sheetView>
  </sheetViews>
  <sheetFormatPr defaultColWidth="8.85546875" defaultRowHeight="15" x14ac:dyDescent="0.25"/>
  <cols>
    <col min="1" max="5" width="18.42578125" customWidth="1"/>
  </cols>
  <sheetData>
    <row r="1" spans="1:5" s="197" customFormat="1" ht="19.5" thickBot="1" x14ac:dyDescent="0.35">
      <c r="A1" s="2193" t="s">
        <v>558</v>
      </c>
      <c r="B1" s="2194"/>
      <c r="C1" s="2194"/>
      <c r="D1" s="2194"/>
      <c r="E1" s="2195"/>
    </row>
    <row r="2" spans="1:5" s="1325" customFormat="1" ht="16.5" hidden="1" thickBot="1" x14ac:dyDescent="0.3">
      <c r="A2" s="2386" t="s">
        <v>559</v>
      </c>
      <c r="B2" s="2387"/>
      <c r="C2" s="2387"/>
      <c r="D2" s="2387"/>
      <c r="E2" s="2388"/>
    </row>
    <row r="3" spans="1:5" s="1325" customFormat="1" ht="15.75" hidden="1" thickBot="1" x14ac:dyDescent="0.3">
      <c r="A3" s="295"/>
      <c r="B3" s="2389" t="s">
        <v>560</v>
      </c>
      <c r="C3" s="2390"/>
      <c r="D3" s="2389" t="s">
        <v>561</v>
      </c>
      <c r="E3" s="2390"/>
    </row>
    <row r="4" spans="1:5" s="1325" customFormat="1" ht="15.75" hidden="1" thickBot="1" x14ac:dyDescent="0.3">
      <c r="A4" s="138"/>
      <c r="B4" s="177" t="s">
        <v>562</v>
      </c>
      <c r="C4" s="176" t="s">
        <v>278</v>
      </c>
      <c r="D4" s="177" t="s">
        <v>562</v>
      </c>
      <c r="E4" s="176" t="s">
        <v>278</v>
      </c>
    </row>
    <row r="5" spans="1:5" s="1325" customFormat="1" ht="15.75" hidden="1" thickBot="1" x14ac:dyDescent="0.3">
      <c r="A5" s="2126" t="s">
        <v>563</v>
      </c>
      <c r="B5" s="2127"/>
      <c r="C5" s="2127"/>
      <c r="D5" s="2127"/>
      <c r="E5" s="2128"/>
    </row>
    <row r="6" spans="1:5" s="1325" customFormat="1" hidden="1" x14ac:dyDescent="0.25">
      <c r="A6" s="93" t="s">
        <v>282</v>
      </c>
      <c r="B6" s="1424"/>
      <c r="C6" s="325" t="e">
        <f>SUM(B6/B14)</f>
        <v>#DIV/0!</v>
      </c>
      <c r="D6" s="1424"/>
      <c r="E6" s="325" t="e">
        <f>SUM(D6/D14)</f>
        <v>#DIV/0!</v>
      </c>
    </row>
    <row r="7" spans="1:5" s="1325" customFormat="1" hidden="1" x14ac:dyDescent="0.25">
      <c r="A7" s="94" t="s">
        <v>283</v>
      </c>
      <c r="B7" s="1425"/>
      <c r="C7" s="326" t="e">
        <f>SUM(B7/B14)</f>
        <v>#DIV/0!</v>
      </c>
      <c r="D7" s="1425"/>
      <c r="E7" s="326" t="e">
        <f>SUM(D7/D14)</f>
        <v>#DIV/0!</v>
      </c>
    </row>
    <row r="8" spans="1:5" s="1325" customFormat="1" hidden="1" x14ac:dyDescent="0.25">
      <c r="A8" s="94" t="s">
        <v>284</v>
      </c>
      <c r="B8" s="1425"/>
      <c r="C8" s="326" t="e">
        <f>SUM(B8/B14)</f>
        <v>#DIV/0!</v>
      </c>
      <c r="D8" s="1425"/>
      <c r="E8" s="326" t="e">
        <f>SUM(D8/D14)</f>
        <v>#DIV/0!</v>
      </c>
    </row>
    <row r="9" spans="1:5" s="1325" customFormat="1" hidden="1" x14ac:dyDescent="0.25">
      <c r="A9" s="94" t="s">
        <v>285</v>
      </c>
      <c r="B9" s="1425"/>
      <c r="C9" s="326" t="e">
        <f>SUM(B9/B14)</f>
        <v>#DIV/0!</v>
      </c>
      <c r="D9" s="1425"/>
      <c r="E9" s="326" t="e">
        <f>SUM(D9/D15)</f>
        <v>#DIV/0!</v>
      </c>
    </row>
    <row r="10" spans="1:5" s="1325" customFormat="1" hidden="1" x14ac:dyDescent="0.25">
      <c r="A10" s="94" t="s">
        <v>286</v>
      </c>
      <c r="B10" s="1425"/>
      <c r="C10" s="326" t="e">
        <f>SUM(B10/B14)</f>
        <v>#DIV/0!</v>
      </c>
      <c r="D10" s="1425"/>
      <c r="E10" s="326" t="e">
        <f>SUM(D10/D14)</f>
        <v>#DIV/0!</v>
      </c>
    </row>
    <row r="11" spans="1:5" s="1325" customFormat="1" hidden="1" x14ac:dyDescent="0.25">
      <c r="A11" s="94" t="s">
        <v>287</v>
      </c>
      <c r="B11" s="1425"/>
      <c r="C11" s="326" t="e">
        <f>SUM(B11/B14)</f>
        <v>#DIV/0!</v>
      </c>
      <c r="D11" s="1425"/>
      <c r="E11" s="326" t="e">
        <f>SUM(D11/D14)</f>
        <v>#DIV/0!</v>
      </c>
    </row>
    <row r="12" spans="1:5" s="1325" customFormat="1" hidden="1" x14ac:dyDescent="0.25">
      <c r="A12" s="94" t="s">
        <v>288</v>
      </c>
      <c r="B12" s="1425"/>
      <c r="C12" s="326" t="e">
        <f>SUM(B12/B14)</f>
        <v>#DIV/0!</v>
      </c>
      <c r="D12" s="1425"/>
      <c r="E12" s="326" t="e">
        <f>SUM(D12/D14)</f>
        <v>#DIV/0!</v>
      </c>
    </row>
    <row r="13" spans="1:5" s="1325" customFormat="1" ht="15.75" hidden="1" thickBot="1" x14ac:dyDescent="0.3">
      <c r="A13" s="95" t="s">
        <v>408</v>
      </c>
      <c r="B13" s="1426"/>
      <c r="C13" s="327" t="e">
        <f>SUM(B13/B14)</f>
        <v>#DIV/0!</v>
      </c>
      <c r="D13" s="1426"/>
      <c r="E13" s="327" t="e">
        <f>SUM(D13/D14)</f>
        <v>#DIV/0!</v>
      </c>
    </row>
    <row r="14" spans="1:5" s="1325" customFormat="1" ht="16.5" hidden="1" thickTop="1" thickBot="1" x14ac:dyDescent="0.3">
      <c r="A14" s="34" t="s">
        <v>409</v>
      </c>
      <c r="B14" s="398">
        <f>SUM(B6:B13)</f>
        <v>0</v>
      </c>
      <c r="C14" s="203" t="e">
        <f>SUM(C6:C13)</f>
        <v>#DIV/0!</v>
      </c>
      <c r="D14" s="398">
        <f>SUM(D6:D13)</f>
        <v>0</v>
      </c>
      <c r="E14" s="203" t="e">
        <f>SUM(E6:E13)</f>
        <v>#DIV/0!</v>
      </c>
    </row>
    <row r="15" spans="1:5" s="33" customFormat="1" ht="15.75" hidden="1" thickBot="1" x14ac:dyDescent="0.25">
      <c r="A15" s="2126" t="s">
        <v>564</v>
      </c>
      <c r="B15" s="2127"/>
      <c r="C15" s="2127"/>
      <c r="D15" s="2127"/>
      <c r="E15" s="2128"/>
    </row>
    <row r="16" spans="1:5" s="1325" customFormat="1" hidden="1" x14ac:dyDescent="0.25">
      <c r="A16" s="93" t="s">
        <v>292</v>
      </c>
      <c r="B16" s="1424"/>
      <c r="C16" s="328" t="e">
        <f>SUM(B16/B22)</f>
        <v>#DIV/0!</v>
      </c>
      <c r="D16" s="1424"/>
      <c r="E16" s="328" t="e">
        <f>SUM(D16/D22)</f>
        <v>#DIV/0!</v>
      </c>
    </row>
    <row r="17" spans="1:5" s="1325" customFormat="1" hidden="1" x14ac:dyDescent="0.25">
      <c r="A17" s="94" t="s">
        <v>293</v>
      </c>
      <c r="B17" s="1425"/>
      <c r="C17" s="329" t="e">
        <f>SUM(B17/B22)</f>
        <v>#DIV/0!</v>
      </c>
      <c r="D17" s="1425"/>
      <c r="E17" s="329" t="e">
        <f>SUM(D17/D22)</f>
        <v>#DIV/0!</v>
      </c>
    </row>
    <row r="18" spans="1:5" s="1325" customFormat="1" hidden="1" x14ac:dyDescent="0.25">
      <c r="A18" s="94" t="s">
        <v>294</v>
      </c>
      <c r="B18" s="1425"/>
      <c r="C18" s="329" t="e">
        <f>SUM(B18/B22)</f>
        <v>#DIV/0!</v>
      </c>
      <c r="D18" s="1425"/>
      <c r="E18" s="329" t="e">
        <f>SUM(D18/D22)</f>
        <v>#DIV/0!</v>
      </c>
    </row>
    <row r="19" spans="1:5" s="1325" customFormat="1" hidden="1" x14ac:dyDescent="0.25">
      <c r="A19" s="94" t="s">
        <v>295</v>
      </c>
      <c r="B19" s="1425"/>
      <c r="C19" s="329" t="e">
        <f>SUM(B19/B22)</f>
        <v>#DIV/0!</v>
      </c>
      <c r="D19" s="1425"/>
      <c r="E19" s="329" t="e">
        <f>SUM(D19/D23)</f>
        <v>#DIV/0!</v>
      </c>
    </row>
    <row r="20" spans="1:5" s="1325" customFormat="1" hidden="1" x14ac:dyDescent="0.25">
      <c r="A20" s="94" t="s">
        <v>296</v>
      </c>
      <c r="B20" s="1425"/>
      <c r="C20" s="329" t="e">
        <f>SUM(B20/B22)</f>
        <v>#DIV/0!</v>
      </c>
      <c r="D20" s="1425"/>
      <c r="E20" s="329" t="e">
        <f>SUM(D20/D22)</f>
        <v>#DIV/0!</v>
      </c>
    </row>
    <row r="21" spans="1:5" s="1325" customFormat="1" ht="15.75" hidden="1" thickBot="1" x14ac:dyDescent="0.3">
      <c r="A21" s="111" t="s">
        <v>297</v>
      </c>
      <c r="B21" s="1426"/>
      <c r="C21" s="330" t="e">
        <f>SUM(B21/B22)</f>
        <v>#DIV/0!</v>
      </c>
      <c r="D21" s="1426"/>
      <c r="E21" s="330" t="e">
        <f>SUM(D21/D22)</f>
        <v>#DIV/0!</v>
      </c>
    </row>
    <row r="22" spans="1:5" s="1325" customFormat="1" ht="16.5" hidden="1" thickTop="1" thickBot="1" x14ac:dyDescent="0.3">
      <c r="A22" s="125" t="s">
        <v>565</v>
      </c>
      <c r="B22" s="124">
        <f>SUM(B16:B21)</f>
        <v>0</v>
      </c>
      <c r="C22" s="728" t="e">
        <f>SUM(C16:C21)</f>
        <v>#DIV/0!</v>
      </c>
      <c r="D22" s="124">
        <f>SUM(D16:D21)</f>
        <v>0</v>
      </c>
      <c r="E22" s="728" t="e">
        <f>SUM(E16:E21)</f>
        <v>#DIV/0!</v>
      </c>
    </row>
    <row r="23" spans="1:5" s="33" customFormat="1" ht="15.75" hidden="1" thickBot="1" x14ac:dyDescent="0.25">
      <c r="A23" s="2126" t="s">
        <v>566</v>
      </c>
      <c r="B23" s="2127"/>
      <c r="C23" s="2127"/>
      <c r="D23" s="2127"/>
      <c r="E23" s="2128"/>
    </row>
    <row r="24" spans="1:5" s="1325" customFormat="1" ht="15.75" hidden="1" thickBot="1" x14ac:dyDescent="0.3">
      <c r="A24" s="734" t="s">
        <v>567</v>
      </c>
      <c r="B24" s="2391" t="s">
        <v>568</v>
      </c>
      <c r="C24" s="2392"/>
      <c r="D24" s="2391" t="s">
        <v>568</v>
      </c>
      <c r="E24" s="2392"/>
    </row>
    <row r="25" spans="1:5" s="1325" customFormat="1" ht="15.75" hidden="1" thickBot="1" x14ac:dyDescent="0.3">
      <c r="A25" s="2126" t="s">
        <v>569</v>
      </c>
      <c r="B25" s="2127"/>
      <c r="C25" s="2127"/>
      <c r="D25" s="2127"/>
      <c r="E25" s="2128"/>
    </row>
    <row r="26" spans="1:5" s="1325" customFormat="1" hidden="1" x14ac:dyDescent="0.25">
      <c r="A26" s="1911" t="s">
        <v>570</v>
      </c>
      <c r="B26" s="1474"/>
      <c r="C26" s="332" t="e">
        <f>SUM(B26/B29)</f>
        <v>#DIV/0!</v>
      </c>
      <c r="D26" s="1474"/>
      <c r="E26" s="332" t="e">
        <f>SUM(D26/D29)</f>
        <v>#DIV/0!</v>
      </c>
    </row>
    <row r="27" spans="1:5" s="1325" customFormat="1" hidden="1" x14ac:dyDescent="0.25">
      <c r="A27" s="97" t="s">
        <v>571</v>
      </c>
      <c r="B27" s="1425"/>
      <c r="C27" s="326" t="e">
        <f>SUM(B27/B29)</f>
        <v>#DIV/0!</v>
      </c>
      <c r="D27" s="1425"/>
      <c r="E27" s="326" t="e">
        <f>SUM(D27/D29)</f>
        <v>#DIV/0!</v>
      </c>
    </row>
    <row r="28" spans="1:5" s="1325" customFormat="1" ht="15.75" hidden="1" thickBot="1" x14ac:dyDescent="0.3">
      <c r="A28" s="95" t="s">
        <v>572</v>
      </c>
      <c r="B28" s="1426"/>
      <c r="C28" s="330" t="e">
        <f>SUM(B28/B29)</f>
        <v>#DIV/0!</v>
      </c>
      <c r="D28" s="1426"/>
      <c r="E28" s="330" t="e">
        <f>SUM(D28/D29)</f>
        <v>#DIV/0!</v>
      </c>
    </row>
    <row r="29" spans="1:5" s="1325" customFormat="1" ht="16.5" hidden="1" thickTop="1" thickBot="1" x14ac:dyDescent="0.3">
      <c r="A29" s="123" t="s">
        <v>135</v>
      </c>
      <c r="B29" s="204">
        <f>SUM(B26:B28)</f>
        <v>0</v>
      </c>
      <c r="C29" s="728" t="e">
        <f>SUM(C26:C28)</f>
        <v>#DIV/0!</v>
      </c>
      <c r="D29" s="204">
        <f>SUM(D26:D28)</f>
        <v>0</v>
      </c>
      <c r="E29" s="728" t="e">
        <f>SUM(E26:E28)</f>
        <v>#DIV/0!</v>
      </c>
    </row>
    <row r="30" spans="1:5" s="1325" customFormat="1" ht="15.75" hidden="1" thickBot="1" x14ac:dyDescent="0.3">
      <c r="A30" s="2126" t="s">
        <v>573</v>
      </c>
      <c r="B30" s="2127"/>
      <c r="C30" s="2127"/>
      <c r="D30" s="2127"/>
      <c r="E30" s="2128"/>
    </row>
    <row r="31" spans="1:5" s="1325" customFormat="1" hidden="1" x14ac:dyDescent="0.25">
      <c r="A31" s="1911" t="s">
        <v>574</v>
      </c>
      <c r="B31" s="1474"/>
      <c r="C31" s="328" t="e">
        <f>SUM(B31/B38)</f>
        <v>#DIV/0!</v>
      </c>
      <c r="D31" s="783"/>
      <c r="E31" s="732"/>
    </row>
    <row r="32" spans="1:5" s="1325" customFormat="1" hidden="1" x14ac:dyDescent="0.25">
      <c r="A32" s="94" t="s">
        <v>575</v>
      </c>
      <c r="B32" s="1425"/>
      <c r="C32" s="329" t="e">
        <f>SUM(B32/B38)</f>
        <v>#DIV/0!</v>
      </c>
      <c r="D32" s="784"/>
      <c r="E32" s="415"/>
    </row>
    <row r="33" spans="1:5" s="1325" customFormat="1" hidden="1" x14ac:dyDescent="0.25">
      <c r="A33" s="94" t="s">
        <v>576</v>
      </c>
      <c r="B33" s="1425"/>
      <c r="C33" s="329" t="e">
        <f>SUM(B33/B38)</f>
        <v>#DIV/0!</v>
      </c>
      <c r="D33" s="784"/>
      <c r="E33" s="415"/>
    </row>
    <row r="34" spans="1:5" s="1325" customFormat="1" hidden="1" x14ac:dyDescent="0.25">
      <c r="A34" s="94" t="s">
        <v>577</v>
      </c>
      <c r="B34" s="1425"/>
      <c r="C34" s="329" t="e">
        <f>SUM(B34/B38)</f>
        <v>#DIV/0!</v>
      </c>
      <c r="D34" s="784"/>
      <c r="E34" s="415"/>
    </row>
    <row r="35" spans="1:5" s="1325" customFormat="1" hidden="1" x14ac:dyDescent="0.25">
      <c r="A35" s="94" t="s">
        <v>578</v>
      </c>
      <c r="B35" s="1425"/>
      <c r="C35" s="329" t="e">
        <f>SUM(B35/B38)</f>
        <v>#DIV/0!</v>
      </c>
      <c r="D35" s="784"/>
      <c r="E35" s="415"/>
    </row>
    <row r="36" spans="1:5" s="1325" customFormat="1" hidden="1" x14ac:dyDescent="0.25">
      <c r="A36" s="94" t="s">
        <v>579</v>
      </c>
      <c r="B36" s="1425"/>
      <c r="C36" s="329" t="e">
        <f>SUM(B36/B38)</f>
        <v>#DIV/0!</v>
      </c>
      <c r="D36" s="784"/>
      <c r="E36" s="415"/>
    </row>
    <row r="37" spans="1:5" s="1325" customFormat="1" ht="15.75" hidden="1" thickBot="1" x14ac:dyDescent="0.3">
      <c r="A37" s="111" t="s">
        <v>580</v>
      </c>
      <c r="B37" s="1426"/>
      <c r="C37" s="330" t="e">
        <f>SUM(B37/B38)</f>
        <v>#DIV/0!</v>
      </c>
      <c r="D37" s="784"/>
      <c r="E37" s="415"/>
    </row>
    <row r="38" spans="1:5" s="1325" customFormat="1" ht="16.5" hidden="1" thickTop="1" thickBot="1" x14ac:dyDescent="0.3">
      <c r="A38" s="125" t="s">
        <v>135</v>
      </c>
      <c r="B38" s="204">
        <f>SUM(B31:B37)</f>
        <v>0</v>
      </c>
      <c r="C38" s="786" t="e">
        <f>SUM(C31:C37)</f>
        <v>#DIV/0!</v>
      </c>
      <c r="D38" s="785"/>
      <c r="E38" s="729"/>
    </row>
    <row r="39" spans="1:5" s="1325" customFormat="1" ht="15.75" hidden="1" thickBot="1" x14ac:dyDescent="0.3">
      <c r="A39" s="2126" t="s">
        <v>581</v>
      </c>
      <c r="B39" s="2127"/>
      <c r="C39" s="2127"/>
      <c r="D39" s="2127"/>
      <c r="E39" s="2128"/>
    </row>
    <row r="40" spans="1:5" s="1325" customFormat="1" hidden="1" x14ac:dyDescent="0.25">
      <c r="A40" s="1911" t="s">
        <v>582</v>
      </c>
      <c r="B40" s="1474"/>
      <c r="C40" s="328" t="e">
        <f>SUM(B40/B44)</f>
        <v>#DIV/0!</v>
      </c>
      <c r="D40" s="783"/>
      <c r="E40" s="732"/>
    </row>
    <row r="41" spans="1:5" s="1325" customFormat="1" hidden="1" x14ac:dyDescent="0.25">
      <c r="A41" s="94" t="s">
        <v>583</v>
      </c>
      <c r="B41" s="1425"/>
      <c r="C41" s="329" t="e">
        <f>SUM(B41/B44)</f>
        <v>#DIV/0!</v>
      </c>
      <c r="D41" s="415"/>
      <c r="E41" s="415"/>
    </row>
    <row r="42" spans="1:5" s="1325" customFormat="1" hidden="1" x14ac:dyDescent="0.25">
      <c r="A42" s="94" t="s">
        <v>584</v>
      </c>
      <c r="B42" s="1425"/>
      <c r="C42" s="329" t="e">
        <f>SUM(B42/B44)</f>
        <v>#DIV/0!</v>
      </c>
      <c r="D42" s="415"/>
      <c r="E42" s="415"/>
    </row>
    <row r="43" spans="1:5" s="1325" customFormat="1" ht="15.75" hidden="1" thickBot="1" x14ac:dyDescent="0.3">
      <c r="A43" s="111" t="s">
        <v>585</v>
      </c>
      <c r="B43" s="1426"/>
      <c r="C43" s="330" t="e">
        <f>SUM(B43/B44)</f>
        <v>#DIV/0!</v>
      </c>
      <c r="D43" s="415"/>
      <c r="E43" s="415"/>
    </row>
    <row r="44" spans="1:5" s="1325" customFormat="1" ht="16.5" hidden="1" thickTop="1" thickBot="1" x14ac:dyDescent="0.3">
      <c r="A44" s="125" t="s">
        <v>135</v>
      </c>
      <c r="B44" s="204">
        <f>SUM(B40:B43)</f>
        <v>0</v>
      </c>
      <c r="C44" s="728" t="e">
        <f>SUM(C40:C43)</f>
        <v>#DIV/0!</v>
      </c>
      <c r="D44" s="729"/>
      <c r="E44" s="729"/>
    </row>
    <row r="45" spans="1:5" s="1325" customFormat="1" ht="15.75" hidden="1" thickBot="1" x14ac:dyDescent="0.3">
      <c r="A45" s="2126" t="s">
        <v>586</v>
      </c>
      <c r="B45" s="2127"/>
      <c r="C45" s="2127"/>
      <c r="D45" s="2127"/>
      <c r="E45" s="2128"/>
    </row>
    <row r="46" spans="1:5" s="1325" customFormat="1" hidden="1" x14ac:dyDescent="0.25">
      <c r="A46" s="1911" t="s">
        <v>587</v>
      </c>
      <c r="B46" s="1474"/>
      <c r="C46" s="731" t="e">
        <f>SUM(B46/B49)</f>
        <v>#DIV/0!</v>
      </c>
      <c r="D46" s="732"/>
      <c r="E46" s="732"/>
    </row>
    <row r="47" spans="1:5" s="1325" customFormat="1" hidden="1" x14ac:dyDescent="0.25">
      <c r="A47" s="94" t="s">
        <v>588</v>
      </c>
      <c r="B47" s="1425"/>
      <c r="C47" s="731" t="e">
        <f>SUM(B47/B50)</f>
        <v>#DIV/0!</v>
      </c>
      <c r="D47" s="415"/>
      <c r="E47" s="415"/>
    </row>
    <row r="48" spans="1:5" s="1325" customFormat="1" ht="15.75" hidden="1" thickBot="1" x14ac:dyDescent="0.3">
      <c r="A48" s="111" t="s">
        <v>589</v>
      </c>
      <c r="B48" s="1426"/>
      <c r="C48" s="330" t="e">
        <f>SUM(B48/B49)</f>
        <v>#DIV/0!</v>
      </c>
      <c r="D48" s="415"/>
      <c r="E48" s="415"/>
    </row>
    <row r="49" spans="1:5" s="1325" customFormat="1" ht="16.5" hidden="1" thickTop="1" thickBot="1" x14ac:dyDescent="0.3">
      <c r="A49" s="35" t="s">
        <v>135</v>
      </c>
      <c r="B49" s="109">
        <f>SUM(B46:B48)</f>
        <v>0</v>
      </c>
      <c r="C49" s="331" t="e">
        <f>SUM(C46:C48)</f>
        <v>#DIV/0!</v>
      </c>
      <c r="D49" s="415"/>
      <c r="E49" s="415"/>
    </row>
    <row r="50" spans="1:5" s="1325" customFormat="1" ht="16.5" thickBot="1" x14ac:dyDescent="0.3">
      <c r="A50" s="2386" t="s">
        <v>1020</v>
      </c>
      <c r="B50" s="2387"/>
      <c r="C50" s="2387"/>
      <c r="D50" s="2387"/>
      <c r="E50" s="2388"/>
    </row>
    <row r="51" spans="1:5" s="1325" customFormat="1" ht="15.75" thickBot="1" x14ac:dyDescent="0.3">
      <c r="A51" s="295"/>
      <c r="B51" s="2389" t="s">
        <v>560</v>
      </c>
      <c r="C51" s="2390"/>
      <c r="D51" s="2389" t="s">
        <v>561</v>
      </c>
      <c r="E51" s="2390"/>
    </row>
    <row r="52" spans="1:5" s="1325" customFormat="1" ht="15.75" thickBot="1" x14ac:dyDescent="0.3">
      <c r="A52" s="138"/>
      <c r="B52" s="177" t="s">
        <v>562</v>
      </c>
      <c r="C52" s="176" t="s">
        <v>278</v>
      </c>
      <c r="D52" s="177" t="s">
        <v>562</v>
      </c>
      <c r="E52" s="176" t="s">
        <v>278</v>
      </c>
    </row>
    <row r="53" spans="1:5" s="1325" customFormat="1" ht="15.75" thickBot="1" x14ac:dyDescent="0.3">
      <c r="A53" s="2126" t="s">
        <v>563</v>
      </c>
      <c r="B53" s="2127"/>
      <c r="C53" s="2127"/>
      <c r="D53" s="2127"/>
      <c r="E53" s="2128"/>
    </row>
    <row r="54" spans="1:5" s="1325" customFormat="1" x14ac:dyDescent="0.25">
      <c r="A54" s="93" t="s">
        <v>282</v>
      </c>
      <c r="B54" s="397">
        <v>70</v>
      </c>
      <c r="C54" s="602">
        <f>SUM(B54/B62)</f>
        <v>6.7763794772507255E-2</v>
      </c>
      <c r="D54" s="397">
        <v>4</v>
      </c>
      <c r="E54" s="325">
        <f>SUM(D54/D62)</f>
        <v>8.8105726872246704E-3</v>
      </c>
    </row>
    <row r="55" spans="1:5" s="1325" customFormat="1" x14ac:dyDescent="0.25">
      <c r="A55" s="94" t="s">
        <v>283</v>
      </c>
      <c r="B55" s="1956">
        <v>318</v>
      </c>
      <c r="C55" s="348">
        <f>SUM(B55/B62)</f>
        <v>0.30784123910939015</v>
      </c>
      <c r="D55" s="1956">
        <v>43</v>
      </c>
      <c r="E55" s="326">
        <f>SUM(D55/D62)</f>
        <v>9.4713656387665199E-2</v>
      </c>
    </row>
    <row r="56" spans="1:5" s="1325" customFormat="1" x14ac:dyDescent="0.25">
      <c r="A56" s="94" t="s">
        <v>284</v>
      </c>
      <c r="B56" s="1956">
        <v>216</v>
      </c>
      <c r="C56" s="348">
        <f>SUM(B56/B62)</f>
        <v>0.20909970958373669</v>
      </c>
      <c r="D56" s="1956">
        <v>53</v>
      </c>
      <c r="E56" s="326">
        <f>SUM(D56/D62)</f>
        <v>0.11674008810572688</v>
      </c>
    </row>
    <row r="57" spans="1:5" s="1325" customFormat="1" x14ac:dyDescent="0.25">
      <c r="A57" s="94" t="s">
        <v>285</v>
      </c>
      <c r="B57" s="1956">
        <v>210</v>
      </c>
      <c r="C57" s="348">
        <f>SUM(B57/B62)</f>
        <v>0.20329138431752178</v>
      </c>
      <c r="D57" s="1956">
        <v>91</v>
      </c>
      <c r="E57" s="326">
        <f>SUM(D57/D62)</f>
        <v>0.20044052863436124</v>
      </c>
    </row>
    <row r="58" spans="1:5" s="1325" customFormat="1" x14ac:dyDescent="0.25">
      <c r="A58" s="94" t="s">
        <v>286</v>
      </c>
      <c r="B58" s="1956">
        <v>105</v>
      </c>
      <c r="C58" s="348">
        <f>SUM(B58/B62)</f>
        <v>0.10164569215876089</v>
      </c>
      <c r="D58" s="1956">
        <v>97</v>
      </c>
      <c r="E58" s="326">
        <f>SUM(D58/D62)</f>
        <v>0.21365638766519823</v>
      </c>
    </row>
    <row r="59" spans="1:5" s="1325" customFormat="1" x14ac:dyDescent="0.25">
      <c r="A59" s="94" t="s">
        <v>287</v>
      </c>
      <c r="B59" s="1956">
        <v>72</v>
      </c>
      <c r="C59" s="348">
        <f>SUM(B59/B62)</f>
        <v>6.9699903194578902E-2</v>
      </c>
      <c r="D59" s="1956">
        <v>125</v>
      </c>
      <c r="E59" s="326">
        <f>SUM(D59/D62)</f>
        <v>0.2753303964757709</v>
      </c>
    </row>
    <row r="60" spans="1:5" s="1325" customFormat="1" x14ac:dyDescent="0.25">
      <c r="A60" s="94" t="s">
        <v>288</v>
      </c>
      <c r="B60" s="1956">
        <v>42</v>
      </c>
      <c r="C60" s="348">
        <f>SUM(B60/B62)</f>
        <v>4.0658276863504358E-2</v>
      </c>
      <c r="D60" s="1956">
        <v>41</v>
      </c>
      <c r="E60" s="326">
        <f>SUM(D60/D62)</f>
        <v>9.0308370044052858E-2</v>
      </c>
    </row>
    <row r="61" spans="1:5" s="1325" customFormat="1" ht="15.75" thickBot="1" x14ac:dyDescent="0.3">
      <c r="A61" s="95" t="s">
        <v>408</v>
      </c>
      <c r="B61" s="349">
        <v>0</v>
      </c>
      <c r="C61" s="350">
        <f>SUM(B61/B62)</f>
        <v>0</v>
      </c>
      <c r="D61" s="349">
        <v>0</v>
      </c>
      <c r="E61" s="327">
        <f>SUM(D61/D62)</f>
        <v>0</v>
      </c>
    </row>
    <row r="62" spans="1:5" s="1325" customFormat="1" ht="16.5" thickTop="1" thickBot="1" x14ac:dyDescent="0.3">
      <c r="A62" s="34" t="s">
        <v>409</v>
      </c>
      <c r="B62" s="398">
        <f>SUM(B54:B61)</f>
        <v>1033</v>
      </c>
      <c r="C62" s="203">
        <f>SUM(C54:C61)</f>
        <v>0.99999999999999989</v>
      </c>
      <c r="D62" s="398">
        <f>SUM(D54:D61)</f>
        <v>454</v>
      </c>
      <c r="E62" s="203">
        <f>SUM(E54:E61)</f>
        <v>1</v>
      </c>
    </row>
    <row r="63" spans="1:5" s="33" customFormat="1" ht="15.75" thickBot="1" x14ac:dyDescent="0.25">
      <c r="A63" s="2126" t="s">
        <v>564</v>
      </c>
      <c r="B63" s="2127"/>
      <c r="C63" s="2127"/>
      <c r="D63" s="2127"/>
      <c r="E63" s="2128"/>
    </row>
    <row r="64" spans="1:5" s="1325" customFormat="1" x14ac:dyDescent="0.25">
      <c r="A64" s="93" t="s">
        <v>292</v>
      </c>
      <c r="B64" s="397">
        <v>161</v>
      </c>
      <c r="C64" s="604">
        <f>SUM(B64/B70)</f>
        <v>0.1558567279767667</v>
      </c>
      <c r="D64" s="397">
        <v>91</v>
      </c>
      <c r="E64" s="328">
        <f>SUM(D64/D70)</f>
        <v>0.20044052863436124</v>
      </c>
    </row>
    <row r="65" spans="1:5" s="1325" customFormat="1" x14ac:dyDescent="0.25">
      <c r="A65" s="94" t="s">
        <v>293</v>
      </c>
      <c r="B65" s="1956">
        <v>86</v>
      </c>
      <c r="C65" s="605">
        <f>SUM(B65/B70)</f>
        <v>8.325266214908035E-2</v>
      </c>
      <c r="D65" s="1956">
        <v>47</v>
      </c>
      <c r="E65" s="329">
        <f>SUM(D65/D70)</f>
        <v>0.10352422907488987</v>
      </c>
    </row>
    <row r="66" spans="1:5" s="1325" customFormat="1" x14ac:dyDescent="0.25">
      <c r="A66" s="94" t="s">
        <v>294</v>
      </c>
      <c r="B66" s="1956">
        <v>7</v>
      </c>
      <c r="C66" s="605">
        <f>SUM(B66/B70)</f>
        <v>6.7763794772507258E-3</v>
      </c>
      <c r="D66" s="1956">
        <v>3</v>
      </c>
      <c r="E66" s="329">
        <f>SUM(D66/D70)</f>
        <v>6.6079295154185024E-3</v>
      </c>
    </row>
    <row r="67" spans="1:5" s="1325" customFormat="1" x14ac:dyDescent="0.25">
      <c r="A67" s="94" t="s">
        <v>295</v>
      </c>
      <c r="B67" s="1956">
        <v>345</v>
      </c>
      <c r="C67" s="605">
        <f>SUM(B67/B70)</f>
        <v>0.3339787028073572</v>
      </c>
      <c r="D67" s="1956">
        <v>139</v>
      </c>
      <c r="E67" s="329">
        <f>SUM(D67/D70)</f>
        <v>0.30616740088105726</v>
      </c>
    </row>
    <row r="68" spans="1:5" s="1325" customFormat="1" x14ac:dyDescent="0.25">
      <c r="A68" s="94" t="s">
        <v>296</v>
      </c>
      <c r="B68" s="1956">
        <v>378</v>
      </c>
      <c r="C68" s="605">
        <f>SUM(B68/B70)</f>
        <v>0.36592449177153918</v>
      </c>
      <c r="D68" s="1956">
        <v>161</v>
      </c>
      <c r="E68" s="329">
        <f>SUM(D68/D70)</f>
        <v>0.35462555066079293</v>
      </c>
    </row>
    <row r="69" spans="1:5" s="1325" customFormat="1" ht="15.75" thickBot="1" x14ac:dyDescent="0.3">
      <c r="A69" s="111" t="s">
        <v>297</v>
      </c>
      <c r="B69" s="349">
        <v>56</v>
      </c>
      <c r="C69" s="606">
        <f>SUM(B69/B70)</f>
        <v>5.4211035818005807E-2</v>
      </c>
      <c r="D69" s="349">
        <v>13</v>
      </c>
      <c r="E69" s="330">
        <f>SUM(D69/D70)</f>
        <v>2.8634361233480177E-2</v>
      </c>
    </row>
    <row r="70" spans="1:5" s="1325" customFormat="1" ht="16.5" thickTop="1" thickBot="1" x14ac:dyDescent="0.3">
      <c r="A70" s="125" t="s">
        <v>565</v>
      </c>
      <c r="B70" s="124">
        <f>SUM(B64:B69)</f>
        <v>1033</v>
      </c>
      <c r="C70" s="728">
        <f>SUM(C64:C69)</f>
        <v>0.99999999999999989</v>
      </c>
      <c r="D70" s="124">
        <f>SUM(D64:D69)</f>
        <v>454</v>
      </c>
      <c r="E70" s="728">
        <f>SUM(E64:E69)</f>
        <v>1</v>
      </c>
    </row>
    <row r="71" spans="1:5" s="33" customFormat="1" ht="15.75" thickBot="1" x14ac:dyDescent="0.25">
      <c r="A71" s="2126" t="s">
        <v>566</v>
      </c>
      <c r="B71" s="2127"/>
      <c r="C71" s="2127"/>
      <c r="D71" s="2127"/>
      <c r="E71" s="2128"/>
    </row>
    <row r="72" spans="1:5" s="1325" customFormat="1" ht="15.75" thickBot="1" x14ac:dyDescent="0.3">
      <c r="A72" s="734" t="s">
        <v>567</v>
      </c>
      <c r="B72" s="2393" t="s">
        <v>1041</v>
      </c>
      <c r="C72" s="2394"/>
      <c r="D72" s="2393" t="s">
        <v>1040</v>
      </c>
      <c r="E72" s="2394"/>
    </row>
    <row r="73" spans="1:5" s="1325" customFormat="1" ht="15.75" thickBot="1" x14ac:dyDescent="0.3">
      <c r="A73" s="2126" t="s">
        <v>569</v>
      </c>
      <c r="B73" s="2127"/>
      <c r="C73" s="2127"/>
      <c r="D73" s="2127"/>
      <c r="E73" s="2128"/>
    </row>
    <row r="74" spans="1:5" s="1325" customFormat="1" x14ac:dyDescent="0.25">
      <c r="A74" s="1871" t="s">
        <v>570</v>
      </c>
      <c r="B74" s="1951">
        <v>718</v>
      </c>
      <c r="C74" s="726">
        <f>SUM(B74/B77)</f>
        <v>0.69506292352371735</v>
      </c>
      <c r="D74" s="1951">
        <v>366</v>
      </c>
      <c r="E74" s="332">
        <f>SUM(D74/D77)</f>
        <v>0.80616740088105732</v>
      </c>
    </row>
    <row r="75" spans="1:5" s="1325" customFormat="1" x14ac:dyDescent="0.25">
      <c r="A75" s="97" t="s">
        <v>571</v>
      </c>
      <c r="B75" s="1956">
        <v>43</v>
      </c>
      <c r="C75" s="348">
        <f>SUM(B75/B77)</f>
        <v>4.1626331074540175E-2</v>
      </c>
      <c r="D75" s="1956">
        <v>13</v>
      </c>
      <c r="E75" s="326">
        <f>SUM(D75/D77)</f>
        <v>2.8634361233480177E-2</v>
      </c>
    </row>
    <row r="76" spans="1:5" s="1325" customFormat="1" ht="15.75" thickBot="1" x14ac:dyDescent="0.3">
      <c r="A76" s="95" t="s">
        <v>572</v>
      </c>
      <c r="B76" s="349">
        <v>272</v>
      </c>
      <c r="C76" s="606">
        <f>SUM(B76/B77)</f>
        <v>0.26331074540174249</v>
      </c>
      <c r="D76" s="349">
        <v>75</v>
      </c>
      <c r="E76" s="330">
        <f>SUM(D76/D77)</f>
        <v>0.16519823788546256</v>
      </c>
    </row>
    <row r="77" spans="1:5" s="1325" customFormat="1" ht="16.5" thickTop="1" thickBot="1" x14ac:dyDescent="0.3">
      <c r="A77" s="123" t="s">
        <v>135</v>
      </c>
      <c r="B77" s="204">
        <f>SUM(B74:B76)</f>
        <v>1033</v>
      </c>
      <c r="C77" s="728">
        <f>SUM(C74:C76)</f>
        <v>1</v>
      </c>
      <c r="D77" s="204">
        <f>SUM(D74:D76)</f>
        <v>454</v>
      </c>
      <c r="E77" s="728">
        <f>SUM(E74:E76)</f>
        <v>1</v>
      </c>
    </row>
    <row r="78" spans="1:5" s="1325" customFormat="1" ht="15.75" thickBot="1" x14ac:dyDescent="0.3">
      <c r="A78" s="2126" t="s">
        <v>573</v>
      </c>
      <c r="B78" s="2127"/>
      <c r="C78" s="2127"/>
      <c r="D78" s="2127"/>
      <c r="E78" s="2128"/>
    </row>
    <row r="79" spans="1:5" s="1325" customFormat="1" x14ac:dyDescent="0.25">
      <c r="A79" s="1871" t="s">
        <v>574</v>
      </c>
      <c r="B79" s="1951">
        <v>16</v>
      </c>
      <c r="C79" s="328">
        <f>SUM(B79/B86)</f>
        <v>1.5488867376573089E-2</v>
      </c>
      <c r="D79" s="783"/>
      <c r="E79" s="732"/>
    </row>
    <row r="80" spans="1:5" s="1325" customFormat="1" x14ac:dyDescent="0.25">
      <c r="A80" s="94" t="s">
        <v>575</v>
      </c>
      <c r="B80" s="1956">
        <v>60</v>
      </c>
      <c r="C80" s="329">
        <f>SUM(B80/B86)</f>
        <v>5.8083252662149081E-2</v>
      </c>
      <c r="D80" s="784"/>
      <c r="E80" s="415"/>
    </row>
    <row r="81" spans="1:5" s="1325" customFormat="1" x14ac:dyDescent="0.25">
      <c r="A81" s="94" t="s">
        <v>576</v>
      </c>
      <c r="B81" s="1956">
        <v>96</v>
      </c>
      <c r="C81" s="329">
        <f>SUM(B81/B86)</f>
        <v>9.2933204259438532E-2</v>
      </c>
      <c r="D81" s="784"/>
      <c r="E81" s="415"/>
    </row>
    <row r="82" spans="1:5" s="1325" customFormat="1" x14ac:dyDescent="0.25">
      <c r="A82" s="94" t="s">
        <v>577</v>
      </c>
      <c r="B82" s="1956">
        <v>277</v>
      </c>
      <c r="C82" s="329">
        <f>SUM(B82/B86)</f>
        <v>0.26815101645692158</v>
      </c>
      <c r="D82" s="784"/>
      <c r="E82" s="415"/>
    </row>
    <row r="83" spans="1:5" s="1325" customFormat="1" x14ac:dyDescent="0.25">
      <c r="A83" s="94" t="s">
        <v>578</v>
      </c>
      <c r="B83" s="1956">
        <v>406</v>
      </c>
      <c r="C83" s="329">
        <f>SUM(B83/B86)</f>
        <v>0.39303000968054214</v>
      </c>
      <c r="D83" s="784"/>
      <c r="E83" s="415"/>
    </row>
    <row r="84" spans="1:5" s="1325" customFormat="1" x14ac:dyDescent="0.25">
      <c r="A84" s="94" t="s">
        <v>579</v>
      </c>
      <c r="B84" s="1956">
        <v>121</v>
      </c>
      <c r="C84" s="329">
        <f>SUM(B84/B86)</f>
        <v>0.11713455953533398</v>
      </c>
      <c r="D84" s="784"/>
      <c r="E84" s="415"/>
    </row>
    <row r="85" spans="1:5" s="1325" customFormat="1" ht="15.75" thickBot="1" x14ac:dyDescent="0.3">
      <c r="A85" s="111" t="s">
        <v>580</v>
      </c>
      <c r="B85" s="349">
        <v>57</v>
      </c>
      <c r="C85" s="330">
        <f>SUM(B85/B86)</f>
        <v>5.5179090029041623E-2</v>
      </c>
      <c r="D85" s="784"/>
      <c r="E85" s="415"/>
    </row>
    <row r="86" spans="1:5" s="1325" customFormat="1" ht="16.5" thickTop="1" thickBot="1" x14ac:dyDescent="0.3">
      <c r="A86" s="125" t="s">
        <v>135</v>
      </c>
      <c r="B86" s="204">
        <f>SUM(B79:B85)</f>
        <v>1033</v>
      </c>
      <c r="C86" s="786">
        <f>SUM(C79:C85)</f>
        <v>1</v>
      </c>
      <c r="D86" s="785"/>
      <c r="E86" s="729"/>
    </row>
    <row r="87" spans="1:5" s="1325" customFormat="1" ht="15.75" thickBot="1" x14ac:dyDescent="0.3">
      <c r="A87" s="2126" t="s">
        <v>581</v>
      </c>
      <c r="B87" s="2127"/>
      <c r="C87" s="2127"/>
      <c r="D87" s="2127"/>
      <c r="E87" s="2128"/>
    </row>
    <row r="88" spans="1:5" s="1325" customFormat="1" x14ac:dyDescent="0.25">
      <c r="A88" s="1871" t="s">
        <v>582</v>
      </c>
      <c r="B88" s="1951">
        <v>383</v>
      </c>
      <c r="C88" s="328">
        <f>SUM(B88/B93)</f>
        <v>0.37076476282671827</v>
      </c>
      <c r="D88" s="783"/>
      <c r="E88" s="732"/>
    </row>
    <row r="89" spans="1:5" s="1325" customFormat="1" x14ac:dyDescent="0.25">
      <c r="A89" s="94" t="s">
        <v>583</v>
      </c>
      <c r="B89" s="1956">
        <v>20</v>
      </c>
      <c r="C89" s="329">
        <f>SUM(B89/B93)</f>
        <v>1.9361084220716359E-2</v>
      </c>
      <c r="D89" s="415"/>
      <c r="E89" s="415"/>
    </row>
    <row r="90" spans="1:5" s="1325" customFormat="1" x14ac:dyDescent="0.25">
      <c r="A90" s="94" t="s">
        <v>584</v>
      </c>
      <c r="B90" s="1956">
        <v>260</v>
      </c>
      <c r="C90" s="329">
        <f>SUM(B90/B93)</f>
        <v>0.25169409486931266</v>
      </c>
      <c r="D90" s="415"/>
      <c r="E90" s="415"/>
    </row>
    <row r="91" spans="1:5" s="1325" customFormat="1" x14ac:dyDescent="0.25">
      <c r="A91" s="94" t="s">
        <v>585</v>
      </c>
      <c r="B91" s="1956">
        <v>1</v>
      </c>
      <c r="C91" s="329">
        <f>SUM(B91/B93)</f>
        <v>9.6805421103581804E-4</v>
      </c>
      <c r="D91" s="415"/>
      <c r="E91" s="415"/>
    </row>
    <row r="92" spans="1:5" s="1325" customFormat="1" ht="15.75" thickBot="1" x14ac:dyDescent="0.3">
      <c r="A92" s="111" t="s">
        <v>592</v>
      </c>
      <c r="B92" s="349">
        <v>369</v>
      </c>
      <c r="C92" s="330">
        <f>SUM(B92/B93)</f>
        <v>0.35721200387221685</v>
      </c>
      <c r="D92" s="415"/>
      <c r="E92" s="415"/>
    </row>
    <row r="93" spans="1:5" s="1325" customFormat="1" ht="16.5" thickTop="1" thickBot="1" x14ac:dyDescent="0.3">
      <c r="A93" s="125" t="s">
        <v>135</v>
      </c>
      <c r="B93" s="204">
        <f>SUM(B88:B92)</f>
        <v>1033</v>
      </c>
      <c r="C93" s="728">
        <f>SUM(C88:C92)</f>
        <v>1</v>
      </c>
      <c r="D93" s="729"/>
      <c r="E93" s="729"/>
    </row>
    <row r="94" spans="1:5" s="1325" customFormat="1" ht="15.75" thickBot="1" x14ac:dyDescent="0.3">
      <c r="A94" s="2126" t="s">
        <v>586</v>
      </c>
      <c r="B94" s="2127"/>
      <c r="C94" s="2127"/>
      <c r="D94" s="2127"/>
      <c r="E94" s="2128"/>
    </row>
    <row r="95" spans="1:5" s="1325" customFormat="1" x14ac:dyDescent="0.25">
      <c r="A95" s="1871" t="s">
        <v>587</v>
      </c>
      <c r="B95" s="1951">
        <v>370</v>
      </c>
      <c r="C95" s="731">
        <f>SUM(B95/B99)</f>
        <v>0.35818005808325265</v>
      </c>
      <c r="D95" s="732"/>
      <c r="E95" s="732"/>
    </row>
    <row r="96" spans="1:5" s="1325" customFormat="1" x14ac:dyDescent="0.25">
      <c r="A96" s="94" t="s">
        <v>588</v>
      </c>
      <c r="B96" s="1956">
        <v>7</v>
      </c>
      <c r="C96" s="731">
        <f>SUM(B96/B99)</f>
        <v>6.7763794772507258E-3</v>
      </c>
      <c r="D96" s="415"/>
      <c r="E96" s="415"/>
    </row>
    <row r="97" spans="1:5" s="1325" customFormat="1" x14ac:dyDescent="0.25">
      <c r="A97" s="94" t="s">
        <v>589</v>
      </c>
      <c r="B97" s="1956">
        <v>16</v>
      </c>
      <c r="C97" s="731">
        <f>SUM(B97/B99)</f>
        <v>1.5488867376573089E-2</v>
      </c>
      <c r="D97" s="415"/>
      <c r="E97" s="415"/>
    </row>
    <row r="98" spans="1:5" s="1325" customFormat="1" ht="15.75" thickBot="1" x14ac:dyDescent="0.3">
      <c r="A98" s="111" t="s">
        <v>592</v>
      </c>
      <c r="B98" s="349">
        <v>640</v>
      </c>
      <c r="C98" s="330">
        <f>SUM(B98/B99)</f>
        <v>0.61955469506292349</v>
      </c>
      <c r="D98" s="415"/>
      <c r="E98" s="415"/>
    </row>
    <row r="99" spans="1:5" s="1325" customFormat="1" ht="16.5" thickTop="1" thickBot="1" x14ac:dyDescent="0.3">
      <c r="A99" s="35" t="s">
        <v>135</v>
      </c>
      <c r="B99" s="109">
        <f>SUM(B95:B98)</f>
        <v>1033</v>
      </c>
      <c r="C99" s="331">
        <f>SUM(C98,C95,C96,C97)</f>
        <v>1</v>
      </c>
      <c r="D99" s="415"/>
      <c r="E99" s="415"/>
    </row>
    <row r="100" spans="1:5" s="1325" customFormat="1" ht="16.5" hidden="1" thickBot="1" x14ac:dyDescent="0.3">
      <c r="A100" s="2386" t="s">
        <v>590</v>
      </c>
      <c r="B100" s="2387"/>
      <c r="C100" s="2387"/>
      <c r="D100" s="2387"/>
      <c r="E100" s="2388"/>
    </row>
    <row r="101" spans="1:5" s="1325" customFormat="1" ht="15.75" hidden="1" thickBot="1" x14ac:dyDescent="0.3">
      <c r="A101" s="295"/>
      <c r="B101" s="2389" t="s">
        <v>560</v>
      </c>
      <c r="C101" s="2390"/>
      <c r="D101" s="2389" t="s">
        <v>561</v>
      </c>
      <c r="E101" s="2390"/>
    </row>
    <row r="102" spans="1:5" s="1325" customFormat="1" ht="15.75" hidden="1" thickBot="1" x14ac:dyDescent="0.3">
      <c r="A102" s="138"/>
      <c r="B102" s="177" t="s">
        <v>562</v>
      </c>
      <c r="C102" s="176" t="s">
        <v>278</v>
      </c>
      <c r="D102" s="177" t="s">
        <v>562</v>
      </c>
      <c r="E102" s="176" t="s">
        <v>278</v>
      </c>
    </row>
    <row r="103" spans="1:5" s="1325" customFormat="1" ht="15.75" hidden="1" thickBot="1" x14ac:dyDescent="0.3">
      <c r="A103" s="2126" t="s">
        <v>563</v>
      </c>
      <c r="B103" s="2127"/>
      <c r="C103" s="2127"/>
      <c r="D103" s="2127"/>
      <c r="E103" s="2128"/>
    </row>
    <row r="104" spans="1:5" s="1325" customFormat="1" hidden="1" x14ac:dyDescent="0.25">
      <c r="A104" s="93" t="s">
        <v>282</v>
      </c>
      <c r="B104" s="397">
        <v>61</v>
      </c>
      <c r="C104" s="325">
        <f>SUM(B104/B112)</f>
        <v>5.3839364518976168E-2</v>
      </c>
      <c r="D104" s="397">
        <v>5</v>
      </c>
      <c r="E104" s="325">
        <f>SUM(D104/D112)</f>
        <v>1.179245283018868E-2</v>
      </c>
    </row>
    <row r="105" spans="1:5" s="1325" customFormat="1" hidden="1" x14ac:dyDescent="0.25">
      <c r="A105" s="94" t="s">
        <v>283</v>
      </c>
      <c r="B105" s="1892">
        <v>346</v>
      </c>
      <c r="C105" s="326">
        <f>SUM(B105/B112)</f>
        <v>0.3053839364518976</v>
      </c>
      <c r="D105" s="1892">
        <v>40</v>
      </c>
      <c r="E105" s="326">
        <f>SUM(D105/D112)</f>
        <v>9.4339622641509441E-2</v>
      </c>
    </row>
    <row r="106" spans="1:5" s="1325" customFormat="1" hidden="1" x14ac:dyDescent="0.25">
      <c r="A106" s="94" t="s">
        <v>284</v>
      </c>
      <c r="B106" s="1892">
        <v>251</v>
      </c>
      <c r="C106" s="326">
        <f>SUM(B106/B112)</f>
        <v>0.22153574580759047</v>
      </c>
      <c r="D106" s="1892">
        <v>43</v>
      </c>
      <c r="E106" s="326">
        <f>SUM(D106/D112)</f>
        <v>0.10141509433962265</v>
      </c>
    </row>
    <row r="107" spans="1:5" s="1325" customFormat="1" hidden="1" x14ac:dyDescent="0.25">
      <c r="A107" s="94" t="s">
        <v>285</v>
      </c>
      <c r="B107" s="1892">
        <v>209</v>
      </c>
      <c r="C107" s="326">
        <f>SUM(B107/B112)</f>
        <v>0.18446601941747573</v>
      </c>
      <c r="D107" s="1892">
        <v>85</v>
      </c>
      <c r="E107" s="326">
        <f>SUM(D107/D112)</f>
        <v>0.20047169811320756</v>
      </c>
    </row>
    <row r="108" spans="1:5" s="1325" customFormat="1" hidden="1" x14ac:dyDescent="0.25">
      <c r="A108" s="94" t="s">
        <v>286</v>
      </c>
      <c r="B108" s="1892">
        <v>114</v>
      </c>
      <c r="C108" s="326">
        <f>SUM(B108/B112)</f>
        <v>0.10061782877316858</v>
      </c>
      <c r="D108" s="1892">
        <v>84</v>
      </c>
      <c r="E108" s="326">
        <f>SUM(D108/D112)</f>
        <v>0.19811320754716982</v>
      </c>
    </row>
    <row r="109" spans="1:5" s="1325" customFormat="1" hidden="1" x14ac:dyDescent="0.25">
      <c r="A109" s="94" t="s">
        <v>287</v>
      </c>
      <c r="B109" s="1892">
        <v>113</v>
      </c>
      <c r="C109" s="326">
        <f>SUM(B109/B112)</f>
        <v>9.9735216240070604E-2</v>
      </c>
      <c r="D109" s="1892">
        <v>124</v>
      </c>
      <c r="E109" s="326">
        <f>SUM(D109/D112)</f>
        <v>0.29245283018867924</v>
      </c>
    </row>
    <row r="110" spans="1:5" s="1325" customFormat="1" hidden="1" x14ac:dyDescent="0.25">
      <c r="A110" s="94" t="s">
        <v>288</v>
      </c>
      <c r="B110" s="1892">
        <v>39</v>
      </c>
      <c r="C110" s="326">
        <f>SUM(B110/B112)</f>
        <v>3.442188879082083E-2</v>
      </c>
      <c r="D110" s="1892">
        <v>43</v>
      </c>
      <c r="E110" s="326">
        <f>SUM(D110/D112)</f>
        <v>0.10141509433962265</v>
      </c>
    </row>
    <row r="111" spans="1:5" s="1325" customFormat="1" ht="15.75" hidden="1" thickBot="1" x14ac:dyDescent="0.3">
      <c r="A111" s="95" t="s">
        <v>408</v>
      </c>
      <c r="B111" s="349">
        <v>0</v>
      </c>
      <c r="C111" s="327">
        <f>SUM(B111/B112)</f>
        <v>0</v>
      </c>
      <c r="D111" s="349">
        <v>0</v>
      </c>
      <c r="E111" s="327">
        <f>SUM(D111/D112)</f>
        <v>0</v>
      </c>
    </row>
    <row r="112" spans="1:5" s="1325" customFormat="1" ht="16.5" hidden="1" thickTop="1" thickBot="1" x14ac:dyDescent="0.3">
      <c r="A112" s="34" t="s">
        <v>409</v>
      </c>
      <c r="B112" s="398">
        <f>SUM(B104:B111)</f>
        <v>1133</v>
      </c>
      <c r="C112" s="203">
        <f>SUM(C104:C111)</f>
        <v>1</v>
      </c>
      <c r="D112" s="398">
        <f>SUM(D104:D111)</f>
        <v>424</v>
      </c>
      <c r="E112" s="203">
        <f>SUM(E104:E111)</f>
        <v>1</v>
      </c>
    </row>
    <row r="113" spans="1:5" s="33" customFormat="1" ht="15.75" hidden="1" thickBot="1" x14ac:dyDescent="0.25">
      <c r="A113" s="2126" t="s">
        <v>564</v>
      </c>
      <c r="B113" s="2127"/>
      <c r="C113" s="2127"/>
      <c r="D113" s="2127"/>
      <c r="E113" s="2128"/>
    </row>
    <row r="114" spans="1:5" s="1325" customFormat="1" hidden="1" x14ac:dyDescent="0.25">
      <c r="A114" s="93" t="s">
        <v>292</v>
      </c>
      <c r="B114" s="397">
        <v>206</v>
      </c>
      <c r="C114" s="328">
        <f>SUM(B114/B120)</f>
        <v>0.18181818181818182</v>
      </c>
      <c r="D114" s="397">
        <v>73</v>
      </c>
      <c r="E114" s="328">
        <f>SUM(D114/D120)</f>
        <v>0.17216981132075471</v>
      </c>
    </row>
    <row r="115" spans="1:5" s="1325" customFormat="1" hidden="1" x14ac:dyDescent="0.25">
      <c r="A115" s="94" t="s">
        <v>293</v>
      </c>
      <c r="B115" s="1892">
        <v>82</v>
      </c>
      <c r="C115" s="329">
        <f>SUM(B115/B120)</f>
        <v>7.237422771403354E-2</v>
      </c>
      <c r="D115" s="1892">
        <v>37</v>
      </c>
      <c r="E115" s="329">
        <f>SUM(D115/D120)</f>
        <v>8.7264150943396221E-2</v>
      </c>
    </row>
    <row r="116" spans="1:5" s="1325" customFormat="1" hidden="1" x14ac:dyDescent="0.25">
      <c r="A116" s="94" t="s">
        <v>294</v>
      </c>
      <c r="B116" s="1892">
        <v>9</v>
      </c>
      <c r="C116" s="329">
        <f>SUM(B116/B120)</f>
        <v>7.9435127978817292E-3</v>
      </c>
      <c r="D116" s="1892">
        <v>3</v>
      </c>
      <c r="E116" s="329">
        <f>SUM(D116/D120)</f>
        <v>7.0754716981132077E-3</v>
      </c>
    </row>
    <row r="117" spans="1:5" s="1325" customFormat="1" hidden="1" x14ac:dyDescent="0.25">
      <c r="A117" s="94" t="s">
        <v>295</v>
      </c>
      <c r="B117" s="1892">
        <v>396</v>
      </c>
      <c r="C117" s="329">
        <f>SUM(B117/B120)</f>
        <v>0.34951456310679613</v>
      </c>
      <c r="D117" s="1892">
        <v>133</v>
      </c>
      <c r="E117" s="329">
        <f>SUM(D117/D120)</f>
        <v>0.31367924528301888</v>
      </c>
    </row>
    <row r="118" spans="1:5" s="1325" customFormat="1" hidden="1" x14ac:dyDescent="0.25">
      <c r="A118" s="94" t="s">
        <v>296</v>
      </c>
      <c r="B118" s="1892">
        <v>364</v>
      </c>
      <c r="C118" s="329">
        <f>SUM(B118/B120)</f>
        <v>0.32127096204766109</v>
      </c>
      <c r="D118" s="1892">
        <v>163</v>
      </c>
      <c r="E118" s="329">
        <f>SUM(D118/D120)</f>
        <v>0.38443396226415094</v>
      </c>
    </row>
    <row r="119" spans="1:5" s="1325" customFormat="1" ht="15.75" hidden="1" thickBot="1" x14ac:dyDescent="0.3">
      <c r="A119" s="111" t="s">
        <v>297</v>
      </c>
      <c r="B119" s="349">
        <v>76</v>
      </c>
      <c r="C119" s="330">
        <f>SUM(B119/B120)</f>
        <v>6.7078552515445714E-2</v>
      </c>
      <c r="D119" s="349">
        <v>15</v>
      </c>
      <c r="E119" s="330">
        <f>SUM(D119/D120)</f>
        <v>3.5377358490566037E-2</v>
      </c>
    </row>
    <row r="120" spans="1:5" s="1325" customFormat="1" ht="16.5" hidden="1" thickTop="1" thickBot="1" x14ac:dyDescent="0.3">
      <c r="A120" s="125" t="s">
        <v>565</v>
      </c>
      <c r="B120" s="124">
        <f>SUM(B114:B119)</f>
        <v>1133</v>
      </c>
      <c r="C120" s="728">
        <f>SUM(C114:C119)</f>
        <v>0.99999999999999989</v>
      </c>
      <c r="D120" s="124">
        <f>SUM(D114:D119)</f>
        <v>424</v>
      </c>
      <c r="E120" s="728">
        <f>SUM(E114:E119)</f>
        <v>1</v>
      </c>
    </row>
    <row r="121" spans="1:5" s="33" customFormat="1" ht="15.75" hidden="1" thickBot="1" x14ac:dyDescent="0.25">
      <c r="A121" s="2126" t="s">
        <v>566</v>
      </c>
      <c r="B121" s="2127"/>
      <c r="C121" s="2127"/>
      <c r="D121" s="2127"/>
      <c r="E121" s="2128"/>
    </row>
    <row r="122" spans="1:5" s="1325" customFormat="1" ht="15.75" hidden="1" thickBot="1" x14ac:dyDescent="0.3">
      <c r="A122" s="734" t="s">
        <v>567</v>
      </c>
      <c r="B122" s="2393" t="s">
        <v>568</v>
      </c>
      <c r="C122" s="2394"/>
      <c r="D122" s="2393" t="s">
        <v>591</v>
      </c>
      <c r="E122" s="2394"/>
    </row>
    <row r="123" spans="1:5" s="1325" customFormat="1" ht="15.75" hidden="1" thickBot="1" x14ac:dyDescent="0.3">
      <c r="A123" s="2126" t="s">
        <v>569</v>
      </c>
      <c r="B123" s="2127"/>
      <c r="C123" s="2127"/>
      <c r="D123" s="2127"/>
      <c r="E123" s="2128"/>
    </row>
    <row r="124" spans="1:5" s="1325" customFormat="1" hidden="1" x14ac:dyDescent="0.25">
      <c r="A124" s="1871" t="s">
        <v>570</v>
      </c>
      <c r="B124" s="1888">
        <v>771</v>
      </c>
      <c r="C124" s="332">
        <f>SUM(B124/B127)</f>
        <v>0.68049426301853488</v>
      </c>
      <c r="D124" s="1888">
        <v>342</v>
      </c>
      <c r="E124" s="332">
        <f>SUM(D124/D127)</f>
        <v>0.80660377358490565</v>
      </c>
    </row>
    <row r="125" spans="1:5" s="1325" customFormat="1" hidden="1" x14ac:dyDescent="0.25">
      <c r="A125" s="97" t="s">
        <v>571</v>
      </c>
      <c r="B125" s="1892">
        <v>44</v>
      </c>
      <c r="C125" s="326">
        <f>SUM(B125/B127)</f>
        <v>3.8834951456310676E-2</v>
      </c>
      <c r="D125" s="1892">
        <v>20</v>
      </c>
      <c r="E125" s="326">
        <f>SUM(D125/D127)</f>
        <v>4.716981132075472E-2</v>
      </c>
    </row>
    <row r="126" spans="1:5" s="1325" customFormat="1" ht="15.75" hidden="1" thickBot="1" x14ac:dyDescent="0.3">
      <c r="A126" s="95" t="s">
        <v>572</v>
      </c>
      <c r="B126" s="349">
        <v>318</v>
      </c>
      <c r="C126" s="330">
        <f>SUM(B126/B127)</f>
        <v>0.28067078552515445</v>
      </c>
      <c r="D126" s="349">
        <v>62</v>
      </c>
      <c r="E126" s="330">
        <f>SUM(D126/D127)</f>
        <v>0.14622641509433962</v>
      </c>
    </row>
    <row r="127" spans="1:5" s="1325" customFormat="1" ht="16.5" hidden="1" thickTop="1" thickBot="1" x14ac:dyDescent="0.3">
      <c r="A127" s="123" t="s">
        <v>135</v>
      </c>
      <c r="B127" s="204">
        <f>SUM(B124:B126)</f>
        <v>1133</v>
      </c>
      <c r="C127" s="728">
        <f>SUM(C124:C126)</f>
        <v>1</v>
      </c>
      <c r="D127" s="204">
        <f>SUM(D124:D126)</f>
        <v>424</v>
      </c>
      <c r="E127" s="728">
        <f>SUM(E124:E126)</f>
        <v>1</v>
      </c>
    </row>
    <row r="128" spans="1:5" s="1325" customFormat="1" ht="15.75" hidden="1" thickBot="1" x14ac:dyDescent="0.3">
      <c r="A128" s="2126" t="s">
        <v>573</v>
      </c>
      <c r="B128" s="2127"/>
      <c r="C128" s="2127"/>
      <c r="D128" s="2127"/>
      <c r="E128" s="2128"/>
    </row>
    <row r="129" spans="1:8" s="1325" customFormat="1" hidden="1" x14ac:dyDescent="0.25">
      <c r="A129" s="1871" t="s">
        <v>574</v>
      </c>
      <c r="B129" s="1888">
        <v>24</v>
      </c>
      <c r="C129" s="328">
        <f>SUM(B129/B136)</f>
        <v>2.1182700794351281E-2</v>
      </c>
      <c r="D129" s="783"/>
      <c r="E129" s="732"/>
    </row>
    <row r="130" spans="1:8" s="1325" customFormat="1" hidden="1" x14ac:dyDescent="0.25">
      <c r="A130" s="94" t="s">
        <v>575</v>
      </c>
      <c r="B130" s="1892">
        <v>83</v>
      </c>
      <c r="C130" s="329">
        <f>SUM(B130/B136)</f>
        <v>7.3256840247131513E-2</v>
      </c>
      <c r="D130" s="784"/>
      <c r="E130" s="415"/>
    </row>
    <row r="131" spans="1:8" s="1325" customFormat="1" hidden="1" x14ac:dyDescent="0.25">
      <c r="A131" s="94" t="s">
        <v>576</v>
      </c>
      <c r="B131" s="1892">
        <v>102</v>
      </c>
      <c r="C131" s="329">
        <f>SUM(B131/B136)</f>
        <v>9.0026478375992938E-2</v>
      </c>
      <c r="D131" s="784"/>
      <c r="E131" s="415"/>
    </row>
    <row r="132" spans="1:8" s="1325" customFormat="1" hidden="1" x14ac:dyDescent="0.25">
      <c r="A132" s="94" t="s">
        <v>577</v>
      </c>
      <c r="B132" s="1892">
        <v>286</v>
      </c>
      <c r="C132" s="329">
        <f>SUM(B132/B136)</f>
        <v>0.25242718446601942</v>
      </c>
      <c r="D132" s="784"/>
      <c r="E132" s="415"/>
    </row>
    <row r="133" spans="1:8" s="1325" customFormat="1" hidden="1" x14ac:dyDescent="0.25">
      <c r="A133" s="94" t="s">
        <v>578</v>
      </c>
      <c r="B133" s="1892">
        <v>436</v>
      </c>
      <c r="C133" s="329">
        <f>SUM(B133/B136)</f>
        <v>0.3848190644307149</v>
      </c>
      <c r="D133" s="784"/>
      <c r="E133" s="415"/>
    </row>
    <row r="134" spans="1:8" s="1325" customFormat="1" hidden="1" x14ac:dyDescent="0.25">
      <c r="A134" s="94" t="s">
        <v>579</v>
      </c>
      <c r="B134" s="1892">
        <v>148</v>
      </c>
      <c r="C134" s="329">
        <f>SUM(B134/B136)</f>
        <v>0.13062665489849956</v>
      </c>
      <c r="D134" s="784"/>
      <c r="E134" s="415"/>
    </row>
    <row r="135" spans="1:8" s="1325" customFormat="1" ht="15.75" hidden="1" thickBot="1" x14ac:dyDescent="0.3">
      <c r="A135" s="111" t="s">
        <v>580</v>
      </c>
      <c r="B135" s="349">
        <v>54</v>
      </c>
      <c r="C135" s="330">
        <f>SUM(B135/B136)</f>
        <v>4.7661076787290382E-2</v>
      </c>
      <c r="D135" s="784"/>
      <c r="E135" s="415"/>
    </row>
    <row r="136" spans="1:8" s="1325" customFormat="1" ht="16.5" hidden="1" thickTop="1" thickBot="1" x14ac:dyDescent="0.3">
      <c r="A136" s="125" t="s">
        <v>135</v>
      </c>
      <c r="B136" s="204">
        <f>SUM(B129:B135)</f>
        <v>1133</v>
      </c>
      <c r="C136" s="786">
        <f>SUM(C129:C135)</f>
        <v>1</v>
      </c>
      <c r="D136" s="785"/>
      <c r="E136" s="729"/>
    </row>
    <row r="137" spans="1:8" s="1325" customFormat="1" ht="15.75" hidden="1" thickBot="1" x14ac:dyDescent="0.3">
      <c r="A137" s="2126" t="s">
        <v>581</v>
      </c>
      <c r="B137" s="2127"/>
      <c r="C137" s="2127"/>
      <c r="D137" s="2127"/>
      <c r="E137" s="2128"/>
    </row>
    <row r="138" spans="1:8" s="1325" customFormat="1" hidden="1" x14ac:dyDescent="0.25">
      <c r="A138" s="1871" t="s">
        <v>582</v>
      </c>
      <c r="B138" s="1888">
        <v>326</v>
      </c>
      <c r="C138" s="328">
        <f>SUM(B138/B143)</f>
        <v>0.28773168578993824</v>
      </c>
      <c r="D138" s="783"/>
      <c r="E138" s="732"/>
    </row>
    <row r="139" spans="1:8" s="1325" customFormat="1" hidden="1" x14ac:dyDescent="0.25">
      <c r="A139" s="94" t="s">
        <v>583</v>
      </c>
      <c r="B139" s="1892">
        <v>15</v>
      </c>
      <c r="C139" s="329">
        <f>SUM(B139/B143)</f>
        <v>1.323918799646955E-2</v>
      </c>
      <c r="D139" s="415"/>
      <c r="E139" s="415"/>
    </row>
    <row r="140" spans="1:8" s="1325" customFormat="1" hidden="1" x14ac:dyDescent="0.25">
      <c r="A140" s="94" t="s">
        <v>584</v>
      </c>
      <c r="B140" s="1892">
        <v>257</v>
      </c>
      <c r="C140" s="329">
        <f>SUM(B140/B143)</f>
        <v>0.22683142100617829</v>
      </c>
      <c r="D140" s="415"/>
      <c r="E140" s="415"/>
    </row>
    <row r="141" spans="1:8" s="1325" customFormat="1" hidden="1" x14ac:dyDescent="0.25">
      <c r="A141" s="1870" t="s">
        <v>585</v>
      </c>
      <c r="B141" s="1887">
        <v>2</v>
      </c>
      <c r="C141" s="1844">
        <f>SUM(B141/B143)</f>
        <v>1.76522506619594E-3</v>
      </c>
      <c r="D141" s="415"/>
      <c r="E141" s="415"/>
    </row>
    <row r="142" spans="1:8" s="1325" customFormat="1" ht="15.75" hidden="1" thickBot="1" x14ac:dyDescent="0.3">
      <c r="A142" s="111" t="s">
        <v>592</v>
      </c>
      <c r="B142" s="349">
        <v>533</v>
      </c>
      <c r="C142" s="330">
        <f>SUM(B142/B143)</f>
        <v>0.47043248014121802</v>
      </c>
      <c r="D142" s="415"/>
      <c r="E142" s="415"/>
      <c r="F142" s="1661"/>
      <c r="G142" s="1661"/>
      <c r="H142" s="1661"/>
    </row>
    <row r="143" spans="1:8" s="1325" customFormat="1" ht="16.5" hidden="1" thickTop="1" thickBot="1" x14ac:dyDescent="0.3">
      <c r="A143" s="125" t="s">
        <v>135</v>
      </c>
      <c r="B143" s="204">
        <f>SUM(B138:B142)</f>
        <v>1133</v>
      </c>
      <c r="C143" s="728">
        <f>SUM(C138:C142)</f>
        <v>1</v>
      </c>
      <c r="D143" s="729"/>
      <c r="E143" s="729"/>
    </row>
    <row r="144" spans="1:8" s="1325" customFormat="1" ht="15.75" hidden="1" thickBot="1" x14ac:dyDescent="0.3">
      <c r="A144" s="2126" t="s">
        <v>586</v>
      </c>
      <c r="B144" s="2127"/>
      <c r="C144" s="2127"/>
      <c r="D144" s="2127"/>
      <c r="E144" s="2128"/>
    </row>
    <row r="145" spans="1:8" s="1325" customFormat="1" hidden="1" x14ac:dyDescent="0.25">
      <c r="A145" s="1871" t="s">
        <v>587</v>
      </c>
      <c r="B145" s="1888">
        <v>398</v>
      </c>
      <c r="C145" s="731">
        <f>SUM(B145/B149)</f>
        <v>0.35127978817299205</v>
      </c>
      <c r="D145" s="732"/>
      <c r="E145" s="732"/>
    </row>
    <row r="146" spans="1:8" s="1325" customFormat="1" hidden="1" x14ac:dyDescent="0.25">
      <c r="A146" s="94" t="s">
        <v>588</v>
      </c>
      <c r="B146" s="1892">
        <v>5</v>
      </c>
      <c r="C146" s="731">
        <f>SUM(B146/B149)</f>
        <v>4.4130626654898496E-3</v>
      </c>
      <c r="D146" s="415"/>
      <c r="E146" s="415"/>
    </row>
    <row r="147" spans="1:8" s="1325" customFormat="1" hidden="1" x14ac:dyDescent="0.25">
      <c r="A147" s="1870" t="s">
        <v>589</v>
      </c>
      <c r="B147" s="1887">
        <v>23</v>
      </c>
      <c r="C147" s="1844">
        <f>SUM(B147/B149)</f>
        <v>2.0300088261253312E-2</v>
      </c>
      <c r="D147" s="415"/>
      <c r="E147" s="415"/>
    </row>
    <row r="148" spans="1:8" s="1325" customFormat="1" ht="15.75" hidden="1" thickBot="1" x14ac:dyDescent="0.3">
      <c r="A148" s="111" t="s">
        <v>592</v>
      </c>
      <c r="B148" s="349">
        <v>707</v>
      </c>
      <c r="C148" s="330">
        <f>SUM(B148/B149)</f>
        <v>0.62400706090026481</v>
      </c>
      <c r="D148" s="415"/>
      <c r="E148" s="415"/>
      <c r="F148" s="1661"/>
      <c r="G148" s="1661"/>
      <c r="H148" s="1661"/>
    </row>
    <row r="149" spans="1:8" s="1325" customFormat="1" ht="16.5" hidden="1" thickTop="1" thickBot="1" x14ac:dyDescent="0.3">
      <c r="A149" s="35" t="s">
        <v>135</v>
      </c>
      <c r="B149" s="109">
        <f>SUM(B145:B148)</f>
        <v>1133</v>
      </c>
      <c r="C149" s="203">
        <f>SUM(C145:C148)</f>
        <v>1</v>
      </c>
      <c r="D149" s="415"/>
      <c r="E149" s="415"/>
    </row>
    <row r="150" spans="1:8" s="197" customFormat="1" ht="16.5" hidden="1" thickBot="1" x14ac:dyDescent="0.3">
      <c r="A150" s="2386" t="s">
        <v>426</v>
      </c>
      <c r="B150" s="2387"/>
      <c r="C150" s="2387"/>
      <c r="D150" s="2387"/>
      <c r="E150" s="2388"/>
      <c r="F150" s="1325"/>
      <c r="G150" s="1325"/>
      <c r="H150" s="1325"/>
    </row>
    <row r="151" spans="1:8" s="197" customFormat="1" ht="15.75" hidden="1" thickBot="1" x14ac:dyDescent="0.3">
      <c r="A151" s="295"/>
      <c r="B151" s="2389" t="s">
        <v>560</v>
      </c>
      <c r="C151" s="2390"/>
      <c r="D151" s="2389" t="s">
        <v>561</v>
      </c>
      <c r="E151" s="2390"/>
      <c r="F151" s="1325"/>
      <c r="G151" s="1325"/>
      <c r="H151" s="1325"/>
    </row>
    <row r="152" spans="1:8" s="197" customFormat="1" ht="15.75" hidden="1" thickBot="1" x14ac:dyDescent="0.3">
      <c r="A152" s="138"/>
      <c r="B152" s="177" t="s">
        <v>562</v>
      </c>
      <c r="C152" s="176" t="s">
        <v>278</v>
      </c>
      <c r="D152" s="177" t="s">
        <v>562</v>
      </c>
      <c r="E152" s="176" t="s">
        <v>278</v>
      </c>
      <c r="F152" s="1325"/>
      <c r="G152" s="1325"/>
      <c r="H152" s="1325"/>
    </row>
    <row r="153" spans="1:8" s="197" customFormat="1" ht="15.75" hidden="1" thickBot="1" x14ac:dyDescent="0.3">
      <c r="A153" s="2126" t="s">
        <v>563</v>
      </c>
      <c r="B153" s="2127"/>
      <c r="C153" s="2127"/>
      <c r="D153" s="2127"/>
      <c r="E153" s="2128"/>
      <c r="F153" s="1325"/>
      <c r="G153" s="1325"/>
      <c r="H153" s="1325"/>
    </row>
    <row r="154" spans="1:8" s="197" customFormat="1" hidden="1" x14ac:dyDescent="0.25">
      <c r="A154" s="93" t="s">
        <v>282</v>
      </c>
      <c r="B154" s="397">
        <v>94</v>
      </c>
      <c r="C154" s="602">
        <f>SUM(B154/B162)</f>
        <v>7.2530864197530867E-2</v>
      </c>
      <c r="D154" s="397">
        <v>10</v>
      </c>
      <c r="E154" s="325">
        <f>SUM(D154/D162)</f>
        <v>1.5037593984962405E-2</v>
      </c>
      <c r="F154" s="1325"/>
      <c r="G154" s="1325"/>
      <c r="H154" s="1325"/>
    </row>
    <row r="155" spans="1:8" s="197" customFormat="1" hidden="1" x14ac:dyDescent="0.25">
      <c r="A155" s="94" t="s">
        <v>283</v>
      </c>
      <c r="B155" s="1869">
        <v>401</v>
      </c>
      <c r="C155" s="348">
        <f>SUM(B155/B162)</f>
        <v>0.30941358024691357</v>
      </c>
      <c r="D155" s="1869">
        <v>79</v>
      </c>
      <c r="E155" s="326">
        <f>SUM(D155/D162)</f>
        <v>0.11879699248120301</v>
      </c>
      <c r="F155" s="1325"/>
      <c r="G155" s="1325"/>
      <c r="H155" s="1325"/>
    </row>
    <row r="156" spans="1:8" s="197" customFormat="1" hidden="1" x14ac:dyDescent="0.25">
      <c r="A156" s="94" t="s">
        <v>284</v>
      </c>
      <c r="B156" s="1869">
        <v>282</v>
      </c>
      <c r="C156" s="348">
        <f>SUM(B156/B162)</f>
        <v>0.21759259259259259</v>
      </c>
      <c r="D156" s="1869">
        <v>95</v>
      </c>
      <c r="E156" s="326">
        <f>SUM(D156/D162)</f>
        <v>0.14285714285714285</v>
      </c>
      <c r="F156" s="1325"/>
      <c r="G156" s="1325"/>
      <c r="H156" s="1325"/>
    </row>
    <row r="157" spans="1:8" s="197" customFormat="1" hidden="1" x14ac:dyDescent="0.25">
      <c r="A157" s="94" t="s">
        <v>285</v>
      </c>
      <c r="B157" s="1869">
        <v>228</v>
      </c>
      <c r="C157" s="348">
        <f>SUM(B157/B162)</f>
        <v>0.17592592592592593</v>
      </c>
      <c r="D157" s="1869">
        <v>152</v>
      </c>
      <c r="E157" s="326">
        <f>SUM(D157/D162)</f>
        <v>0.22857142857142856</v>
      </c>
      <c r="F157" s="1325"/>
      <c r="G157" s="1325"/>
      <c r="H157" s="1325"/>
    </row>
    <row r="158" spans="1:8" s="197" customFormat="1" hidden="1" x14ac:dyDescent="0.25">
      <c r="A158" s="94" t="s">
        <v>286</v>
      </c>
      <c r="B158" s="1869">
        <v>131</v>
      </c>
      <c r="C158" s="348">
        <f>SUM(B158/B162)</f>
        <v>0.10108024691358025</v>
      </c>
      <c r="D158" s="1869">
        <v>105</v>
      </c>
      <c r="E158" s="326">
        <f>SUM(D158/D162)</f>
        <v>0.15789473684210525</v>
      </c>
      <c r="F158" s="1325"/>
      <c r="G158" s="1325"/>
      <c r="H158" s="1325"/>
    </row>
    <row r="159" spans="1:8" s="197" customFormat="1" hidden="1" x14ac:dyDescent="0.25">
      <c r="A159" s="94" t="s">
        <v>287</v>
      </c>
      <c r="B159" s="1869">
        <v>121</v>
      </c>
      <c r="C159" s="348">
        <f>SUM(B159/B162)</f>
        <v>9.3364197530864196E-2</v>
      </c>
      <c r="D159" s="1869">
        <v>157</v>
      </c>
      <c r="E159" s="326">
        <f>SUM(D159/D162)</f>
        <v>0.23609022556390977</v>
      </c>
      <c r="F159" s="1325"/>
      <c r="G159" s="1325"/>
      <c r="H159" s="1325"/>
    </row>
    <row r="160" spans="1:8" s="197" customFormat="1" hidden="1" x14ac:dyDescent="0.25">
      <c r="A160" s="94" t="s">
        <v>288</v>
      </c>
      <c r="B160" s="1869">
        <v>39</v>
      </c>
      <c r="C160" s="348">
        <f>SUM(B160/B162)</f>
        <v>3.0092592592592591E-2</v>
      </c>
      <c r="D160" s="1869">
        <v>67</v>
      </c>
      <c r="E160" s="326">
        <f>SUM(D160/D162)</f>
        <v>0.10075187969924812</v>
      </c>
      <c r="F160" s="1325"/>
      <c r="G160" s="1325"/>
      <c r="H160" s="1325"/>
    </row>
    <row r="161" spans="1:8" s="197" customFormat="1" ht="15.75" hidden="1" thickBot="1" x14ac:dyDescent="0.3">
      <c r="A161" s="95" t="s">
        <v>408</v>
      </c>
      <c r="B161" s="349">
        <v>0</v>
      </c>
      <c r="C161" s="350">
        <f>SUM(B161/B162)</f>
        <v>0</v>
      </c>
      <c r="D161" s="349">
        <v>0</v>
      </c>
      <c r="E161" s="327">
        <f>SUM(D161/D162)</f>
        <v>0</v>
      </c>
      <c r="F161" s="1325"/>
      <c r="G161" s="1325"/>
      <c r="H161" s="1325"/>
    </row>
    <row r="162" spans="1:8" s="197" customFormat="1" ht="16.5" hidden="1" thickTop="1" thickBot="1" x14ac:dyDescent="0.3">
      <c r="A162" s="34" t="s">
        <v>409</v>
      </c>
      <c r="B162" s="398">
        <f>SUM(B154:B161)</f>
        <v>1296</v>
      </c>
      <c r="C162" s="203">
        <f>SUM(C154:C161)</f>
        <v>0.99999999999999989</v>
      </c>
      <c r="D162" s="398">
        <f>SUM(D154:D161)</f>
        <v>665</v>
      </c>
      <c r="E162" s="203">
        <f>SUM(E154:E161)</f>
        <v>1</v>
      </c>
      <c r="F162" s="1325"/>
      <c r="G162" s="1325"/>
      <c r="H162" s="1325"/>
    </row>
    <row r="163" spans="1:8" s="33" customFormat="1" ht="15.75" hidden="1" thickBot="1" x14ac:dyDescent="0.25">
      <c r="A163" s="2126" t="s">
        <v>564</v>
      </c>
      <c r="B163" s="2127"/>
      <c r="C163" s="2127"/>
      <c r="D163" s="2127"/>
      <c r="E163" s="2128"/>
    </row>
    <row r="164" spans="1:8" s="197" customFormat="1" hidden="1" x14ac:dyDescent="0.25">
      <c r="A164" s="93" t="s">
        <v>292</v>
      </c>
      <c r="B164" s="397">
        <v>179</v>
      </c>
      <c r="C164" s="604">
        <f>SUM(B164/B170)</f>
        <v>0.13811728395061729</v>
      </c>
      <c r="D164" s="397">
        <v>114</v>
      </c>
      <c r="E164" s="328">
        <f>SUM(D164/D170)</f>
        <v>0.17142857142857143</v>
      </c>
    </row>
    <row r="165" spans="1:8" s="197" customFormat="1" hidden="1" x14ac:dyDescent="0.25">
      <c r="A165" s="94" t="s">
        <v>293</v>
      </c>
      <c r="B165" s="1869">
        <v>86</v>
      </c>
      <c r="C165" s="605">
        <f>SUM(B165/B170)</f>
        <v>6.6358024691358028E-2</v>
      </c>
      <c r="D165" s="1869">
        <v>44</v>
      </c>
      <c r="E165" s="329">
        <f>SUM(D165/D170)</f>
        <v>6.616541353383458E-2</v>
      </c>
    </row>
    <row r="166" spans="1:8" s="197" customFormat="1" hidden="1" x14ac:dyDescent="0.25">
      <c r="A166" s="94" t="s">
        <v>294</v>
      </c>
      <c r="B166" s="1869">
        <v>10</v>
      </c>
      <c r="C166" s="605">
        <f>SUM(B166/B170)</f>
        <v>7.716049382716049E-3</v>
      </c>
      <c r="D166" s="1869">
        <v>8</v>
      </c>
      <c r="E166" s="329">
        <f>SUM(D166/D170)</f>
        <v>1.2030075187969926E-2</v>
      </c>
    </row>
    <row r="167" spans="1:8" s="197" customFormat="1" hidden="1" x14ac:dyDescent="0.25">
      <c r="A167" s="94" t="s">
        <v>295</v>
      </c>
      <c r="B167" s="1869">
        <v>396</v>
      </c>
      <c r="C167" s="605">
        <f>SUM(B167/B170)</f>
        <v>0.30555555555555558</v>
      </c>
      <c r="D167" s="1869">
        <v>207</v>
      </c>
      <c r="E167" s="329">
        <f>SUM(D167/D170)</f>
        <v>0.31127819548872182</v>
      </c>
    </row>
    <row r="168" spans="1:8" s="197" customFormat="1" hidden="1" x14ac:dyDescent="0.25">
      <c r="A168" s="94" t="s">
        <v>296</v>
      </c>
      <c r="B168" s="1869">
        <v>367</v>
      </c>
      <c r="C168" s="605">
        <f>SUM(B168/B170)</f>
        <v>0.28317901234567899</v>
      </c>
      <c r="D168" s="1869">
        <v>232</v>
      </c>
      <c r="E168" s="329">
        <f>SUM(D168/D170)</f>
        <v>0.34887218045112783</v>
      </c>
    </row>
    <row r="169" spans="1:8" s="197" customFormat="1" ht="15.75" hidden="1" thickBot="1" x14ac:dyDescent="0.3">
      <c r="A169" s="111" t="s">
        <v>297</v>
      </c>
      <c r="B169" s="349">
        <v>258</v>
      </c>
      <c r="C169" s="606">
        <f>SUM(B169/B170)</f>
        <v>0.19907407407407407</v>
      </c>
      <c r="D169" s="349">
        <v>60</v>
      </c>
      <c r="E169" s="330">
        <f>SUM(D169/D170)</f>
        <v>9.0225563909774431E-2</v>
      </c>
    </row>
    <row r="170" spans="1:8" s="197" customFormat="1" ht="16.5" hidden="1" thickTop="1" thickBot="1" x14ac:dyDescent="0.3">
      <c r="A170" s="125" t="s">
        <v>565</v>
      </c>
      <c r="B170" s="124">
        <f>SUM(B164:B169)</f>
        <v>1296</v>
      </c>
      <c r="C170" s="728">
        <f>SUM(C164:C169)</f>
        <v>1</v>
      </c>
      <c r="D170" s="124">
        <f>SUM(D164:D169)</f>
        <v>665</v>
      </c>
      <c r="E170" s="728">
        <f>SUM(E164:E169)</f>
        <v>1</v>
      </c>
    </row>
    <row r="171" spans="1:8" s="33" customFormat="1" ht="15.75" hidden="1" thickBot="1" x14ac:dyDescent="0.25">
      <c r="A171" s="2126" t="s">
        <v>566</v>
      </c>
      <c r="B171" s="2127"/>
      <c r="C171" s="2127"/>
      <c r="D171" s="2127"/>
      <c r="E171" s="2128"/>
    </row>
    <row r="172" spans="1:8" s="197" customFormat="1" ht="15.75" hidden="1" thickBot="1" x14ac:dyDescent="0.3">
      <c r="A172" s="734" t="s">
        <v>567</v>
      </c>
      <c r="B172" s="2393" t="s">
        <v>593</v>
      </c>
      <c r="C172" s="2394"/>
      <c r="D172" s="2393" t="s">
        <v>594</v>
      </c>
      <c r="E172" s="2394"/>
    </row>
    <row r="173" spans="1:8" s="197" customFormat="1" ht="15.75" hidden="1" thickBot="1" x14ac:dyDescent="0.3">
      <c r="A173" s="2126" t="s">
        <v>569</v>
      </c>
      <c r="B173" s="2127"/>
      <c r="C173" s="2127"/>
      <c r="D173" s="2127"/>
      <c r="E173" s="2128"/>
    </row>
    <row r="174" spans="1:8" s="197" customFormat="1" hidden="1" x14ac:dyDescent="0.25">
      <c r="A174" s="1871" t="s">
        <v>570</v>
      </c>
      <c r="B174" s="1851">
        <v>919</v>
      </c>
      <c r="C174" s="726">
        <f>SUM(B174/B177)</f>
        <v>0.70910493827160492</v>
      </c>
      <c r="D174" s="1851">
        <v>537</v>
      </c>
      <c r="E174" s="332">
        <f>SUM(D174/D177)</f>
        <v>0.80751879699248119</v>
      </c>
    </row>
    <row r="175" spans="1:8" s="197" customFormat="1" hidden="1" x14ac:dyDescent="0.25">
      <c r="A175" s="97" t="s">
        <v>571</v>
      </c>
      <c r="B175" s="1869">
        <v>48</v>
      </c>
      <c r="C175" s="348">
        <f>SUM(B175/B177)</f>
        <v>3.7037037037037035E-2</v>
      </c>
      <c r="D175" s="1869">
        <v>29</v>
      </c>
      <c r="E175" s="326">
        <f>SUM(D175/D177)</f>
        <v>4.3609022556390979E-2</v>
      </c>
    </row>
    <row r="176" spans="1:8" s="197" customFormat="1" ht="15.75" hidden="1" thickBot="1" x14ac:dyDescent="0.3">
      <c r="A176" s="95" t="s">
        <v>572</v>
      </c>
      <c r="B176" s="349">
        <v>329</v>
      </c>
      <c r="C176" s="606">
        <f>SUM(B176/B177)</f>
        <v>0.25385802469135804</v>
      </c>
      <c r="D176" s="349">
        <v>99</v>
      </c>
      <c r="E176" s="330">
        <f>SUM(D176/D177)</f>
        <v>0.14887218045112782</v>
      </c>
    </row>
    <row r="177" spans="1:8" s="197" customFormat="1" ht="16.5" hidden="1" thickTop="1" thickBot="1" x14ac:dyDescent="0.3">
      <c r="A177" s="123" t="s">
        <v>135</v>
      </c>
      <c r="B177" s="204">
        <f>SUM(B174:B176)</f>
        <v>1296</v>
      </c>
      <c r="C177" s="728">
        <f>SUM(C174:C176)</f>
        <v>1</v>
      </c>
      <c r="D177" s="204">
        <f>SUM(D174:D176)</f>
        <v>665</v>
      </c>
      <c r="E177" s="728">
        <f>SUM(E174:E176)</f>
        <v>1</v>
      </c>
    </row>
    <row r="178" spans="1:8" s="197" customFormat="1" ht="15.75" hidden="1" thickBot="1" x14ac:dyDescent="0.3">
      <c r="A178" s="2126" t="s">
        <v>573</v>
      </c>
      <c r="B178" s="2127"/>
      <c r="C178" s="2127"/>
      <c r="D178" s="2127"/>
      <c r="E178" s="2128"/>
    </row>
    <row r="179" spans="1:8" s="197" customFormat="1" hidden="1" x14ac:dyDescent="0.25">
      <c r="A179" s="1871" t="s">
        <v>574</v>
      </c>
      <c r="B179" s="1851">
        <v>19</v>
      </c>
      <c r="C179" s="328">
        <f>SUM(B179/B186)</f>
        <v>1.4660493827160493E-2</v>
      </c>
      <c r="D179" s="783"/>
      <c r="E179" s="732"/>
      <c r="F179" s="1325"/>
      <c r="G179" s="1325"/>
      <c r="H179" s="1325"/>
    </row>
    <row r="180" spans="1:8" s="197" customFormat="1" hidden="1" x14ac:dyDescent="0.25">
      <c r="A180" s="94" t="s">
        <v>575</v>
      </c>
      <c r="B180" s="1869">
        <v>92</v>
      </c>
      <c r="C180" s="329">
        <f>SUM(B180/B186)</f>
        <v>7.098765432098765E-2</v>
      </c>
      <c r="D180" s="784"/>
      <c r="E180" s="415"/>
      <c r="F180" s="1325"/>
      <c r="G180" s="1325"/>
      <c r="H180" s="1325"/>
    </row>
    <row r="181" spans="1:8" s="197" customFormat="1" hidden="1" x14ac:dyDescent="0.25">
      <c r="A181" s="94" t="s">
        <v>576</v>
      </c>
      <c r="B181" s="1869">
        <v>122</v>
      </c>
      <c r="C181" s="329">
        <f>SUM(B181/B186)</f>
        <v>9.4135802469135804E-2</v>
      </c>
      <c r="D181" s="784"/>
      <c r="E181" s="415"/>
      <c r="F181" s="1325"/>
      <c r="G181" s="1325"/>
      <c r="H181" s="1325"/>
    </row>
    <row r="182" spans="1:8" s="197" customFormat="1" hidden="1" x14ac:dyDescent="0.25">
      <c r="A182" s="94" t="s">
        <v>577</v>
      </c>
      <c r="B182" s="1869">
        <v>376</v>
      </c>
      <c r="C182" s="329">
        <f>SUM(B182/B186)</f>
        <v>0.29012345679012347</v>
      </c>
      <c r="D182" s="784"/>
      <c r="E182" s="415"/>
      <c r="F182" s="1325"/>
      <c r="G182" s="1325"/>
      <c r="H182" s="1325"/>
    </row>
    <row r="183" spans="1:8" s="197" customFormat="1" hidden="1" x14ac:dyDescent="0.25">
      <c r="A183" s="94" t="s">
        <v>578</v>
      </c>
      <c r="B183" s="1869">
        <v>525</v>
      </c>
      <c r="C183" s="329">
        <f>SUM(B183/B186)</f>
        <v>0.40509259259259262</v>
      </c>
      <c r="D183" s="784"/>
      <c r="E183" s="415"/>
      <c r="F183" s="1325"/>
      <c r="G183" s="1325"/>
      <c r="H183" s="1325"/>
    </row>
    <row r="184" spans="1:8" s="197" customFormat="1" hidden="1" x14ac:dyDescent="0.25">
      <c r="A184" s="94" t="s">
        <v>579</v>
      </c>
      <c r="B184" s="1869">
        <v>118</v>
      </c>
      <c r="C184" s="329">
        <f>SUM(B184/B186)</f>
        <v>9.1049382716049385E-2</v>
      </c>
      <c r="D184" s="784"/>
      <c r="E184" s="415"/>
      <c r="F184" s="1325"/>
      <c r="G184" s="1325"/>
      <c r="H184" s="1325"/>
    </row>
    <row r="185" spans="1:8" s="197" customFormat="1" ht="15.75" hidden="1" thickBot="1" x14ac:dyDescent="0.3">
      <c r="A185" s="111" t="s">
        <v>580</v>
      </c>
      <c r="B185" s="349">
        <v>44</v>
      </c>
      <c r="C185" s="330">
        <f>SUM(B185/B186)</f>
        <v>3.3950617283950615E-2</v>
      </c>
      <c r="D185" s="784"/>
      <c r="E185" s="415"/>
      <c r="F185" s="1325"/>
      <c r="G185" s="1325"/>
      <c r="H185" s="1325"/>
    </row>
    <row r="186" spans="1:8" s="197" customFormat="1" ht="16.5" hidden="1" thickTop="1" thickBot="1" x14ac:dyDescent="0.3">
      <c r="A186" s="125" t="s">
        <v>135</v>
      </c>
      <c r="B186" s="204">
        <f>SUM(B179:B185)</f>
        <v>1296</v>
      </c>
      <c r="C186" s="786">
        <f>SUM(C179:C185)</f>
        <v>1</v>
      </c>
      <c r="D186" s="785"/>
      <c r="E186" s="729"/>
      <c r="F186" s="1325"/>
      <c r="G186" s="1325"/>
      <c r="H186" s="1325"/>
    </row>
    <row r="187" spans="1:8" s="197" customFormat="1" ht="15.75" hidden="1" thickBot="1" x14ac:dyDescent="0.3">
      <c r="A187" s="2126" t="s">
        <v>595</v>
      </c>
      <c r="B187" s="2127"/>
      <c r="C187" s="2127"/>
      <c r="D187" s="2127"/>
      <c r="E187" s="2128"/>
      <c r="F187" s="1325"/>
      <c r="G187" s="1325"/>
      <c r="H187" s="1325"/>
    </row>
    <row r="188" spans="1:8" s="197" customFormat="1" hidden="1" x14ac:dyDescent="0.25">
      <c r="A188" s="1871" t="s">
        <v>582</v>
      </c>
      <c r="B188" s="1851">
        <v>398</v>
      </c>
      <c r="C188" s="328">
        <f>SUM(B188/B193)</f>
        <v>0.30709876543209874</v>
      </c>
      <c r="D188" s="783"/>
      <c r="E188" s="732"/>
      <c r="F188" s="1325"/>
      <c r="G188" s="1325"/>
      <c r="H188" s="1325"/>
    </row>
    <row r="189" spans="1:8" s="197" customFormat="1" hidden="1" x14ac:dyDescent="0.25">
      <c r="A189" s="94" t="s">
        <v>583</v>
      </c>
      <c r="B189" s="1869">
        <v>8</v>
      </c>
      <c r="C189" s="329">
        <f>SUM(B189/B193)</f>
        <v>6.1728395061728392E-3</v>
      </c>
      <c r="D189" s="415"/>
      <c r="E189" s="415"/>
      <c r="F189" s="1325"/>
      <c r="G189" s="1325"/>
      <c r="H189" s="1325"/>
    </row>
    <row r="190" spans="1:8" s="1325" customFormat="1" hidden="1" x14ac:dyDescent="0.25">
      <c r="A190" s="94" t="s">
        <v>584</v>
      </c>
      <c r="B190" s="1869">
        <v>343</v>
      </c>
      <c r="C190" s="329">
        <f>SUM(B190/B193)</f>
        <v>0.2646604938271605</v>
      </c>
      <c r="D190" s="415"/>
      <c r="E190" s="415"/>
      <c r="F190" s="1754"/>
    </row>
    <row r="191" spans="1:8" s="197" customFormat="1" hidden="1" x14ac:dyDescent="0.25">
      <c r="A191" s="94" t="s">
        <v>585</v>
      </c>
      <c r="B191" s="1869">
        <v>3</v>
      </c>
      <c r="C191" s="329">
        <f>SUM(B191/B193)</f>
        <v>2.3148148148148147E-3</v>
      </c>
      <c r="D191" s="415"/>
      <c r="E191" s="415"/>
      <c r="F191" s="1754"/>
      <c r="G191" s="1661"/>
      <c r="H191" s="1661"/>
    </row>
    <row r="192" spans="1:8" s="197" customFormat="1" ht="15.75" hidden="1" thickBot="1" x14ac:dyDescent="0.3">
      <c r="A192" s="111" t="s">
        <v>592</v>
      </c>
      <c r="B192" s="349">
        <v>544</v>
      </c>
      <c r="C192" s="330">
        <f>SUM(B192/B193)</f>
        <v>0.41975308641975306</v>
      </c>
      <c r="D192" s="415"/>
      <c r="E192" s="415"/>
      <c r="F192" s="1661"/>
      <c r="G192" s="1661"/>
      <c r="H192" s="1661"/>
    </row>
    <row r="193" spans="1:8" s="197" customFormat="1" ht="16.5" hidden="1" thickTop="1" thickBot="1" x14ac:dyDescent="0.3">
      <c r="A193" s="125" t="s">
        <v>135</v>
      </c>
      <c r="B193" s="204">
        <f>SUM(B188:B192)</f>
        <v>1296</v>
      </c>
      <c r="C193" s="728">
        <f>SUM(C188:C192)</f>
        <v>0.99999999999999989</v>
      </c>
      <c r="D193" s="729"/>
      <c r="E193" s="729"/>
      <c r="F193" s="1661"/>
      <c r="G193" s="1661"/>
      <c r="H193" s="1661"/>
    </row>
    <row r="194" spans="1:8" s="197" customFormat="1" ht="15.75" hidden="1" thickBot="1" x14ac:dyDescent="0.3">
      <c r="A194" s="2126" t="s">
        <v>596</v>
      </c>
      <c r="B194" s="2127"/>
      <c r="C194" s="2127"/>
      <c r="D194" s="2127"/>
      <c r="E194" s="2128"/>
      <c r="F194" s="1661"/>
      <c r="G194" s="1661"/>
      <c r="H194" s="1661"/>
    </row>
    <row r="195" spans="1:8" s="197" customFormat="1" hidden="1" x14ac:dyDescent="0.25">
      <c r="A195" s="1871" t="s">
        <v>587</v>
      </c>
      <c r="B195" s="1851">
        <v>407</v>
      </c>
      <c r="C195" s="731">
        <f>SUM(B195/B199)</f>
        <v>0.31404320987654322</v>
      </c>
      <c r="D195" s="732"/>
      <c r="E195" s="732"/>
      <c r="F195" s="1661"/>
      <c r="G195" s="1661"/>
      <c r="H195" s="1661"/>
    </row>
    <row r="196" spans="1:8" s="197" customFormat="1" hidden="1" x14ac:dyDescent="0.25">
      <c r="A196" s="94" t="s">
        <v>588</v>
      </c>
      <c r="B196" s="1869">
        <v>8</v>
      </c>
      <c r="C196" s="731">
        <f>SUM(B196/B199)</f>
        <v>6.1728395061728392E-3</v>
      </c>
      <c r="D196" s="415"/>
      <c r="E196" s="415"/>
      <c r="F196" s="1754"/>
      <c r="G196" s="1661"/>
      <c r="H196" s="1661"/>
    </row>
    <row r="197" spans="1:8" s="1325" customFormat="1" hidden="1" x14ac:dyDescent="0.25">
      <c r="A197" s="94" t="s">
        <v>589</v>
      </c>
      <c r="B197" s="1869">
        <v>20</v>
      </c>
      <c r="C197" s="731">
        <f>SUM(B197/B199)</f>
        <v>1.5432098765432098E-2</v>
      </c>
      <c r="D197" s="415"/>
      <c r="E197" s="415"/>
      <c r="F197" s="1754"/>
      <c r="G197" s="1661"/>
      <c r="H197" s="1661"/>
    </row>
    <row r="198" spans="1:8" s="197" customFormat="1" ht="15.75" hidden="1" thickBot="1" x14ac:dyDescent="0.3">
      <c r="A198" s="111" t="s">
        <v>592</v>
      </c>
      <c r="B198" s="349">
        <v>861</v>
      </c>
      <c r="C198" s="330">
        <f>SUM(B198/B199)</f>
        <v>0.66435185185185186</v>
      </c>
      <c r="D198" s="415"/>
      <c r="E198" s="415"/>
      <c r="F198" s="1661"/>
      <c r="G198" s="1661"/>
      <c r="H198" s="1661"/>
    </row>
    <row r="199" spans="1:8" s="197" customFormat="1" ht="16.5" hidden="1" thickTop="1" thickBot="1" x14ac:dyDescent="0.3">
      <c r="A199" s="35" t="s">
        <v>135</v>
      </c>
      <c r="B199" s="109">
        <f>SUM(B195:B198)</f>
        <v>1296</v>
      </c>
      <c r="C199" s="331">
        <f>SUM(C195:C198)</f>
        <v>1</v>
      </c>
      <c r="D199" s="415"/>
      <c r="E199" s="415"/>
      <c r="F199" s="1661"/>
      <c r="G199" s="1661"/>
      <c r="H199" s="1661"/>
    </row>
    <row r="200" spans="1:8" s="197" customFormat="1" ht="3.6" hidden="1" customHeight="1" x14ac:dyDescent="0.25">
      <c r="A200" s="1325"/>
      <c r="B200" s="1325"/>
      <c r="C200" s="1325"/>
      <c r="D200" s="1325"/>
      <c r="E200" s="1325"/>
      <c r="F200" s="1325"/>
      <c r="G200" s="1325"/>
      <c r="H200" s="1325"/>
    </row>
    <row r="201" spans="1:8" s="197" customFormat="1" ht="3.6" hidden="1" customHeight="1" thickBot="1" x14ac:dyDescent="0.3">
      <c r="A201" s="1325"/>
      <c r="B201" s="1325"/>
      <c r="C201" s="1325"/>
      <c r="D201" s="1325"/>
      <c r="E201" s="1325"/>
      <c r="F201" s="1325"/>
      <c r="G201" s="1325"/>
      <c r="H201" s="1325"/>
    </row>
    <row r="202" spans="1:8" s="1325" customFormat="1" ht="16.5" hidden="1" thickBot="1" x14ac:dyDescent="0.3">
      <c r="A202" s="2386" t="s">
        <v>427</v>
      </c>
      <c r="B202" s="2387"/>
      <c r="C202" s="2387"/>
      <c r="D202" s="2387"/>
      <c r="E202" s="2388"/>
    </row>
    <row r="203" spans="1:8" s="1325" customFormat="1" ht="15.75" hidden="1" thickBot="1" x14ac:dyDescent="0.3">
      <c r="A203" s="295"/>
      <c r="B203" s="2389" t="s">
        <v>560</v>
      </c>
      <c r="C203" s="2390"/>
      <c r="D203" s="2389" t="s">
        <v>561</v>
      </c>
      <c r="E203" s="2390"/>
    </row>
    <row r="204" spans="1:8" s="1325" customFormat="1" ht="15.75" hidden="1" thickBot="1" x14ac:dyDescent="0.3">
      <c r="A204" s="138"/>
      <c r="B204" s="177" t="s">
        <v>562</v>
      </c>
      <c r="C204" s="176" t="s">
        <v>278</v>
      </c>
      <c r="D204" s="177" t="s">
        <v>562</v>
      </c>
      <c r="E204" s="176" t="s">
        <v>278</v>
      </c>
    </row>
    <row r="205" spans="1:8" s="1325" customFormat="1" ht="15.75" hidden="1" thickBot="1" x14ac:dyDescent="0.3">
      <c r="A205" s="2126" t="s">
        <v>563</v>
      </c>
      <c r="B205" s="2127"/>
      <c r="C205" s="2127"/>
      <c r="D205" s="2127"/>
      <c r="E205" s="2128"/>
    </row>
    <row r="206" spans="1:8" s="1325" customFormat="1" hidden="1" x14ac:dyDescent="0.25">
      <c r="A206" s="93" t="s">
        <v>282</v>
      </c>
      <c r="B206" s="397">
        <v>89</v>
      </c>
      <c r="C206" s="325">
        <f>SUM(B206/B214)</f>
        <v>6.2853107344632772E-2</v>
      </c>
      <c r="D206" s="397">
        <v>14</v>
      </c>
      <c r="E206" s="325">
        <f>SUM(D206/D214)</f>
        <v>1.7789072426937738E-2</v>
      </c>
    </row>
    <row r="207" spans="1:8" s="1325" customFormat="1" hidden="1" x14ac:dyDescent="0.25">
      <c r="A207" s="94" t="s">
        <v>283</v>
      </c>
      <c r="B207" s="1869">
        <v>307</v>
      </c>
      <c r="C207" s="326">
        <f>SUM(B207/B214)</f>
        <v>0.21680790960451976</v>
      </c>
      <c r="D207" s="1869">
        <v>133</v>
      </c>
      <c r="E207" s="326">
        <f>SUM(D207/D214)</f>
        <v>0.16899618805590852</v>
      </c>
    </row>
    <row r="208" spans="1:8" s="1325" customFormat="1" hidden="1" x14ac:dyDescent="0.25">
      <c r="A208" s="94" t="s">
        <v>284</v>
      </c>
      <c r="B208" s="1869">
        <v>278</v>
      </c>
      <c r="C208" s="326">
        <f>SUM(B208/B214)</f>
        <v>0.1963276836158192</v>
      </c>
      <c r="D208" s="1869">
        <v>150</v>
      </c>
      <c r="E208" s="326">
        <f>SUM(D208/D214)</f>
        <v>0.19059720457433291</v>
      </c>
    </row>
    <row r="209" spans="1:6" s="1325" customFormat="1" hidden="1" x14ac:dyDescent="0.25">
      <c r="A209" s="94" t="s">
        <v>285</v>
      </c>
      <c r="B209" s="1869">
        <v>168</v>
      </c>
      <c r="C209" s="326">
        <f>SUM(B209/B214)</f>
        <v>0.11864406779661017</v>
      </c>
      <c r="D209" s="1869">
        <v>140</v>
      </c>
      <c r="E209" s="326">
        <f>SUM(D209/D214)</f>
        <v>0.17789072426937738</v>
      </c>
      <c r="F209" s="1661"/>
    </row>
    <row r="210" spans="1:6" s="1325" customFormat="1" hidden="1" x14ac:dyDescent="0.25">
      <c r="A210" s="94" t="s">
        <v>286</v>
      </c>
      <c r="B210" s="1869">
        <v>386</v>
      </c>
      <c r="C210" s="326">
        <f>SUM(B210/B214)</f>
        <v>0.27259887005649719</v>
      </c>
      <c r="D210" s="1869">
        <v>102</v>
      </c>
      <c r="E210" s="326">
        <f>SUM(D210/D214)</f>
        <v>0.12960609911054638</v>
      </c>
    </row>
    <row r="211" spans="1:6" s="1325" customFormat="1" hidden="1" x14ac:dyDescent="0.25">
      <c r="A211" s="94" t="s">
        <v>287</v>
      </c>
      <c r="B211" s="1869">
        <v>146</v>
      </c>
      <c r="C211" s="326">
        <f>SUM(B211/B214)</f>
        <v>0.10310734463276836</v>
      </c>
      <c r="D211" s="1869">
        <v>188</v>
      </c>
      <c r="E211" s="326">
        <f>SUM(D211/D214)</f>
        <v>0.23888182973316391</v>
      </c>
    </row>
    <row r="212" spans="1:6" s="1325" customFormat="1" hidden="1" x14ac:dyDescent="0.25">
      <c r="A212" s="94" t="s">
        <v>288</v>
      </c>
      <c r="B212" s="1869">
        <v>42</v>
      </c>
      <c r="C212" s="326">
        <f>SUM(B212/B214)</f>
        <v>2.9661016949152543E-2</v>
      </c>
      <c r="D212" s="1869">
        <v>60</v>
      </c>
      <c r="E212" s="326">
        <f>SUM(D212/D214)</f>
        <v>7.6238881829733166E-2</v>
      </c>
    </row>
    <row r="213" spans="1:6" s="1325" customFormat="1" ht="15.75" hidden="1" thickBot="1" x14ac:dyDescent="0.3">
      <c r="A213" s="95" t="s">
        <v>408</v>
      </c>
      <c r="B213" s="349">
        <v>0</v>
      </c>
      <c r="C213" s="327">
        <f>SUM(B213/B214)</f>
        <v>0</v>
      </c>
      <c r="D213" s="349">
        <v>0</v>
      </c>
      <c r="E213" s="327">
        <f>SUM(D213/D214)</f>
        <v>0</v>
      </c>
    </row>
    <row r="214" spans="1:6" s="1325" customFormat="1" ht="16.5" hidden="1" thickTop="1" thickBot="1" x14ac:dyDescent="0.3">
      <c r="A214" s="34" t="s">
        <v>409</v>
      </c>
      <c r="B214" s="398">
        <f>SUM(B206:B213)</f>
        <v>1416</v>
      </c>
      <c r="C214" s="203">
        <f>SUM(C206:C213)</f>
        <v>1</v>
      </c>
      <c r="D214" s="398">
        <f>SUM(D206:D213)</f>
        <v>787</v>
      </c>
      <c r="E214" s="203">
        <f>SUM(E206:E213)</f>
        <v>0.99999999999999989</v>
      </c>
    </row>
    <row r="215" spans="1:6" s="33" customFormat="1" ht="15.75" hidden="1" thickBot="1" x14ac:dyDescent="0.25">
      <c r="A215" s="2126" t="s">
        <v>564</v>
      </c>
      <c r="B215" s="2127"/>
      <c r="C215" s="2127"/>
      <c r="D215" s="2127"/>
      <c r="E215" s="2128"/>
    </row>
    <row r="216" spans="1:6" s="1325" customFormat="1" hidden="1" x14ac:dyDescent="0.25">
      <c r="A216" s="93" t="s">
        <v>292</v>
      </c>
      <c r="B216" s="397">
        <v>195</v>
      </c>
      <c r="C216" s="604">
        <f>SUM(B216/B222)</f>
        <v>0.13771186440677965</v>
      </c>
      <c r="D216" s="397">
        <v>141</v>
      </c>
      <c r="E216" s="328">
        <f>SUM(D216/D222)</f>
        <v>0.17916137229987295</v>
      </c>
    </row>
    <row r="217" spans="1:6" s="1325" customFormat="1" hidden="1" x14ac:dyDescent="0.25">
      <c r="A217" s="94" t="s">
        <v>293</v>
      </c>
      <c r="B217" s="1869">
        <v>113</v>
      </c>
      <c r="C217" s="605">
        <f>SUM(B217/B222)</f>
        <v>7.980225988700565E-2</v>
      </c>
      <c r="D217" s="1869">
        <v>57</v>
      </c>
      <c r="E217" s="329">
        <f>SUM(D217/D222)</f>
        <v>7.2426937738246502E-2</v>
      </c>
    </row>
    <row r="218" spans="1:6" s="1325" customFormat="1" hidden="1" x14ac:dyDescent="0.25">
      <c r="A218" s="94" t="s">
        <v>294</v>
      </c>
      <c r="B218" s="1869">
        <v>14</v>
      </c>
      <c r="C218" s="605">
        <f>SUM(B218/B222)</f>
        <v>9.887005649717515E-3</v>
      </c>
      <c r="D218" s="1869">
        <v>6</v>
      </c>
      <c r="E218" s="329">
        <f>SUM(D218/D222)</f>
        <v>7.6238881829733167E-3</v>
      </c>
    </row>
    <row r="219" spans="1:6" s="1325" customFormat="1" hidden="1" x14ac:dyDescent="0.25">
      <c r="A219" s="94" t="s">
        <v>295</v>
      </c>
      <c r="B219" s="1869">
        <v>447</v>
      </c>
      <c r="C219" s="605">
        <f>SUM(B219/B222)</f>
        <v>0.31567796610169491</v>
      </c>
      <c r="D219" s="1869">
        <v>248</v>
      </c>
      <c r="E219" s="329">
        <f>SUM(D219/D222)</f>
        <v>0.31512071156289706</v>
      </c>
    </row>
    <row r="220" spans="1:6" s="1325" customFormat="1" hidden="1" x14ac:dyDescent="0.25">
      <c r="A220" s="94" t="s">
        <v>296</v>
      </c>
      <c r="B220" s="1869">
        <v>446</v>
      </c>
      <c r="C220" s="605">
        <f>SUM(B220/B222)</f>
        <v>0.31497175141242939</v>
      </c>
      <c r="D220" s="1869">
        <v>275</v>
      </c>
      <c r="E220" s="329">
        <f>SUM(D220/D222)</f>
        <v>0.34942820838627703</v>
      </c>
    </row>
    <row r="221" spans="1:6" s="1325" customFormat="1" ht="15.75" hidden="1" thickBot="1" x14ac:dyDescent="0.3">
      <c r="A221" s="111" t="s">
        <v>297</v>
      </c>
      <c r="B221" s="349">
        <v>201</v>
      </c>
      <c r="C221" s="606">
        <f>SUM(B221/B222)</f>
        <v>0.14194915254237289</v>
      </c>
      <c r="D221" s="349">
        <v>60</v>
      </c>
      <c r="E221" s="330">
        <f>SUM(D221/D222)</f>
        <v>7.6238881829733166E-2</v>
      </c>
    </row>
    <row r="222" spans="1:6" s="1325" customFormat="1" ht="16.5" hidden="1" thickTop="1" thickBot="1" x14ac:dyDescent="0.3">
      <c r="A222" s="125" t="s">
        <v>565</v>
      </c>
      <c r="B222" s="124">
        <f>SUM(B216:B221)</f>
        <v>1416</v>
      </c>
      <c r="C222" s="728">
        <f>SUM(C216:C221)</f>
        <v>1</v>
      </c>
      <c r="D222" s="124">
        <f>SUM(D216:D221)</f>
        <v>787</v>
      </c>
      <c r="E222" s="728">
        <f>SUM(E216:E221)</f>
        <v>0.99999999999999989</v>
      </c>
    </row>
    <row r="223" spans="1:6" s="33" customFormat="1" ht="15.75" hidden="1" thickBot="1" x14ac:dyDescent="0.25">
      <c r="A223" s="2126" t="s">
        <v>566</v>
      </c>
      <c r="B223" s="2127"/>
      <c r="C223" s="2127"/>
      <c r="D223" s="2127"/>
      <c r="E223" s="2128"/>
    </row>
    <row r="224" spans="1:6" s="1325" customFormat="1" ht="15.75" hidden="1" thickBot="1" x14ac:dyDescent="0.3">
      <c r="A224" s="734" t="s">
        <v>567</v>
      </c>
      <c r="B224" s="2393" t="s">
        <v>597</v>
      </c>
      <c r="C224" s="2394"/>
      <c r="D224" s="2393" t="s">
        <v>598</v>
      </c>
      <c r="E224" s="2394"/>
    </row>
    <row r="225" spans="1:5" s="1325" customFormat="1" ht="15.75" hidden="1" thickBot="1" x14ac:dyDescent="0.3">
      <c r="A225" s="2126" t="s">
        <v>569</v>
      </c>
      <c r="B225" s="2127"/>
      <c r="C225" s="2127"/>
      <c r="D225" s="2127"/>
      <c r="E225" s="2128"/>
    </row>
    <row r="226" spans="1:5" s="1325" customFormat="1" hidden="1" x14ac:dyDescent="0.25">
      <c r="A226" s="1871" t="s">
        <v>570</v>
      </c>
      <c r="B226" s="1851">
        <v>965</v>
      </c>
      <c r="C226" s="726">
        <f>SUM(B226/B229)</f>
        <v>0.68149717514124297</v>
      </c>
      <c r="D226" s="1851">
        <v>592</v>
      </c>
      <c r="E226" s="332">
        <f>SUM(D226/D229)</f>
        <v>0.75222363405336723</v>
      </c>
    </row>
    <row r="227" spans="1:5" s="1325" customFormat="1" hidden="1" x14ac:dyDescent="0.25">
      <c r="A227" s="97" t="s">
        <v>571</v>
      </c>
      <c r="B227" s="1869">
        <v>399</v>
      </c>
      <c r="C227" s="348">
        <f>SUM(B227/B229)</f>
        <v>0.28177966101694918</v>
      </c>
      <c r="D227" s="1869">
        <v>172</v>
      </c>
      <c r="E227" s="326">
        <f>SUM(D227/D229)</f>
        <v>0.21855146124523506</v>
      </c>
    </row>
    <row r="228" spans="1:5" s="1325" customFormat="1" ht="15.75" hidden="1" thickBot="1" x14ac:dyDescent="0.3">
      <c r="A228" s="95" t="s">
        <v>572</v>
      </c>
      <c r="B228" s="349">
        <v>52</v>
      </c>
      <c r="C228" s="606">
        <f>SUM(B228/B229)</f>
        <v>3.6723163841807911E-2</v>
      </c>
      <c r="D228" s="349">
        <v>23</v>
      </c>
      <c r="E228" s="330">
        <f>SUM(D228/D229)</f>
        <v>2.9224904701397714E-2</v>
      </c>
    </row>
    <row r="229" spans="1:5" s="1325" customFormat="1" ht="16.5" hidden="1" thickTop="1" thickBot="1" x14ac:dyDescent="0.3">
      <c r="A229" s="123" t="s">
        <v>135</v>
      </c>
      <c r="B229" s="204">
        <f>SUM(B226:B228)</f>
        <v>1416</v>
      </c>
      <c r="C229" s="728">
        <f>SUM(C226:C228)</f>
        <v>1</v>
      </c>
      <c r="D229" s="204">
        <f>SUM(D226:D228)</f>
        <v>787</v>
      </c>
      <c r="E229" s="728">
        <f>SUM(E226:E228)</f>
        <v>1</v>
      </c>
    </row>
    <row r="230" spans="1:5" s="1325" customFormat="1" ht="15.75" hidden="1" thickBot="1" x14ac:dyDescent="0.3">
      <c r="A230" s="2126" t="s">
        <v>573</v>
      </c>
      <c r="B230" s="2127"/>
      <c r="C230" s="2127"/>
      <c r="D230" s="2127"/>
      <c r="E230" s="2128"/>
    </row>
    <row r="231" spans="1:5" s="1325" customFormat="1" hidden="1" x14ac:dyDescent="0.25">
      <c r="A231" s="1871" t="s">
        <v>574</v>
      </c>
      <c r="B231" s="1851">
        <v>27</v>
      </c>
      <c r="C231" s="328">
        <f>SUM(B231/B238)</f>
        <v>1.9067796610169493E-2</v>
      </c>
      <c r="D231" s="783"/>
      <c r="E231" s="732"/>
    </row>
    <row r="232" spans="1:5" s="1325" customFormat="1" hidden="1" x14ac:dyDescent="0.25">
      <c r="A232" s="94" t="s">
        <v>575</v>
      </c>
      <c r="B232" s="1869">
        <v>109</v>
      </c>
      <c r="C232" s="329">
        <f>SUM(B232/B238)</f>
        <v>7.6977401129943501E-2</v>
      </c>
      <c r="D232" s="784"/>
      <c r="E232" s="415"/>
    </row>
    <row r="233" spans="1:5" s="1325" customFormat="1" hidden="1" x14ac:dyDescent="0.25">
      <c r="A233" s="94" t="s">
        <v>576</v>
      </c>
      <c r="B233" s="1869">
        <v>147</v>
      </c>
      <c r="C233" s="329">
        <f>SUM(B233/B238)</f>
        <v>0.1038135593220339</v>
      </c>
      <c r="D233" s="784"/>
      <c r="E233" s="415"/>
    </row>
    <row r="234" spans="1:5" s="1325" customFormat="1" hidden="1" x14ac:dyDescent="0.25">
      <c r="A234" s="94" t="s">
        <v>577</v>
      </c>
      <c r="B234" s="1869">
        <v>403</v>
      </c>
      <c r="C234" s="329">
        <f>SUM(B234/B238)</f>
        <v>0.2846045197740113</v>
      </c>
      <c r="D234" s="784"/>
      <c r="E234" s="415"/>
    </row>
    <row r="235" spans="1:5" s="1325" customFormat="1" hidden="1" x14ac:dyDescent="0.25">
      <c r="A235" s="94" t="s">
        <v>578</v>
      </c>
      <c r="B235" s="1869">
        <v>541</v>
      </c>
      <c r="C235" s="329">
        <f>SUM(B235/B238)</f>
        <v>0.38206214689265539</v>
      </c>
      <c r="D235" s="784"/>
      <c r="E235" s="415"/>
    </row>
    <row r="236" spans="1:5" s="1325" customFormat="1" hidden="1" x14ac:dyDescent="0.25">
      <c r="A236" s="94" t="s">
        <v>579</v>
      </c>
      <c r="B236" s="1869">
        <v>141</v>
      </c>
      <c r="C236" s="329">
        <f>SUM(B236/B238)</f>
        <v>9.9576271186440676E-2</v>
      </c>
      <c r="D236" s="784"/>
      <c r="E236" s="415"/>
    </row>
    <row r="237" spans="1:5" s="1325" customFormat="1" ht="15.75" hidden="1" thickBot="1" x14ac:dyDescent="0.3">
      <c r="A237" s="111" t="s">
        <v>580</v>
      </c>
      <c r="B237" s="349">
        <v>48</v>
      </c>
      <c r="C237" s="330">
        <f>SUM(B237/B238)</f>
        <v>3.3898305084745763E-2</v>
      </c>
      <c r="D237" s="784"/>
      <c r="E237" s="415"/>
    </row>
    <row r="238" spans="1:5" s="1325" customFormat="1" ht="16.5" hidden="1" thickTop="1" thickBot="1" x14ac:dyDescent="0.3">
      <c r="A238" s="125" t="s">
        <v>135</v>
      </c>
      <c r="B238" s="204">
        <f>SUM(B231:B237)</f>
        <v>1416</v>
      </c>
      <c r="C238" s="786">
        <f>SUM(C231:C237)</f>
        <v>1</v>
      </c>
      <c r="D238" s="785"/>
      <c r="E238" s="729"/>
    </row>
    <row r="239" spans="1:5" s="1325" customFormat="1" ht="15.75" hidden="1" thickBot="1" x14ac:dyDescent="0.3">
      <c r="A239" s="2126" t="s">
        <v>581</v>
      </c>
      <c r="B239" s="2127"/>
      <c r="C239" s="2127"/>
      <c r="D239" s="2127"/>
      <c r="E239" s="2128"/>
    </row>
    <row r="240" spans="1:5" s="1325" customFormat="1" hidden="1" x14ac:dyDescent="0.25">
      <c r="A240" s="1871" t="s">
        <v>582</v>
      </c>
      <c r="B240" s="1851">
        <v>20</v>
      </c>
      <c r="C240" s="328">
        <f>SUM(B240/B244)</f>
        <v>1.4124293785310734E-2</v>
      </c>
      <c r="D240" s="783"/>
      <c r="E240" s="732"/>
    </row>
    <row r="241" spans="1:5" s="1325" customFormat="1" hidden="1" x14ac:dyDescent="0.25">
      <c r="A241" s="94" t="s">
        <v>583</v>
      </c>
      <c r="B241" s="1869">
        <v>451</v>
      </c>
      <c r="C241" s="329">
        <f>SUM(B241/B244)</f>
        <v>0.31850282485875708</v>
      </c>
      <c r="D241" s="415"/>
      <c r="E241" s="415"/>
    </row>
    <row r="242" spans="1:5" s="1325" customFormat="1" hidden="1" x14ac:dyDescent="0.25">
      <c r="A242" s="94" t="s">
        <v>584</v>
      </c>
      <c r="B242" s="1869">
        <v>941</v>
      </c>
      <c r="C242" s="329">
        <f>SUM(B242/B244)</f>
        <v>0.66454802259887003</v>
      </c>
      <c r="D242" s="415"/>
      <c r="E242" s="415"/>
    </row>
    <row r="243" spans="1:5" s="1325" customFormat="1" ht="15.75" hidden="1" thickBot="1" x14ac:dyDescent="0.3">
      <c r="A243" s="111" t="s">
        <v>585</v>
      </c>
      <c r="B243" s="349">
        <v>4</v>
      </c>
      <c r="C243" s="330">
        <f>SUM(B243/B244)</f>
        <v>2.8248587570621469E-3</v>
      </c>
      <c r="D243" s="415"/>
      <c r="E243" s="415"/>
    </row>
    <row r="244" spans="1:5" s="1325" customFormat="1" ht="16.5" hidden="1" thickTop="1" thickBot="1" x14ac:dyDescent="0.3">
      <c r="A244" s="125" t="s">
        <v>135</v>
      </c>
      <c r="B244" s="204">
        <f>SUM(B240:B243)</f>
        <v>1416</v>
      </c>
      <c r="C244" s="728">
        <f>SUM(C240:C243)</f>
        <v>1</v>
      </c>
      <c r="D244" s="729"/>
      <c r="E244" s="729"/>
    </row>
    <row r="245" spans="1:5" s="1325" customFormat="1" ht="15.75" hidden="1" thickBot="1" x14ac:dyDescent="0.3">
      <c r="A245" s="2126" t="s">
        <v>586</v>
      </c>
      <c r="B245" s="2127"/>
      <c r="C245" s="2127"/>
      <c r="D245" s="2127"/>
      <c r="E245" s="2128"/>
    </row>
    <row r="246" spans="1:5" s="1325" customFormat="1" hidden="1" x14ac:dyDescent="0.25">
      <c r="A246" s="1871" t="s">
        <v>587</v>
      </c>
      <c r="B246" s="1851">
        <v>849</v>
      </c>
      <c r="C246" s="731">
        <f>SUM(B246/B249)</f>
        <v>0.59957627118644063</v>
      </c>
      <c r="D246" s="732"/>
      <c r="E246" s="732"/>
    </row>
    <row r="247" spans="1:5" s="1325" customFormat="1" hidden="1" x14ac:dyDescent="0.25">
      <c r="A247" s="94" t="s">
        <v>588</v>
      </c>
      <c r="B247" s="1869">
        <v>56</v>
      </c>
      <c r="C247" s="731">
        <f>SUM(B247/B249)</f>
        <v>3.954802259887006E-2</v>
      </c>
      <c r="D247" s="415"/>
      <c r="E247" s="415"/>
    </row>
    <row r="248" spans="1:5" s="1325" customFormat="1" ht="15.75" hidden="1" thickBot="1" x14ac:dyDescent="0.3">
      <c r="A248" s="111" t="s">
        <v>589</v>
      </c>
      <c r="B248" s="349">
        <v>511</v>
      </c>
      <c r="C248" s="330">
        <f>SUM(B248/B249)</f>
        <v>0.36087570621468928</v>
      </c>
      <c r="D248" s="415"/>
      <c r="E248" s="415"/>
    </row>
    <row r="249" spans="1:5" s="1325" customFormat="1" ht="16.5" hidden="1" thickTop="1" thickBot="1" x14ac:dyDescent="0.3">
      <c r="A249" s="35" t="s">
        <v>135</v>
      </c>
      <c r="B249" s="109">
        <f>SUM(B246:B248)</f>
        <v>1416</v>
      </c>
      <c r="C249" s="331">
        <f>SUM(C246:C248)</f>
        <v>1</v>
      </c>
      <c r="D249" s="415"/>
      <c r="E249" s="415"/>
    </row>
    <row r="250" spans="1:5" s="1325" customFormat="1" ht="15.95" hidden="1" customHeight="1" thickBot="1" x14ac:dyDescent="0.3">
      <c r="A250" s="2386" t="s">
        <v>428</v>
      </c>
      <c r="B250" s="2387"/>
      <c r="C250" s="2387"/>
      <c r="D250" s="2387"/>
      <c r="E250" s="2388"/>
    </row>
    <row r="251" spans="1:5" s="1325" customFormat="1" ht="15" hidden="1" customHeight="1" thickBot="1" x14ac:dyDescent="0.3">
      <c r="A251" s="295"/>
      <c r="B251" s="2389" t="s">
        <v>560</v>
      </c>
      <c r="C251" s="2390"/>
      <c r="D251" s="2389" t="s">
        <v>561</v>
      </c>
      <c r="E251" s="2390"/>
    </row>
    <row r="252" spans="1:5" s="1325" customFormat="1" ht="15" hidden="1" customHeight="1" thickBot="1" x14ac:dyDescent="0.3">
      <c r="A252" s="138"/>
      <c r="B252" s="177" t="s">
        <v>562</v>
      </c>
      <c r="C252" s="176" t="s">
        <v>278</v>
      </c>
      <c r="D252" s="177" t="s">
        <v>562</v>
      </c>
      <c r="E252" s="176" t="s">
        <v>278</v>
      </c>
    </row>
    <row r="253" spans="1:5" s="1325" customFormat="1" ht="15" hidden="1" customHeight="1" thickBot="1" x14ac:dyDescent="0.3">
      <c r="A253" s="2126" t="s">
        <v>563</v>
      </c>
      <c r="B253" s="2127"/>
      <c r="C253" s="2127"/>
      <c r="D253" s="2127"/>
      <c r="E253" s="2128"/>
    </row>
    <row r="254" spans="1:5" s="1325" customFormat="1" ht="14.45" hidden="1" customHeight="1" x14ac:dyDescent="0.25">
      <c r="A254" s="94" t="s">
        <v>282</v>
      </c>
      <c r="B254" s="1869">
        <v>99</v>
      </c>
      <c r="C254" s="348">
        <f>SUM(B254/B262)</f>
        <v>8.8314005352363958E-2</v>
      </c>
      <c r="D254" s="1869">
        <v>19</v>
      </c>
      <c r="E254" s="326">
        <f>SUM(D254/D262)</f>
        <v>2.4111675126903553E-2</v>
      </c>
    </row>
    <row r="255" spans="1:5" s="1325" customFormat="1" ht="14.45" hidden="1" customHeight="1" x14ac:dyDescent="0.25">
      <c r="A255" s="94" t="s">
        <v>283</v>
      </c>
      <c r="B255" s="1869">
        <v>338</v>
      </c>
      <c r="C255" s="348">
        <f>SUM(B255/B262)</f>
        <v>0.30151650312221229</v>
      </c>
      <c r="D255" s="1869">
        <v>117</v>
      </c>
      <c r="E255" s="326">
        <f>SUM(D255/D262)</f>
        <v>0.14847715736040609</v>
      </c>
    </row>
    <row r="256" spans="1:5" s="1325" customFormat="1" ht="14.45" hidden="1" customHeight="1" x14ac:dyDescent="0.25">
      <c r="A256" s="94" t="s">
        <v>284</v>
      </c>
      <c r="B256" s="1869">
        <v>242</v>
      </c>
      <c r="C256" s="348">
        <f>SUM(B256/B262)</f>
        <v>0.21587867975022301</v>
      </c>
      <c r="D256" s="1869">
        <v>132</v>
      </c>
      <c r="E256" s="326">
        <f>SUM(D256/D262)</f>
        <v>0.16751269035532995</v>
      </c>
    </row>
    <row r="257" spans="1:5" s="1325" customFormat="1" ht="14.45" hidden="1" customHeight="1" x14ac:dyDescent="0.25">
      <c r="A257" s="94" t="s">
        <v>285</v>
      </c>
      <c r="B257" s="1869">
        <v>201</v>
      </c>
      <c r="C257" s="348">
        <f>SUM(B257/B262)</f>
        <v>0.17930419268510259</v>
      </c>
      <c r="D257" s="1869">
        <v>176</v>
      </c>
      <c r="E257" s="326">
        <f>SUM(D257/D262)</f>
        <v>0.2233502538071066</v>
      </c>
    </row>
    <row r="258" spans="1:5" s="1325" customFormat="1" ht="14.45" hidden="1" customHeight="1" x14ac:dyDescent="0.25">
      <c r="A258" s="94" t="s">
        <v>286</v>
      </c>
      <c r="B258" s="1869">
        <v>115</v>
      </c>
      <c r="C258" s="348">
        <f>SUM(B258/B262)</f>
        <v>0.10258697591436218</v>
      </c>
      <c r="D258" s="1869">
        <v>131</v>
      </c>
      <c r="E258" s="326">
        <f>SUM(D258/D262)</f>
        <v>0.16624365482233502</v>
      </c>
    </row>
    <row r="259" spans="1:5" s="1325" customFormat="1" ht="14.45" hidden="1" customHeight="1" x14ac:dyDescent="0.25">
      <c r="A259" s="94" t="s">
        <v>287</v>
      </c>
      <c r="B259" s="1869">
        <v>94</v>
      </c>
      <c r="C259" s="348">
        <f>SUM(B259/B262)</f>
        <v>8.3853702051739518E-2</v>
      </c>
      <c r="D259" s="1869">
        <v>158</v>
      </c>
      <c r="E259" s="326">
        <f>SUM(D259/D262)</f>
        <v>0.20050761421319796</v>
      </c>
    </row>
    <row r="260" spans="1:5" s="1325" customFormat="1" ht="14.45" hidden="1" customHeight="1" x14ac:dyDescent="0.25">
      <c r="A260" s="94" t="s">
        <v>288</v>
      </c>
      <c r="B260" s="1869">
        <v>32</v>
      </c>
      <c r="C260" s="348">
        <f>SUM(B260/B262)</f>
        <v>2.8545941123996433E-2</v>
      </c>
      <c r="D260" s="1869">
        <v>55</v>
      </c>
      <c r="E260" s="326">
        <f>SUM(D260/D262)</f>
        <v>6.9796954314720813E-2</v>
      </c>
    </row>
    <row r="261" spans="1:5" s="1325" customFormat="1" ht="15" hidden="1" customHeight="1" thickBot="1" x14ac:dyDescent="0.3">
      <c r="A261" s="95" t="s">
        <v>408</v>
      </c>
      <c r="B261" s="349">
        <v>0</v>
      </c>
      <c r="C261" s="350">
        <f>SUM(B261/B262)</f>
        <v>0</v>
      </c>
      <c r="D261" s="349">
        <v>0</v>
      </c>
      <c r="E261" s="327">
        <f>SUM(D261/D262)</f>
        <v>0</v>
      </c>
    </row>
    <row r="262" spans="1:5" s="1325" customFormat="1" ht="15.6" hidden="1" customHeight="1" thickTop="1" thickBot="1" x14ac:dyDescent="0.3">
      <c r="A262" s="34" t="s">
        <v>409</v>
      </c>
      <c r="B262" s="398">
        <f>SUM(B254:B261)</f>
        <v>1121</v>
      </c>
      <c r="C262" s="203">
        <f>SUM(C254:C261)</f>
        <v>0.99999999999999989</v>
      </c>
      <c r="D262" s="398">
        <f>SUM(D254:D261)</f>
        <v>788</v>
      </c>
      <c r="E262" s="203">
        <f>SUM(E254:E261)</f>
        <v>1</v>
      </c>
    </row>
    <row r="263" spans="1:5" s="33" customFormat="1" ht="15" hidden="1" customHeight="1" thickBot="1" x14ac:dyDescent="0.25">
      <c r="A263" s="2126" t="s">
        <v>564</v>
      </c>
      <c r="B263" s="2127"/>
      <c r="C263" s="2127"/>
      <c r="D263" s="2127"/>
      <c r="E263" s="2128"/>
    </row>
    <row r="264" spans="1:5" s="1325" customFormat="1" ht="14.45" hidden="1" customHeight="1" x14ac:dyDescent="0.25">
      <c r="A264" s="93" t="s">
        <v>292</v>
      </c>
      <c r="B264" s="397">
        <v>142</v>
      </c>
      <c r="C264" s="604">
        <f>SUM(B264/B270)</f>
        <v>0.12655971479500891</v>
      </c>
      <c r="D264" s="397">
        <v>126</v>
      </c>
      <c r="E264" s="328">
        <f>SUM(D264/D270)</f>
        <v>0.1596958174904943</v>
      </c>
    </row>
    <row r="265" spans="1:5" s="1325" customFormat="1" ht="14.45" hidden="1" customHeight="1" x14ac:dyDescent="0.25">
      <c r="A265" s="94" t="s">
        <v>293</v>
      </c>
      <c r="B265" s="1869">
        <v>65</v>
      </c>
      <c r="C265" s="605">
        <f>SUM(B265/B270)</f>
        <v>5.7932263814616754E-2</v>
      </c>
      <c r="D265" s="1869">
        <v>62</v>
      </c>
      <c r="E265" s="329">
        <f>SUM(D265/D270)</f>
        <v>7.8580481622306714E-2</v>
      </c>
    </row>
    <row r="266" spans="1:5" s="1325" customFormat="1" ht="14.45" hidden="1" customHeight="1" x14ac:dyDescent="0.25">
      <c r="A266" s="94" t="s">
        <v>294</v>
      </c>
      <c r="B266" s="1869">
        <v>7</v>
      </c>
      <c r="C266" s="605">
        <f>SUM(B266/B270)</f>
        <v>6.2388591800356507E-3</v>
      </c>
      <c r="D266" s="1869">
        <v>7</v>
      </c>
      <c r="E266" s="329">
        <f>SUM(D266/D270)</f>
        <v>8.8719898605830166E-3</v>
      </c>
    </row>
    <row r="267" spans="1:5" s="1325" customFormat="1" ht="14.45" hidden="1" customHeight="1" x14ac:dyDescent="0.25">
      <c r="A267" s="94" t="s">
        <v>295</v>
      </c>
      <c r="B267" s="1869">
        <v>409</v>
      </c>
      <c r="C267" s="605">
        <f>SUM(B267/B270)</f>
        <v>0.36452762923351156</v>
      </c>
      <c r="D267" s="1869">
        <v>268</v>
      </c>
      <c r="E267" s="329">
        <f>SUM(D267/D270)</f>
        <v>0.33967046894803549</v>
      </c>
    </row>
    <row r="268" spans="1:5" s="1325" customFormat="1" ht="14.45" hidden="1" customHeight="1" x14ac:dyDescent="0.25">
      <c r="A268" s="94" t="s">
        <v>296</v>
      </c>
      <c r="B268" s="1869">
        <v>368</v>
      </c>
      <c r="C268" s="605">
        <f>SUM(B268/B270)</f>
        <v>0.32798573975044565</v>
      </c>
      <c r="D268" s="1869">
        <v>284</v>
      </c>
      <c r="E268" s="329">
        <f>SUM(D268/D270)</f>
        <v>0.35994930291508237</v>
      </c>
    </row>
    <row r="269" spans="1:5" s="1325" customFormat="1" ht="15" hidden="1" customHeight="1" thickBot="1" x14ac:dyDescent="0.3">
      <c r="A269" s="111" t="s">
        <v>297</v>
      </c>
      <c r="B269" s="349">
        <v>131</v>
      </c>
      <c r="C269" s="606">
        <f>SUM(B269/B270)</f>
        <v>0.11675579322638147</v>
      </c>
      <c r="D269" s="349">
        <v>42</v>
      </c>
      <c r="E269" s="330">
        <f>SUM(D269/D270)</f>
        <v>5.3231939163498096E-2</v>
      </c>
    </row>
    <row r="270" spans="1:5" s="1325" customFormat="1" ht="15.6" hidden="1" customHeight="1" thickTop="1" thickBot="1" x14ac:dyDescent="0.3">
      <c r="A270" s="125" t="s">
        <v>565</v>
      </c>
      <c r="B270" s="124">
        <f>SUM(B264:B269)</f>
        <v>1122</v>
      </c>
      <c r="C270" s="728">
        <f>SUM(C264:C269)</f>
        <v>1</v>
      </c>
      <c r="D270" s="124">
        <f>SUM(D264:D269)</f>
        <v>789</v>
      </c>
      <c r="E270" s="728">
        <f>SUM(E264:E269)</f>
        <v>1</v>
      </c>
    </row>
    <row r="271" spans="1:5" s="33" customFormat="1" ht="15" hidden="1" customHeight="1" thickBot="1" x14ac:dyDescent="0.25">
      <c r="A271" s="2126" t="s">
        <v>566</v>
      </c>
      <c r="B271" s="2127"/>
      <c r="C271" s="2127"/>
      <c r="D271" s="2127"/>
      <c r="E271" s="2128"/>
    </row>
    <row r="272" spans="1:5" s="1325" customFormat="1" ht="15" hidden="1" customHeight="1" thickBot="1" x14ac:dyDescent="0.3">
      <c r="A272" s="734" t="s">
        <v>567</v>
      </c>
      <c r="B272" s="2393" t="s">
        <v>599</v>
      </c>
      <c r="C272" s="2394"/>
      <c r="D272" s="2393" t="s">
        <v>600</v>
      </c>
      <c r="E272" s="2394"/>
    </row>
    <row r="273" spans="1:5" s="1325" customFormat="1" ht="15" hidden="1" customHeight="1" thickBot="1" x14ac:dyDescent="0.3">
      <c r="A273" s="2126" t="s">
        <v>569</v>
      </c>
      <c r="B273" s="2127"/>
      <c r="C273" s="2127"/>
      <c r="D273" s="2127"/>
      <c r="E273" s="2128"/>
    </row>
    <row r="274" spans="1:5" s="1325" customFormat="1" ht="14.45" hidden="1" customHeight="1" x14ac:dyDescent="0.25">
      <c r="A274" s="1871" t="s">
        <v>570</v>
      </c>
      <c r="B274" s="1851">
        <v>852</v>
      </c>
      <c r="C274" s="726">
        <f>SUM(B274/B277)</f>
        <v>0.75935828877005351</v>
      </c>
      <c r="D274" s="1851">
        <v>634</v>
      </c>
      <c r="E274" s="332">
        <f>SUM(D274/D277)</f>
        <v>0.80354879594423323</v>
      </c>
    </row>
    <row r="275" spans="1:5" s="1325" customFormat="1" ht="14.45" hidden="1" customHeight="1" x14ac:dyDescent="0.25">
      <c r="A275" s="97" t="s">
        <v>571</v>
      </c>
      <c r="B275" s="1869">
        <v>23</v>
      </c>
      <c r="C275" s="348">
        <f>SUM(B275/B277)</f>
        <v>2.0499108734402853E-2</v>
      </c>
      <c r="D275" s="1869">
        <v>18</v>
      </c>
      <c r="E275" s="326">
        <f>SUM(D275/D277)</f>
        <v>2.2813688212927757E-2</v>
      </c>
    </row>
    <row r="276" spans="1:5" s="1325" customFormat="1" ht="15" hidden="1" customHeight="1" thickBot="1" x14ac:dyDescent="0.3">
      <c r="A276" s="95" t="s">
        <v>572</v>
      </c>
      <c r="B276" s="349">
        <v>247</v>
      </c>
      <c r="C276" s="606">
        <f>SUM(B276/B277)</f>
        <v>0.22014260249554368</v>
      </c>
      <c r="D276" s="349">
        <v>137</v>
      </c>
      <c r="E276" s="330">
        <f>SUM(D276/D277)</f>
        <v>0.17363751584283904</v>
      </c>
    </row>
    <row r="277" spans="1:5" s="1325" customFormat="1" ht="15.6" hidden="1" customHeight="1" thickTop="1" thickBot="1" x14ac:dyDescent="0.3">
      <c r="A277" s="123" t="s">
        <v>135</v>
      </c>
      <c r="B277" s="204">
        <f>SUM(B274:B276)</f>
        <v>1122</v>
      </c>
      <c r="C277" s="728">
        <f>SUM(C274:C276)</f>
        <v>1</v>
      </c>
      <c r="D277" s="204">
        <f>SUM(D274:D276)</f>
        <v>789</v>
      </c>
      <c r="E277" s="728">
        <f>SUM(E274:E276)</f>
        <v>1</v>
      </c>
    </row>
    <row r="278" spans="1:5" s="1325" customFormat="1" ht="15" hidden="1" customHeight="1" thickBot="1" x14ac:dyDescent="0.3">
      <c r="A278" s="2126" t="s">
        <v>573</v>
      </c>
      <c r="B278" s="2127"/>
      <c r="C278" s="2127"/>
      <c r="D278" s="2127"/>
      <c r="E278" s="2128"/>
    </row>
    <row r="279" spans="1:5" s="1325" customFormat="1" ht="14.45" hidden="1" customHeight="1" x14ac:dyDescent="0.25">
      <c r="A279" s="1871" t="s">
        <v>574</v>
      </c>
      <c r="B279" s="1851">
        <v>26</v>
      </c>
      <c r="C279" s="328">
        <f>SUM(B279/B286)</f>
        <v>2.3172905525846704E-2</v>
      </c>
      <c r="D279" s="783"/>
      <c r="E279" s="732"/>
    </row>
    <row r="280" spans="1:5" s="1325" customFormat="1" ht="14.45" hidden="1" customHeight="1" x14ac:dyDescent="0.25">
      <c r="A280" s="94" t="s">
        <v>575</v>
      </c>
      <c r="B280" s="1869">
        <v>94</v>
      </c>
      <c r="C280" s="329">
        <f>SUM(B280/B286)</f>
        <v>8.3778966131907315E-2</v>
      </c>
      <c r="D280" s="784"/>
      <c r="E280" s="415"/>
    </row>
    <row r="281" spans="1:5" s="1325" customFormat="1" ht="14.45" hidden="1" customHeight="1" x14ac:dyDescent="0.25">
      <c r="A281" s="94" t="s">
        <v>576</v>
      </c>
      <c r="B281" s="1869">
        <v>124</v>
      </c>
      <c r="C281" s="329">
        <f>SUM(B281/B286)</f>
        <v>0.11051693404634581</v>
      </c>
      <c r="D281" s="784"/>
      <c r="E281" s="415"/>
    </row>
    <row r="282" spans="1:5" s="1325" customFormat="1" ht="14.45" hidden="1" customHeight="1" x14ac:dyDescent="0.25">
      <c r="A282" s="94" t="s">
        <v>577</v>
      </c>
      <c r="B282" s="1869">
        <v>300</v>
      </c>
      <c r="C282" s="329">
        <f>SUM(B282/B286)</f>
        <v>0.26737967914438504</v>
      </c>
      <c r="D282" s="784"/>
      <c r="E282" s="415"/>
    </row>
    <row r="283" spans="1:5" s="1325" customFormat="1" ht="14.45" hidden="1" customHeight="1" x14ac:dyDescent="0.25">
      <c r="A283" s="94" t="s">
        <v>578</v>
      </c>
      <c r="B283" s="1869">
        <v>437</v>
      </c>
      <c r="C283" s="329">
        <f>SUM(B283/B286)</f>
        <v>0.38948306595365417</v>
      </c>
      <c r="D283" s="784"/>
      <c r="E283" s="415"/>
    </row>
    <row r="284" spans="1:5" s="1325" customFormat="1" ht="14.45" hidden="1" customHeight="1" x14ac:dyDescent="0.25">
      <c r="A284" s="94" t="s">
        <v>579</v>
      </c>
      <c r="B284" s="1869">
        <v>116</v>
      </c>
      <c r="C284" s="329">
        <f>SUM(B284/B286)</f>
        <v>0.10338680926916222</v>
      </c>
      <c r="D284" s="784"/>
      <c r="E284" s="415"/>
    </row>
    <row r="285" spans="1:5" s="1325" customFormat="1" ht="15" hidden="1" customHeight="1" thickBot="1" x14ac:dyDescent="0.3">
      <c r="A285" s="111" t="s">
        <v>580</v>
      </c>
      <c r="B285" s="349">
        <v>25</v>
      </c>
      <c r="C285" s="330">
        <f>SUM(B285/B286)</f>
        <v>2.2281639928698752E-2</v>
      </c>
      <c r="D285" s="784"/>
      <c r="E285" s="415"/>
    </row>
    <row r="286" spans="1:5" s="1325" customFormat="1" ht="15.6" hidden="1" customHeight="1" thickTop="1" thickBot="1" x14ac:dyDescent="0.3">
      <c r="A286" s="125" t="s">
        <v>135</v>
      </c>
      <c r="B286" s="204">
        <f>SUM(B279:B285)</f>
        <v>1122</v>
      </c>
      <c r="C286" s="786">
        <f>SUM(C279:C285)</f>
        <v>1</v>
      </c>
      <c r="D286" s="785"/>
      <c r="E286" s="729"/>
    </row>
    <row r="287" spans="1:5" s="1325" customFormat="1" ht="15" hidden="1" customHeight="1" thickBot="1" x14ac:dyDescent="0.3">
      <c r="A287" s="2126" t="s">
        <v>581</v>
      </c>
      <c r="B287" s="2127"/>
      <c r="C287" s="2127"/>
      <c r="D287" s="2127"/>
      <c r="E287" s="2128"/>
    </row>
    <row r="288" spans="1:5" s="1325" customFormat="1" ht="14.45" hidden="1" customHeight="1" x14ac:dyDescent="0.25">
      <c r="A288" s="1871" t="s">
        <v>582</v>
      </c>
      <c r="B288" s="1851">
        <v>512</v>
      </c>
      <c r="C288" s="328">
        <f>SUM(B288/B292)</f>
        <v>0.45632798573975042</v>
      </c>
      <c r="D288" s="783"/>
      <c r="E288" s="732"/>
    </row>
    <row r="289" spans="1:5" s="1325" customFormat="1" ht="14.45" hidden="1" customHeight="1" x14ac:dyDescent="0.25">
      <c r="A289" s="94" t="s">
        <v>583</v>
      </c>
      <c r="B289" s="1869">
        <v>39</v>
      </c>
      <c r="C289" s="329">
        <f>SUM(B289/B292)</f>
        <v>3.4759358288770054E-2</v>
      </c>
      <c r="D289" s="415"/>
      <c r="E289" s="415"/>
    </row>
    <row r="290" spans="1:5" s="1325" customFormat="1" ht="14.45" hidden="1" customHeight="1" x14ac:dyDescent="0.25">
      <c r="A290" s="94" t="s">
        <v>584</v>
      </c>
      <c r="B290" s="1869">
        <v>565</v>
      </c>
      <c r="C290" s="329">
        <f>SUM(B290/B292)</f>
        <v>0.50356506238859178</v>
      </c>
      <c r="D290" s="415"/>
      <c r="E290" s="415"/>
    </row>
    <row r="291" spans="1:5" s="1325" customFormat="1" ht="15" hidden="1" customHeight="1" thickBot="1" x14ac:dyDescent="0.3">
      <c r="A291" s="111" t="s">
        <v>585</v>
      </c>
      <c r="B291" s="349">
        <v>6</v>
      </c>
      <c r="C291" s="330">
        <f>SUM(B291/B292)</f>
        <v>5.3475935828877002E-3</v>
      </c>
      <c r="D291" s="415"/>
      <c r="E291" s="415"/>
    </row>
    <row r="292" spans="1:5" s="1325" customFormat="1" ht="15.6" hidden="1" customHeight="1" thickTop="1" thickBot="1" x14ac:dyDescent="0.3">
      <c r="A292" s="125" t="s">
        <v>135</v>
      </c>
      <c r="B292" s="204">
        <f>SUM(B288:B291)</f>
        <v>1122</v>
      </c>
      <c r="C292" s="728">
        <f>SUM(C288:C291)</f>
        <v>1</v>
      </c>
      <c r="D292" s="729"/>
      <c r="E292" s="729"/>
    </row>
    <row r="293" spans="1:5" s="1325" customFormat="1" ht="15" hidden="1" customHeight="1" thickBot="1" x14ac:dyDescent="0.3">
      <c r="A293" s="2126" t="s">
        <v>586</v>
      </c>
      <c r="B293" s="2127"/>
      <c r="C293" s="2127"/>
      <c r="D293" s="2127"/>
      <c r="E293" s="2128"/>
    </row>
    <row r="294" spans="1:5" s="1325" customFormat="1" ht="14.45" hidden="1" customHeight="1" x14ac:dyDescent="0.25">
      <c r="A294" s="1871" t="s">
        <v>587</v>
      </c>
      <c r="B294" s="1851">
        <v>663</v>
      </c>
      <c r="C294" s="731">
        <f>SUM(B294/B297)</f>
        <v>0.59090909090909094</v>
      </c>
      <c r="D294" s="732"/>
      <c r="E294" s="732"/>
    </row>
    <row r="295" spans="1:5" s="1325" customFormat="1" ht="14.45" hidden="1" customHeight="1" x14ac:dyDescent="0.25">
      <c r="A295" s="94" t="s">
        <v>588</v>
      </c>
      <c r="B295" s="1869">
        <v>8</v>
      </c>
      <c r="C295" s="731">
        <f>SUM(B295/B297)</f>
        <v>7.1301247771836003E-3</v>
      </c>
      <c r="D295" s="415"/>
      <c r="E295" s="415"/>
    </row>
    <row r="296" spans="1:5" s="1325" customFormat="1" ht="15" hidden="1" customHeight="1" thickBot="1" x14ac:dyDescent="0.3">
      <c r="A296" s="111" t="s">
        <v>589</v>
      </c>
      <c r="B296" s="349">
        <v>451</v>
      </c>
      <c r="C296" s="330">
        <f>SUM(B296/B297)</f>
        <v>0.40196078431372551</v>
      </c>
      <c r="D296" s="415"/>
      <c r="E296" s="415"/>
    </row>
    <row r="297" spans="1:5" s="1325" customFormat="1" ht="15.6" hidden="1" customHeight="1" thickTop="1" thickBot="1" x14ac:dyDescent="0.3">
      <c r="A297" s="35" t="s">
        <v>135</v>
      </c>
      <c r="B297" s="109">
        <f>SUM(B294:B296)</f>
        <v>1122</v>
      </c>
      <c r="C297" s="331">
        <f>SUM(C294:C296)</f>
        <v>1</v>
      </c>
      <c r="D297" s="415"/>
      <c r="E297" s="415"/>
    </row>
    <row r="298" spans="1:5" s="1325" customFormat="1" ht="3.6" hidden="1" customHeight="1" thickBot="1" x14ac:dyDescent="0.3"/>
    <row r="299" spans="1:5" s="1325" customFormat="1" ht="15.95" hidden="1" customHeight="1" thickBot="1" x14ac:dyDescent="0.3">
      <c r="A299" s="2386" t="s">
        <v>429</v>
      </c>
      <c r="B299" s="2387"/>
      <c r="C299" s="2387"/>
      <c r="D299" s="2387"/>
      <c r="E299" s="2388"/>
    </row>
    <row r="300" spans="1:5" s="1325" customFormat="1" ht="21.6" hidden="1" customHeight="1" thickBot="1" x14ac:dyDescent="0.3">
      <c r="A300" s="295"/>
      <c r="B300" s="2389" t="s">
        <v>560</v>
      </c>
      <c r="C300" s="2390"/>
      <c r="D300" s="2389" t="s">
        <v>561</v>
      </c>
      <c r="E300" s="2390"/>
    </row>
    <row r="301" spans="1:5" s="1325" customFormat="1" ht="15" hidden="1" customHeight="1" thickBot="1" x14ac:dyDescent="0.3">
      <c r="A301" s="138"/>
      <c r="B301" s="177" t="s">
        <v>562</v>
      </c>
      <c r="C301" s="176" t="s">
        <v>278</v>
      </c>
      <c r="D301" s="177" t="s">
        <v>562</v>
      </c>
      <c r="E301" s="176" t="s">
        <v>278</v>
      </c>
    </row>
    <row r="302" spans="1:5" s="1325" customFormat="1" ht="15" hidden="1" customHeight="1" thickBot="1" x14ac:dyDescent="0.3">
      <c r="A302" s="2126" t="s">
        <v>563</v>
      </c>
      <c r="B302" s="2127"/>
      <c r="C302" s="2127"/>
      <c r="D302" s="2127"/>
      <c r="E302" s="2128"/>
    </row>
    <row r="303" spans="1:5" s="1325" customFormat="1" ht="14.45" hidden="1" customHeight="1" x14ac:dyDescent="0.25">
      <c r="A303" s="93" t="s">
        <v>282</v>
      </c>
      <c r="B303" s="397">
        <v>131</v>
      </c>
      <c r="C303" s="325">
        <f>SUM(B303/B311)</f>
        <v>5.6150878696956709E-2</v>
      </c>
      <c r="D303" s="397">
        <v>82</v>
      </c>
      <c r="E303" s="325">
        <f t="shared" ref="E303:E310" si="0">SUM(D303/$D$311)</f>
        <v>6.078576723498888E-2</v>
      </c>
    </row>
    <row r="304" spans="1:5" s="1325" customFormat="1" ht="14.45" hidden="1" customHeight="1" x14ac:dyDescent="0.25">
      <c r="A304" s="94" t="s">
        <v>283</v>
      </c>
      <c r="B304" s="1869">
        <v>603</v>
      </c>
      <c r="C304" s="326">
        <f t="shared" ref="C304:C309" si="1">SUM(B304/$B$311)</f>
        <v>0.25846549507072442</v>
      </c>
      <c r="D304" s="1869">
        <v>228</v>
      </c>
      <c r="E304" s="326">
        <f t="shared" si="0"/>
        <v>0.16901408450704225</v>
      </c>
    </row>
    <row r="305" spans="1:5" s="1325" customFormat="1" ht="14.45" hidden="1" customHeight="1" x14ac:dyDescent="0.25">
      <c r="A305" s="94" t="s">
        <v>284</v>
      </c>
      <c r="B305" s="1869">
        <v>517</v>
      </c>
      <c r="C305" s="326">
        <f t="shared" si="1"/>
        <v>0.22160308615516502</v>
      </c>
      <c r="D305" s="1869">
        <v>228</v>
      </c>
      <c r="E305" s="326">
        <f t="shared" si="0"/>
        <v>0.16901408450704225</v>
      </c>
    </row>
    <row r="306" spans="1:5" s="1325" customFormat="1" ht="14.45" hidden="1" customHeight="1" x14ac:dyDescent="0.25">
      <c r="A306" s="94" t="s">
        <v>285</v>
      </c>
      <c r="B306" s="1869">
        <v>459</v>
      </c>
      <c r="C306" s="326">
        <f t="shared" si="1"/>
        <v>0.19674239177025291</v>
      </c>
      <c r="D306" s="1869">
        <v>241</v>
      </c>
      <c r="E306" s="326">
        <f t="shared" si="0"/>
        <v>0.17865085248332097</v>
      </c>
    </row>
    <row r="307" spans="1:5" s="1325" customFormat="1" ht="14.45" hidden="1" customHeight="1" x14ac:dyDescent="0.25">
      <c r="A307" s="94" t="s">
        <v>286</v>
      </c>
      <c r="B307" s="1869">
        <v>316</v>
      </c>
      <c r="C307" s="326">
        <f t="shared" si="1"/>
        <v>0.13544792113159024</v>
      </c>
      <c r="D307" s="1869">
        <v>208</v>
      </c>
      <c r="E307" s="326">
        <f t="shared" si="0"/>
        <v>0.15418828762045961</v>
      </c>
    </row>
    <row r="308" spans="1:5" s="1325" customFormat="1" ht="14.45" hidden="1" customHeight="1" x14ac:dyDescent="0.25">
      <c r="A308" s="94" t="s">
        <v>287</v>
      </c>
      <c r="B308" s="1869">
        <v>218</v>
      </c>
      <c r="C308" s="326">
        <f t="shared" si="1"/>
        <v>9.3441920274324908E-2</v>
      </c>
      <c r="D308" s="1869">
        <v>291</v>
      </c>
      <c r="E308" s="326">
        <f t="shared" si="0"/>
        <v>0.2157153446997776</v>
      </c>
    </row>
    <row r="309" spans="1:5" s="1325" customFormat="1" ht="14.45" hidden="1" customHeight="1" x14ac:dyDescent="0.25">
      <c r="A309" s="94" t="s">
        <v>288</v>
      </c>
      <c r="B309" s="1869">
        <v>88</v>
      </c>
      <c r="C309" s="326">
        <f t="shared" si="1"/>
        <v>3.7719674239177027E-2</v>
      </c>
      <c r="D309" s="1869">
        <v>70</v>
      </c>
      <c r="E309" s="326">
        <f t="shared" si="0"/>
        <v>5.1890289103039292E-2</v>
      </c>
    </row>
    <row r="310" spans="1:5" s="1325" customFormat="1" ht="15" hidden="1" customHeight="1" thickBot="1" x14ac:dyDescent="0.3">
      <c r="A310" s="95" t="s">
        <v>408</v>
      </c>
      <c r="B310" s="349">
        <v>1</v>
      </c>
      <c r="C310" s="327">
        <f>SUM(B310/B311)</f>
        <v>4.2863266180882982E-4</v>
      </c>
      <c r="D310" s="349">
        <v>1</v>
      </c>
      <c r="E310" s="327">
        <f t="shared" si="0"/>
        <v>7.4128984432913266E-4</v>
      </c>
    </row>
    <row r="311" spans="1:5" s="1325" customFormat="1" ht="15.6" hidden="1" customHeight="1" thickTop="1" thickBot="1" x14ac:dyDescent="0.3">
      <c r="A311" s="34" t="s">
        <v>409</v>
      </c>
      <c r="B311" s="398">
        <f>SUM(B303:B310)</f>
        <v>2333</v>
      </c>
      <c r="C311" s="203">
        <f>SUM(C303:C310)</f>
        <v>1</v>
      </c>
      <c r="D311" s="398">
        <f>SUM(D303:D310)</f>
        <v>1349</v>
      </c>
      <c r="E311" s="203">
        <f>SUM(E303:E310)</f>
        <v>0.99999999999999989</v>
      </c>
    </row>
    <row r="312" spans="1:5" s="33" customFormat="1" ht="15" hidden="1" customHeight="1" thickBot="1" x14ac:dyDescent="0.25">
      <c r="A312" s="2126" t="s">
        <v>564</v>
      </c>
      <c r="B312" s="2127"/>
      <c r="C312" s="2127"/>
      <c r="D312" s="2127"/>
      <c r="E312" s="2128"/>
    </row>
    <row r="313" spans="1:5" s="1325" customFormat="1" ht="14.45" hidden="1" customHeight="1" x14ac:dyDescent="0.25">
      <c r="A313" s="93" t="s">
        <v>292</v>
      </c>
      <c r="B313" s="397">
        <v>402</v>
      </c>
      <c r="C313" s="328">
        <f>SUM(B313/B319)</f>
        <v>0.1723103300471496</v>
      </c>
      <c r="D313" s="397">
        <v>208</v>
      </c>
      <c r="E313" s="328">
        <f>SUM(D313/D319)</f>
        <v>0.15418828762045961</v>
      </c>
    </row>
    <row r="314" spans="1:5" s="1325" customFormat="1" ht="14.45" hidden="1" customHeight="1" x14ac:dyDescent="0.25">
      <c r="A314" s="94" t="s">
        <v>293</v>
      </c>
      <c r="B314" s="1869">
        <v>168</v>
      </c>
      <c r="C314" s="329">
        <f>SUM(B314/B319)</f>
        <v>7.2010287183883415E-2</v>
      </c>
      <c r="D314" s="1869">
        <v>75</v>
      </c>
      <c r="E314" s="329">
        <f>SUM(D314/D319)</f>
        <v>5.5596738324684952E-2</v>
      </c>
    </row>
    <row r="315" spans="1:5" s="1325" customFormat="1" ht="14.45" hidden="1" customHeight="1" x14ac:dyDescent="0.25">
      <c r="A315" s="94" t="s">
        <v>294</v>
      </c>
      <c r="B315" s="1869">
        <v>24</v>
      </c>
      <c r="C315" s="329">
        <f>SUM(B315/B319)</f>
        <v>1.0287183883411917E-2</v>
      </c>
      <c r="D315" s="1869">
        <v>10</v>
      </c>
      <c r="E315" s="329">
        <f>SUM(D315/D319)</f>
        <v>7.4128984432913266E-3</v>
      </c>
    </row>
    <row r="316" spans="1:5" s="1325" customFormat="1" ht="14.45" hidden="1" customHeight="1" x14ac:dyDescent="0.25">
      <c r="A316" s="94" t="s">
        <v>295</v>
      </c>
      <c r="B316" s="1869">
        <v>769</v>
      </c>
      <c r="C316" s="329">
        <f>SUM(B316/B319)</f>
        <v>0.32961851693099015</v>
      </c>
      <c r="D316" s="1869">
        <v>460</v>
      </c>
      <c r="E316" s="329">
        <f>SUM(D316/D319)</f>
        <v>0.34099332839140106</v>
      </c>
    </row>
    <row r="317" spans="1:5" s="1325" customFormat="1" ht="14.45" hidden="1" customHeight="1" x14ac:dyDescent="0.25">
      <c r="A317" s="94" t="s">
        <v>296</v>
      </c>
      <c r="B317" s="1869">
        <v>814</v>
      </c>
      <c r="C317" s="329">
        <f>SUM(B317/B319)</f>
        <v>0.34890698671238746</v>
      </c>
      <c r="D317" s="1869">
        <v>485</v>
      </c>
      <c r="E317" s="329">
        <f>SUM(D317/D319)</f>
        <v>0.35952557449962935</v>
      </c>
    </row>
    <row r="318" spans="1:5" s="1325" customFormat="1" ht="15" hidden="1" customHeight="1" thickBot="1" x14ac:dyDescent="0.3">
      <c r="A318" s="111" t="s">
        <v>297</v>
      </c>
      <c r="B318" s="349">
        <v>156</v>
      </c>
      <c r="C318" s="330">
        <f>SUM(B318/B319)</f>
        <v>6.6866695242177449E-2</v>
      </c>
      <c r="D318" s="349">
        <v>111</v>
      </c>
      <c r="E318" s="330">
        <f>SUM(D318/D319)</f>
        <v>8.2283172720533732E-2</v>
      </c>
    </row>
    <row r="319" spans="1:5" s="1325" customFormat="1" ht="15.6" hidden="1" customHeight="1" thickTop="1" thickBot="1" x14ac:dyDescent="0.3">
      <c r="A319" s="125" t="s">
        <v>565</v>
      </c>
      <c r="B319" s="124">
        <f>SUM(B313:B318)</f>
        <v>2333</v>
      </c>
      <c r="C319" s="728">
        <f>SUM(C313:C318)</f>
        <v>1</v>
      </c>
      <c r="D319" s="124">
        <f>SUM(D313:D318)</f>
        <v>1349</v>
      </c>
      <c r="E319" s="728">
        <f>SUM(E313:E318)</f>
        <v>1</v>
      </c>
    </row>
    <row r="320" spans="1:5" s="33" customFormat="1" ht="17.100000000000001" hidden="1" customHeight="1" thickBot="1" x14ac:dyDescent="0.25">
      <c r="A320" s="2126" t="s">
        <v>566</v>
      </c>
      <c r="B320" s="2127"/>
      <c r="C320" s="2127"/>
      <c r="D320" s="2127"/>
      <c r="E320" s="2128"/>
    </row>
    <row r="321" spans="1:5" s="1325" customFormat="1" ht="15" hidden="1" customHeight="1" thickBot="1" x14ac:dyDescent="0.3">
      <c r="A321" s="734" t="s">
        <v>567</v>
      </c>
      <c r="B321" s="2393" t="s">
        <v>601</v>
      </c>
      <c r="C321" s="2394"/>
      <c r="D321" s="2393" t="s">
        <v>602</v>
      </c>
      <c r="E321" s="2394"/>
    </row>
    <row r="322" spans="1:5" s="1325" customFormat="1" ht="17.100000000000001" hidden="1" customHeight="1" thickBot="1" x14ac:dyDescent="0.3">
      <c r="A322" s="2126" t="s">
        <v>569</v>
      </c>
      <c r="B322" s="2127"/>
      <c r="C322" s="2127"/>
      <c r="D322" s="2127"/>
      <c r="E322" s="2128"/>
    </row>
    <row r="323" spans="1:5" s="1325" customFormat="1" ht="14.45" hidden="1" customHeight="1" x14ac:dyDescent="0.25">
      <c r="A323" s="1871" t="s">
        <v>570</v>
      </c>
      <c r="B323" s="1851">
        <v>1545</v>
      </c>
      <c r="C323" s="726">
        <f>SUM(B323/B326)</f>
        <v>0.6622374624946421</v>
      </c>
      <c r="D323" s="1851">
        <v>786</v>
      </c>
      <c r="E323" s="332">
        <f>SUM(D323/D326)</f>
        <v>0.5826538176426983</v>
      </c>
    </row>
    <row r="324" spans="1:5" s="1325" customFormat="1" ht="14.45" hidden="1" customHeight="1" x14ac:dyDescent="0.25">
      <c r="A324" s="97" t="s">
        <v>571</v>
      </c>
      <c r="B324" s="1869">
        <v>72</v>
      </c>
      <c r="C324" s="348">
        <f>SUM(B324/B326)</f>
        <v>3.0861551650235748E-2</v>
      </c>
      <c r="D324" s="1869">
        <v>50</v>
      </c>
      <c r="E324" s="326">
        <f>SUM(D324/D326)</f>
        <v>3.7064492216456635E-2</v>
      </c>
    </row>
    <row r="325" spans="1:5" s="1325" customFormat="1" ht="15" hidden="1" customHeight="1" thickBot="1" x14ac:dyDescent="0.3">
      <c r="A325" s="95" t="s">
        <v>572</v>
      </c>
      <c r="B325" s="349">
        <v>716</v>
      </c>
      <c r="C325" s="606">
        <f>SUM(B325/B326)</f>
        <v>0.30690098585512215</v>
      </c>
      <c r="D325" s="349">
        <v>513</v>
      </c>
      <c r="E325" s="330">
        <f>SUM(D325/D326)</f>
        <v>0.38028169014084506</v>
      </c>
    </row>
    <row r="326" spans="1:5" s="1325" customFormat="1" ht="15.6" hidden="1" customHeight="1" thickTop="1" thickBot="1" x14ac:dyDescent="0.3">
      <c r="A326" s="123" t="s">
        <v>135</v>
      </c>
      <c r="B326" s="204">
        <f>SUM(B323:B325)</f>
        <v>2333</v>
      </c>
      <c r="C326" s="728">
        <f>SUM(C323:C325)</f>
        <v>1</v>
      </c>
      <c r="D326" s="204">
        <f>SUM(D323:D325)</f>
        <v>1349</v>
      </c>
      <c r="E326" s="728">
        <f>SUM(E323:E325)</f>
        <v>1</v>
      </c>
    </row>
    <row r="327" spans="1:5" s="1325" customFormat="1" ht="15.95" hidden="1" customHeight="1" thickBot="1" x14ac:dyDescent="0.3">
      <c r="A327" s="2126" t="s">
        <v>573</v>
      </c>
      <c r="B327" s="2127"/>
      <c r="C327" s="2127"/>
      <c r="D327" s="2127"/>
      <c r="E327" s="2128"/>
    </row>
    <row r="328" spans="1:5" s="1325" customFormat="1" ht="14.45" hidden="1" customHeight="1" x14ac:dyDescent="0.25">
      <c r="A328" s="1871" t="s">
        <v>574</v>
      </c>
      <c r="B328" s="1851">
        <v>45</v>
      </c>
      <c r="C328" s="328">
        <f>SUM(B328/B335)</f>
        <v>1.9288469781397342E-2</v>
      </c>
      <c r="D328" s="783"/>
      <c r="E328" s="732"/>
    </row>
    <row r="329" spans="1:5" s="1325" customFormat="1" ht="14.45" hidden="1" customHeight="1" x14ac:dyDescent="0.25">
      <c r="A329" s="94" t="s">
        <v>575</v>
      </c>
      <c r="B329" s="1869">
        <v>2288</v>
      </c>
      <c r="C329" s="329">
        <f>SUM(B329/B335)</f>
        <v>0.98071153021860269</v>
      </c>
      <c r="D329" s="784"/>
      <c r="E329" s="415"/>
    </row>
    <row r="330" spans="1:5" s="1325" customFormat="1" ht="14.45" hidden="1" customHeight="1" x14ac:dyDescent="0.25">
      <c r="A330" s="94" t="s">
        <v>576</v>
      </c>
      <c r="B330" s="1869">
        <v>0</v>
      </c>
      <c r="C330" s="329">
        <f>SUM(B330/B335)</f>
        <v>0</v>
      </c>
      <c r="D330" s="784"/>
      <c r="E330" s="415"/>
    </row>
    <row r="331" spans="1:5" s="1325" customFormat="1" ht="14.45" hidden="1" customHeight="1" x14ac:dyDescent="0.25">
      <c r="A331" s="94" t="s">
        <v>577</v>
      </c>
      <c r="B331" s="1869">
        <v>0</v>
      </c>
      <c r="C331" s="329">
        <f>SUM(B331/B335)</f>
        <v>0</v>
      </c>
      <c r="D331" s="784"/>
      <c r="E331" s="415"/>
    </row>
    <row r="332" spans="1:5" s="1325" customFormat="1" ht="14.45" hidden="1" customHeight="1" x14ac:dyDescent="0.25">
      <c r="A332" s="94" t="s">
        <v>578</v>
      </c>
      <c r="B332" s="1869">
        <v>0</v>
      </c>
      <c r="C332" s="329">
        <f>SUM(B332/B335)</f>
        <v>0</v>
      </c>
      <c r="D332" s="784"/>
      <c r="E332" s="415"/>
    </row>
    <row r="333" spans="1:5" s="1325" customFormat="1" ht="14.45" hidden="1" customHeight="1" x14ac:dyDescent="0.25">
      <c r="A333" s="94" t="s">
        <v>579</v>
      </c>
      <c r="B333" s="1869">
        <v>0</v>
      </c>
      <c r="C333" s="329">
        <f>SUM(B333/B335)</f>
        <v>0</v>
      </c>
      <c r="D333" s="784"/>
      <c r="E333" s="415"/>
    </row>
    <row r="334" spans="1:5" s="1325" customFormat="1" ht="15" hidden="1" customHeight="1" thickBot="1" x14ac:dyDescent="0.3">
      <c r="A334" s="111" t="s">
        <v>580</v>
      </c>
      <c r="B334" s="349">
        <v>0</v>
      </c>
      <c r="C334" s="330">
        <f>SUM(B334/B335)</f>
        <v>0</v>
      </c>
      <c r="D334" s="784"/>
      <c r="E334" s="415"/>
    </row>
    <row r="335" spans="1:5" s="1325" customFormat="1" ht="15.6" hidden="1" customHeight="1" thickTop="1" thickBot="1" x14ac:dyDescent="0.3">
      <c r="A335" s="125" t="s">
        <v>135</v>
      </c>
      <c r="B335" s="204">
        <f>SUM(B328:B334)</f>
        <v>2333</v>
      </c>
      <c r="C335" s="786">
        <f>SUM(C328:C334)</f>
        <v>1</v>
      </c>
      <c r="D335" s="785"/>
      <c r="E335" s="729"/>
    </row>
    <row r="336" spans="1:5" s="1325" customFormat="1" ht="17.100000000000001" hidden="1" customHeight="1" thickBot="1" x14ac:dyDescent="0.3">
      <c r="A336" s="2126" t="s">
        <v>581</v>
      </c>
      <c r="B336" s="2127"/>
      <c r="C336" s="2127"/>
      <c r="D336" s="2127"/>
      <c r="E336" s="2128"/>
    </row>
    <row r="337" spans="1:5" s="1325" customFormat="1" ht="14.45" hidden="1" customHeight="1" x14ac:dyDescent="0.25">
      <c r="A337" s="1871" t="s">
        <v>582</v>
      </c>
      <c r="B337" s="1851">
        <v>226</v>
      </c>
      <c r="C337" s="328">
        <f>SUM(B337/B341)</f>
        <v>9.6870981568795547E-2</v>
      </c>
      <c r="D337" s="783"/>
      <c r="E337" s="732"/>
    </row>
    <row r="338" spans="1:5" s="1325" customFormat="1" ht="14.45" hidden="1" customHeight="1" x14ac:dyDescent="0.25">
      <c r="A338" s="94" t="s">
        <v>583</v>
      </c>
      <c r="B338" s="1869">
        <v>6</v>
      </c>
      <c r="C338" s="329">
        <f>SUM(B338/B341)</f>
        <v>2.5717959708529792E-3</v>
      </c>
      <c r="D338" s="415"/>
      <c r="E338" s="415"/>
    </row>
    <row r="339" spans="1:5" s="1325" customFormat="1" ht="14.45" hidden="1" customHeight="1" x14ac:dyDescent="0.25">
      <c r="A339" s="94" t="s">
        <v>584</v>
      </c>
      <c r="B339" s="1869">
        <v>2101</v>
      </c>
      <c r="C339" s="329">
        <f>SUM(B339/B341)</f>
        <v>0.90055722246035153</v>
      </c>
      <c r="D339" s="415"/>
      <c r="E339" s="415"/>
    </row>
    <row r="340" spans="1:5" s="1325" customFormat="1" ht="15" hidden="1" customHeight="1" thickBot="1" x14ac:dyDescent="0.3">
      <c r="A340" s="111" t="s">
        <v>585</v>
      </c>
      <c r="B340" s="349">
        <v>0</v>
      </c>
      <c r="C340" s="330">
        <f>SUM(B340/B341)</f>
        <v>0</v>
      </c>
      <c r="D340" s="415"/>
      <c r="E340" s="415"/>
    </row>
    <row r="341" spans="1:5" s="1325" customFormat="1" ht="15.6" hidden="1" customHeight="1" thickTop="1" thickBot="1" x14ac:dyDescent="0.3">
      <c r="A341" s="125" t="s">
        <v>135</v>
      </c>
      <c r="B341" s="204">
        <f>SUM(B337:B340)</f>
        <v>2333</v>
      </c>
      <c r="C341" s="728">
        <f>SUM(C337:C340)</f>
        <v>1</v>
      </c>
      <c r="D341" s="729"/>
      <c r="E341" s="729"/>
    </row>
    <row r="342" spans="1:5" s="1325" customFormat="1" ht="17.100000000000001" hidden="1" customHeight="1" thickBot="1" x14ac:dyDescent="0.3">
      <c r="A342" s="2126" t="s">
        <v>586</v>
      </c>
      <c r="B342" s="2127"/>
      <c r="C342" s="2127"/>
      <c r="D342" s="2127"/>
      <c r="E342" s="2128"/>
    </row>
    <row r="343" spans="1:5" s="1325" customFormat="1" ht="14.45" hidden="1" customHeight="1" x14ac:dyDescent="0.25">
      <c r="A343" s="1871" t="s">
        <v>587</v>
      </c>
      <c r="B343" s="1851">
        <v>1286</v>
      </c>
      <c r="C343" s="731">
        <f>SUM(B343/B346)</f>
        <v>0.5512216030861552</v>
      </c>
      <c r="D343" s="732"/>
      <c r="E343" s="732"/>
    </row>
    <row r="344" spans="1:5" s="1325" customFormat="1" ht="14.45" hidden="1" customHeight="1" x14ac:dyDescent="0.25">
      <c r="A344" s="94" t="s">
        <v>588</v>
      </c>
      <c r="B344" s="1869">
        <v>80</v>
      </c>
      <c r="C344" s="731">
        <f>SUM(B344/B346)</f>
        <v>3.4290612944706388E-2</v>
      </c>
      <c r="D344" s="415"/>
      <c r="E344" s="415"/>
    </row>
    <row r="345" spans="1:5" s="1325" customFormat="1" ht="15" hidden="1" customHeight="1" thickBot="1" x14ac:dyDescent="0.3">
      <c r="A345" s="111" t="s">
        <v>589</v>
      </c>
      <c r="B345" s="349">
        <v>967</v>
      </c>
      <c r="C345" s="330">
        <f>SUM(B345/B346)</f>
        <v>0.41448778396913843</v>
      </c>
      <c r="D345" s="415"/>
      <c r="E345" s="415"/>
    </row>
    <row r="346" spans="1:5" s="1325" customFormat="1" ht="15.6" hidden="1" customHeight="1" thickTop="1" thickBot="1" x14ac:dyDescent="0.3">
      <c r="A346" s="35" t="s">
        <v>135</v>
      </c>
      <c r="B346" s="109">
        <f>SUM(B343:B345)</f>
        <v>2333</v>
      </c>
      <c r="C346" s="331">
        <f>SUM(C343:C345)</f>
        <v>1</v>
      </c>
      <c r="D346" s="415"/>
      <c r="E346" s="415"/>
    </row>
    <row r="347" spans="1:5" s="1325" customFormat="1" ht="3.6" hidden="1" customHeight="1" x14ac:dyDescent="0.25"/>
    <row r="348" spans="1:5" s="1325" customFormat="1" ht="3.6" hidden="1" customHeight="1" thickBot="1" x14ac:dyDescent="0.3"/>
    <row r="349" spans="1:5" s="197" customFormat="1" ht="18.95" hidden="1" customHeight="1" thickBot="1" x14ac:dyDescent="0.35">
      <c r="A349" s="2193" t="s">
        <v>558</v>
      </c>
      <c r="B349" s="2194"/>
      <c r="C349" s="2194"/>
      <c r="D349" s="2194"/>
      <c r="E349" s="2195"/>
    </row>
    <row r="350" spans="1:5" s="197" customFormat="1" ht="15.95" hidden="1" customHeight="1" thickBot="1" x14ac:dyDescent="0.3">
      <c r="A350" s="2386" t="s">
        <v>430</v>
      </c>
      <c r="B350" s="2387"/>
      <c r="C350" s="2387"/>
      <c r="D350" s="2387"/>
      <c r="E350" s="2388"/>
    </row>
    <row r="351" spans="1:5" s="197" customFormat="1" ht="15" hidden="1" customHeight="1" thickBot="1" x14ac:dyDescent="0.3">
      <c r="A351" s="295"/>
      <c r="B351" s="2389" t="s">
        <v>560</v>
      </c>
      <c r="C351" s="2390"/>
      <c r="D351" s="2389" t="s">
        <v>561</v>
      </c>
      <c r="E351" s="2390"/>
    </row>
    <row r="352" spans="1:5" s="197" customFormat="1" ht="15" hidden="1" customHeight="1" thickBot="1" x14ac:dyDescent="0.3">
      <c r="A352" s="138"/>
      <c r="B352" s="177" t="s">
        <v>562</v>
      </c>
      <c r="C352" s="176" t="s">
        <v>278</v>
      </c>
      <c r="D352" s="177" t="s">
        <v>562</v>
      </c>
      <c r="E352" s="176" t="s">
        <v>278</v>
      </c>
    </row>
    <row r="353" spans="1:17" s="197" customFormat="1" ht="15" hidden="1" customHeight="1" thickBot="1" x14ac:dyDescent="0.3">
      <c r="A353" s="2126" t="s">
        <v>603</v>
      </c>
      <c r="B353" s="2127"/>
      <c r="C353" s="2127"/>
      <c r="D353" s="2127"/>
      <c r="E353" s="2128"/>
    </row>
    <row r="354" spans="1:17" s="197" customFormat="1" ht="14.45" hidden="1" customHeight="1" x14ac:dyDescent="0.25">
      <c r="A354" s="93" t="s">
        <v>282</v>
      </c>
      <c r="B354" s="397">
        <v>196</v>
      </c>
      <c r="C354" s="602">
        <f>SUM(B354/B362)</f>
        <v>7.1926605504587154E-2</v>
      </c>
      <c r="D354" s="397">
        <v>127</v>
      </c>
      <c r="E354" s="602">
        <f>SUM(D354/D362)</f>
        <v>9.2028985507246377E-2</v>
      </c>
    </row>
    <row r="355" spans="1:17" s="197" customFormat="1" ht="14.45" hidden="1" customHeight="1" x14ac:dyDescent="0.25">
      <c r="A355" s="94" t="s">
        <v>283</v>
      </c>
      <c r="B355" s="1869">
        <v>672</v>
      </c>
      <c r="C355" s="348">
        <f>SUM(B355/B362)</f>
        <v>0.24660550458715597</v>
      </c>
      <c r="D355" s="1869">
        <v>203</v>
      </c>
      <c r="E355" s="348">
        <f>SUM(D355/D362)</f>
        <v>0.14710144927536231</v>
      </c>
      <c r="F355" s="1325"/>
      <c r="G355" s="1325"/>
      <c r="H355" s="1325"/>
      <c r="I355" s="1325"/>
      <c r="J355" s="1325"/>
      <c r="K355" s="1325"/>
      <c r="L355" s="1325"/>
      <c r="M355" s="1325"/>
      <c r="N355" s="1325"/>
      <c r="O355" s="1325"/>
      <c r="P355" s="1325"/>
      <c r="Q355" s="1325"/>
    </row>
    <row r="356" spans="1:17" s="197" customFormat="1" ht="14.45" hidden="1" customHeight="1" x14ac:dyDescent="0.25">
      <c r="A356" s="94" t="s">
        <v>284</v>
      </c>
      <c r="B356" s="1869">
        <v>587</v>
      </c>
      <c r="C356" s="348">
        <f>SUM(B356/B362)</f>
        <v>0.21541284403669725</v>
      </c>
      <c r="D356" s="1869">
        <v>230</v>
      </c>
      <c r="E356" s="348">
        <f>SUM(D356/D362)</f>
        <v>0.16666666666666666</v>
      </c>
      <c r="F356" s="1325"/>
      <c r="G356" s="1325"/>
      <c r="H356" s="1325"/>
      <c r="I356" s="1325"/>
      <c r="J356" s="1325"/>
      <c r="K356" s="1325"/>
      <c r="L356" s="1325"/>
      <c r="M356" s="1325"/>
      <c r="N356" s="1325"/>
      <c r="O356" s="1325"/>
      <c r="P356" s="1325"/>
      <c r="Q356" s="1325"/>
    </row>
    <row r="357" spans="1:17" s="197" customFormat="1" ht="14.45" hidden="1" customHeight="1" x14ac:dyDescent="0.25">
      <c r="A357" s="94" t="s">
        <v>285</v>
      </c>
      <c r="B357" s="1869">
        <v>562</v>
      </c>
      <c r="C357" s="348">
        <f>SUM(B357/B362)</f>
        <v>0.20623853211009174</v>
      </c>
      <c r="D357" s="1869">
        <v>249</v>
      </c>
      <c r="E357" s="348">
        <f>SUM(D357/D362)</f>
        <v>0.18043478260869567</v>
      </c>
      <c r="F357" s="1325"/>
      <c r="G357" s="1325"/>
      <c r="H357" s="1325"/>
      <c r="I357" s="1325"/>
      <c r="J357" s="1325"/>
      <c r="K357" s="1325"/>
      <c r="L357" s="1325"/>
      <c r="M357" s="1325"/>
      <c r="N357" s="1325"/>
      <c r="O357" s="1325"/>
      <c r="P357" s="1325"/>
      <c r="Q357" s="1325"/>
    </row>
    <row r="358" spans="1:17" s="197" customFormat="1" ht="14.45" hidden="1" customHeight="1" x14ac:dyDescent="0.25">
      <c r="A358" s="94" t="s">
        <v>286</v>
      </c>
      <c r="B358" s="1869">
        <v>337</v>
      </c>
      <c r="C358" s="348">
        <f>SUM(B358/B362)</f>
        <v>0.1236697247706422</v>
      </c>
      <c r="D358" s="1869">
        <v>233</v>
      </c>
      <c r="E358" s="348">
        <f>SUM(D358/D362)</f>
        <v>0.16884057971014493</v>
      </c>
      <c r="F358" s="1325"/>
      <c r="G358" s="1325"/>
      <c r="H358" s="1325"/>
      <c r="I358" s="1325"/>
      <c r="J358" s="1325"/>
      <c r="K358" s="1325"/>
      <c r="L358" s="1325"/>
      <c r="M358" s="1325"/>
      <c r="N358" s="1325"/>
      <c r="O358" s="1325"/>
      <c r="P358" s="1325"/>
      <c r="Q358" s="1325"/>
    </row>
    <row r="359" spans="1:17" s="197" customFormat="1" ht="14.45" hidden="1" customHeight="1" x14ac:dyDescent="0.25">
      <c r="A359" s="94" t="s">
        <v>287</v>
      </c>
      <c r="B359" s="1869">
        <v>286</v>
      </c>
      <c r="C359" s="348">
        <f>SUM(B359/B362)</f>
        <v>0.10495412844036697</v>
      </c>
      <c r="D359" s="1869">
        <v>274</v>
      </c>
      <c r="E359" s="348">
        <f>SUM(D359/D362)</f>
        <v>0.19855072463768117</v>
      </c>
      <c r="F359" s="1325"/>
      <c r="G359" s="1325"/>
      <c r="H359" s="1325"/>
      <c r="I359" s="1325"/>
      <c r="J359" s="1325"/>
      <c r="K359" s="1325"/>
      <c r="L359" s="1325"/>
      <c r="M359" s="1325"/>
      <c r="N359" s="1325"/>
      <c r="O359" s="1325"/>
      <c r="P359" s="1325"/>
      <c r="Q359" s="1325"/>
    </row>
    <row r="360" spans="1:17" s="197" customFormat="1" ht="14.45" hidden="1" customHeight="1" x14ac:dyDescent="0.25">
      <c r="A360" s="94" t="s">
        <v>288</v>
      </c>
      <c r="B360" s="1869">
        <v>85</v>
      </c>
      <c r="C360" s="348">
        <f>SUM(B360/B362)</f>
        <v>3.1192660550458717E-2</v>
      </c>
      <c r="D360" s="1869">
        <v>63</v>
      </c>
      <c r="E360" s="348">
        <f>SUM(D360/D362)</f>
        <v>4.5652173913043478E-2</v>
      </c>
      <c r="F360" s="1325"/>
      <c r="G360" s="1325"/>
      <c r="H360" s="1325"/>
      <c r="I360" s="1325"/>
      <c r="J360" s="1325"/>
      <c r="K360" s="1325"/>
      <c r="L360" s="1325"/>
      <c r="M360" s="1325"/>
      <c r="N360" s="1325"/>
      <c r="O360" s="1325"/>
      <c r="P360" s="1325"/>
      <c r="Q360" s="1325"/>
    </row>
    <row r="361" spans="1:17" s="197" customFormat="1" ht="15" hidden="1" customHeight="1" thickBot="1" x14ac:dyDescent="0.3">
      <c r="A361" s="95" t="s">
        <v>408</v>
      </c>
      <c r="B361" s="349">
        <v>0</v>
      </c>
      <c r="C361" s="350">
        <f>SUM(B361/B362)</f>
        <v>0</v>
      </c>
      <c r="D361" s="349">
        <v>1</v>
      </c>
      <c r="E361" s="350">
        <f>SUM(D361/D362)</f>
        <v>7.246376811594203E-4</v>
      </c>
      <c r="F361" s="1325"/>
      <c r="G361" s="1325"/>
      <c r="H361" s="1325"/>
      <c r="I361" s="1325"/>
      <c r="J361" s="1325"/>
      <c r="K361" s="1325"/>
      <c r="L361" s="1325"/>
      <c r="M361" s="1325"/>
      <c r="N361" s="1325"/>
      <c r="O361" s="1325"/>
      <c r="P361" s="1325"/>
      <c r="Q361" s="1325"/>
    </row>
    <row r="362" spans="1:17" s="197" customFormat="1" ht="15.6" hidden="1" customHeight="1" thickTop="1" thickBot="1" x14ac:dyDescent="0.3">
      <c r="A362" s="34" t="s">
        <v>409</v>
      </c>
      <c r="B362" s="398">
        <f>SUM(B354:B361)</f>
        <v>2725</v>
      </c>
      <c r="C362" s="603">
        <f>SUM(C354:C361)</f>
        <v>1</v>
      </c>
      <c r="D362" s="398">
        <f>SUM(D354:D361)</f>
        <v>1380</v>
      </c>
      <c r="E362" s="603">
        <f>SUM(E354:E361)</f>
        <v>0.99999999999999989</v>
      </c>
      <c r="F362" s="1325"/>
      <c r="G362" s="1325"/>
      <c r="H362" s="1325"/>
      <c r="I362" s="1325"/>
      <c r="J362" s="1325"/>
      <c r="K362" s="1325"/>
      <c r="L362" s="1325"/>
      <c r="M362" s="1325"/>
      <c r="N362" s="1325"/>
      <c r="O362" s="1325"/>
      <c r="P362" s="1325"/>
      <c r="Q362" s="1325"/>
    </row>
    <row r="363" spans="1:17" s="33" customFormat="1" ht="15" hidden="1" customHeight="1" thickBot="1" x14ac:dyDescent="0.3">
      <c r="A363" s="2126" t="s">
        <v>564</v>
      </c>
      <c r="B363" s="2127"/>
      <c r="C363" s="2127"/>
      <c r="D363" s="2127"/>
      <c r="E363" s="2128"/>
      <c r="G363" s="1325"/>
      <c r="H363" s="1325"/>
      <c r="I363" s="1325"/>
      <c r="J363" s="1325"/>
      <c r="K363" s="1325"/>
      <c r="L363" s="1325"/>
      <c r="M363" s="1325"/>
      <c r="N363" s="1325"/>
      <c r="O363" s="1325"/>
      <c r="P363" s="1325"/>
      <c r="Q363" s="1325"/>
    </row>
    <row r="364" spans="1:17" s="197" customFormat="1" ht="14.45" hidden="1" customHeight="1" x14ac:dyDescent="0.25">
      <c r="A364" s="93" t="s">
        <v>292</v>
      </c>
      <c r="B364" s="397">
        <v>443</v>
      </c>
      <c r="C364" s="604">
        <f>SUM(B364/B370)</f>
        <v>0.16256880733944953</v>
      </c>
      <c r="D364" s="397">
        <v>232</v>
      </c>
      <c r="E364" s="604">
        <f>SUM(D364/D370)</f>
        <v>0.1681159420289855</v>
      </c>
      <c r="F364" s="1325"/>
      <c r="G364" s="1325"/>
      <c r="H364" s="1325"/>
      <c r="I364" s="1325"/>
      <c r="J364" s="1325"/>
      <c r="K364" s="1325"/>
      <c r="L364" s="1325"/>
      <c r="M364" s="1325"/>
      <c r="N364" s="1325"/>
      <c r="O364" s="1325"/>
      <c r="P364" s="1325"/>
      <c r="Q364" s="1325"/>
    </row>
    <row r="365" spans="1:17" s="197" customFormat="1" ht="14.45" hidden="1" customHeight="1" x14ac:dyDescent="0.25">
      <c r="A365" s="94" t="s">
        <v>293</v>
      </c>
      <c r="B365" s="1869">
        <v>181</v>
      </c>
      <c r="C365" s="605">
        <f>SUM(B365/B370)</f>
        <v>6.6422018348623851E-2</v>
      </c>
      <c r="D365" s="1869">
        <v>79</v>
      </c>
      <c r="E365" s="605">
        <f>SUM(D365/D370)</f>
        <v>5.7246376811594203E-2</v>
      </c>
      <c r="F365" s="1325"/>
      <c r="G365" s="1325"/>
      <c r="H365" s="1325"/>
      <c r="I365" s="1325"/>
      <c r="J365" s="1325"/>
      <c r="K365" s="1325"/>
      <c r="L365" s="1325"/>
      <c r="M365" s="1325"/>
      <c r="N365" s="1325"/>
      <c r="O365" s="1325"/>
      <c r="P365" s="1325"/>
      <c r="Q365" s="1325"/>
    </row>
    <row r="366" spans="1:17" s="197" customFormat="1" ht="14.45" hidden="1" customHeight="1" x14ac:dyDescent="0.25">
      <c r="A366" s="94" t="s">
        <v>294</v>
      </c>
      <c r="B366" s="1869">
        <v>24</v>
      </c>
      <c r="C366" s="605">
        <f>SUM(B366/B370)</f>
        <v>8.8073394495412852E-3</v>
      </c>
      <c r="D366" s="1869">
        <v>8</v>
      </c>
      <c r="E366" s="605">
        <f>SUM(D366/D370)</f>
        <v>5.7971014492753624E-3</v>
      </c>
      <c r="F366" s="1325"/>
      <c r="G366" s="1325"/>
      <c r="H366" s="1325"/>
      <c r="I366" s="1325"/>
      <c r="J366" s="1325"/>
      <c r="K366" s="1325"/>
      <c r="L366" s="1325"/>
      <c r="M366" s="1325"/>
      <c r="N366" s="1325"/>
      <c r="O366" s="1325"/>
      <c r="P366" s="1325"/>
      <c r="Q366" s="1325"/>
    </row>
    <row r="367" spans="1:17" s="197" customFormat="1" ht="14.45" hidden="1" customHeight="1" x14ac:dyDescent="0.25">
      <c r="A367" s="94" t="s">
        <v>295</v>
      </c>
      <c r="B367" s="1869">
        <v>923</v>
      </c>
      <c r="C367" s="605">
        <f>SUM(B367/B370)</f>
        <v>0.3387155963302752</v>
      </c>
      <c r="D367" s="1869">
        <v>446</v>
      </c>
      <c r="E367" s="605">
        <f>SUM(D367/D370)</f>
        <v>0.32318840579710145</v>
      </c>
      <c r="F367" s="1325"/>
      <c r="G367" s="1325"/>
      <c r="H367" s="1325"/>
      <c r="I367" s="1325"/>
      <c r="J367" s="1325"/>
      <c r="K367" s="1325"/>
      <c r="L367" s="1325"/>
      <c r="M367" s="1325"/>
      <c r="N367" s="1325"/>
      <c r="O367" s="1325"/>
      <c r="P367" s="1325"/>
      <c r="Q367" s="1325"/>
    </row>
    <row r="368" spans="1:17" s="197" customFormat="1" ht="14.45" hidden="1" customHeight="1" x14ac:dyDescent="0.25">
      <c r="A368" s="94" t="s">
        <v>296</v>
      </c>
      <c r="B368" s="1869">
        <v>949</v>
      </c>
      <c r="C368" s="605">
        <f>SUM(B368/B370)</f>
        <v>0.34825688073394495</v>
      </c>
      <c r="D368" s="1869">
        <v>510</v>
      </c>
      <c r="E368" s="605">
        <f>SUM(D368/D370)</f>
        <v>0.36956521739130432</v>
      </c>
      <c r="F368" s="1325"/>
      <c r="G368" s="1325"/>
      <c r="H368" s="1325"/>
      <c r="I368" s="1325"/>
      <c r="J368" s="1325"/>
      <c r="K368" s="1325"/>
      <c r="L368" s="1325"/>
      <c r="M368" s="1325"/>
      <c r="N368" s="1325"/>
      <c r="O368" s="1325"/>
      <c r="P368" s="1325"/>
      <c r="Q368" s="1325"/>
    </row>
    <row r="369" spans="1:17" s="197" customFormat="1" ht="15" hidden="1" customHeight="1" thickBot="1" x14ac:dyDescent="0.3">
      <c r="A369" s="111" t="s">
        <v>297</v>
      </c>
      <c r="B369" s="349">
        <v>205</v>
      </c>
      <c r="C369" s="606">
        <f>SUM(B369/B370)</f>
        <v>7.5229357798165142E-2</v>
      </c>
      <c r="D369" s="349">
        <v>105</v>
      </c>
      <c r="E369" s="606">
        <f>SUM(D369/D370)</f>
        <v>7.6086956521739135E-2</v>
      </c>
      <c r="F369" s="1325"/>
      <c r="G369" s="1325"/>
      <c r="H369" s="1325"/>
      <c r="I369" s="1325"/>
      <c r="J369" s="1325"/>
      <c r="K369" s="1325"/>
      <c r="L369" s="1325"/>
      <c r="M369" s="1325"/>
      <c r="N369" s="1325"/>
      <c r="O369" s="1325"/>
      <c r="P369" s="1325"/>
      <c r="Q369" s="1325"/>
    </row>
    <row r="370" spans="1:17" s="197" customFormat="1" ht="15.6" hidden="1" customHeight="1" thickTop="1" thickBot="1" x14ac:dyDescent="0.3">
      <c r="A370" s="125" t="s">
        <v>565</v>
      </c>
      <c r="B370" s="1410">
        <f>SUM(B364:B369)</f>
        <v>2725</v>
      </c>
      <c r="C370" s="727">
        <f>SUM(C364:C369)</f>
        <v>1</v>
      </c>
      <c r="D370" s="1410">
        <f>SUM(D364:D369)</f>
        <v>1380</v>
      </c>
      <c r="E370" s="727">
        <f>SUM(E364:E369)</f>
        <v>1</v>
      </c>
      <c r="F370" s="1325"/>
      <c r="G370" s="1325"/>
      <c r="H370" s="1325"/>
      <c r="I370" s="1325"/>
      <c r="J370" s="1325"/>
      <c r="K370" s="1325"/>
      <c r="L370" s="1325"/>
      <c r="M370" s="1325"/>
      <c r="N370" s="1325"/>
      <c r="O370" s="1325"/>
      <c r="P370" s="1325"/>
      <c r="Q370" s="1325"/>
    </row>
    <row r="371" spans="1:17" s="33" customFormat="1" ht="15" hidden="1" customHeight="1" thickBot="1" x14ac:dyDescent="0.3">
      <c r="A371" s="2126" t="s">
        <v>566</v>
      </c>
      <c r="B371" s="2127"/>
      <c r="C371" s="2127"/>
      <c r="D371" s="2127"/>
      <c r="E371" s="2128"/>
      <c r="G371" s="1325"/>
      <c r="H371" s="1325"/>
      <c r="I371" s="1325"/>
      <c r="J371" s="1325"/>
      <c r="K371" s="1325"/>
      <c r="L371" s="1325"/>
      <c r="M371" s="1325"/>
      <c r="N371" s="1325"/>
      <c r="O371" s="1325"/>
      <c r="P371" s="1325"/>
      <c r="Q371" s="1325"/>
    </row>
    <row r="372" spans="1:17" s="197" customFormat="1" ht="15" hidden="1" customHeight="1" thickBot="1" x14ac:dyDescent="0.3">
      <c r="A372" s="734" t="s">
        <v>567</v>
      </c>
      <c r="B372" s="2393" t="s">
        <v>604</v>
      </c>
      <c r="C372" s="2394"/>
      <c r="D372" s="2393" t="s">
        <v>605</v>
      </c>
      <c r="E372" s="2394"/>
      <c r="F372" s="1325"/>
      <c r="G372" s="1325"/>
      <c r="H372" s="1325"/>
      <c r="I372" s="1325"/>
      <c r="J372" s="1325"/>
      <c r="K372" s="1325"/>
      <c r="L372" s="1325"/>
      <c r="M372" s="1325"/>
      <c r="N372" s="1325"/>
      <c r="O372" s="1325"/>
      <c r="P372" s="1325"/>
      <c r="Q372" s="1325"/>
    </row>
    <row r="373" spans="1:17" s="197" customFormat="1" ht="15" hidden="1" customHeight="1" thickBot="1" x14ac:dyDescent="0.3">
      <c r="A373" s="2126" t="s">
        <v>569</v>
      </c>
      <c r="B373" s="2127"/>
      <c r="C373" s="2127"/>
      <c r="D373" s="2127"/>
      <c r="E373" s="2128"/>
      <c r="F373" s="1325"/>
      <c r="G373" s="1325"/>
      <c r="H373" s="1325"/>
      <c r="I373" s="1325"/>
      <c r="J373" s="1325"/>
      <c r="K373" s="1325"/>
      <c r="L373" s="1325"/>
      <c r="M373" s="1325"/>
      <c r="N373" s="1325"/>
      <c r="O373" s="1325"/>
      <c r="P373" s="1325"/>
      <c r="Q373" s="1325"/>
    </row>
    <row r="374" spans="1:17" s="197" customFormat="1" ht="14.45" hidden="1" customHeight="1" x14ac:dyDescent="0.25">
      <c r="A374" s="1871" t="s">
        <v>570</v>
      </c>
      <c r="B374" s="1851">
        <v>1462</v>
      </c>
      <c r="C374" s="726">
        <f>SUM(B374/B377)</f>
        <v>0.53651376146788987</v>
      </c>
      <c r="D374" s="1851">
        <v>643</v>
      </c>
      <c r="E374" s="726">
        <f>SUM(D374/D377)</f>
        <v>0.46594202898550724</v>
      </c>
      <c r="F374" s="1325"/>
      <c r="G374" s="1325"/>
      <c r="H374" s="1325"/>
      <c r="I374" s="1325"/>
      <c r="J374" s="1325"/>
      <c r="K374" s="1325"/>
      <c r="L374" s="1325"/>
      <c r="M374" s="1325"/>
      <c r="N374" s="1325"/>
      <c r="O374" s="1325"/>
      <c r="P374" s="1325"/>
      <c r="Q374" s="1325"/>
    </row>
    <row r="375" spans="1:17" s="197" customFormat="1" ht="14.45" hidden="1" customHeight="1" x14ac:dyDescent="0.25">
      <c r="A375" s="97" t="s">
        <v>571</v>
      </c>
      <c r="B375" s="1869">
        <v>107</v>
      </c>
      <c r="C375" s="348">
        <f>SUM(B375/B377)</f>
        <v>3.9266055045871558E-2</v>
      </c>
      <c r="D375" s="1869">
        <v>68</v>
      </c>
      <c r="E375" s="348">
        <f>SUM(D375/D377)</f>
        <v>4.9275362318840582E-2</v>
      </c>
      <c r="F375" s="1325"/>
      <c r="G375" s="1325"/>
      <c r="H375" s="1325"/>
      <c r="I375" s="1325"/>
      <c r="J375" s="1325"/>
      <c r="K375" s="1325"/>
      <c r="L375" s="1325"/>
      <c r="M375" s="1325"/>
      <c r="N375" s="1325"/>
      <c r="O375" s="1325"/>
      <c r="P375" s="1325"/>
      <c r="Q375" s="1325"/>
    </row>
    <row r="376" spans="1:17" s="197" customFormat="1" ht="15" hidden="1" customHeight="1" thickBot="1" x14ac:dyDescent="0.3">
      <c r="A376" s="95" t="s">
        <v>572</v>
      </c>
      <c r="B376" s="349">
        <v>1156</v>
      </c>
      <c r="C376" s="606">
        <f>SUM(B376/B377)</f>
        <v>0.42422018348623852</v>
      </c>
      <c r="D376" s="349">
        <v>669</v>
      </c>
      <c r="E376" s="606">
        <f>SUM(D376/D377)</f>
        <v>0.48478260869565215</v>
      </c>
      <c r="F376" s="1325"/>
      <c r="G376" s="1325"/>
      <c r="H376" s="1325"/>
      <c r="I376" s="1325"/>
      <c r="J376" s="1325"/>
      <c r="K376" s="1325"/>
      <c r="L376" s="1325"/>
      <c r="M376" s="1325"/>
      <c r="N376" s="1325"/>
      <c r="O376" s="1325"/>
      <c r="P376" s="1325"/>
      <c r="Q376" s="1325"/>
    </row>
    <row r="377" spans="1:17" s="197" customFormat="1" ht="15.6" hidden="1" customHeight="1" thickTop="1" thickBot="1" x14ac:dyDescent="0.3">
      <c r="A377" s="123" t="s">
        <v>135</v>
      </c>
      <c r="B377" s="497">
        <f>SUM(B374:B376)</f>
        <v>2725</v>
      </c>
      <c r="C377" s="727">
        <f>SUM(C374:C376)</f>
        <v>1</v>
      </c>
      <c r="D377" s="497">
        <f>SUM(D374:D376)</f>
        <v>1380</v>
      </c>
      <c r="E377" s="727">
        <f>SUM(E374:E376)</f>
        <v>1</v>
      </c>
      <c r="F377" s="1325"/>
      <c r="G377" s="1325"/>
      <c r="H377" s="1325"/>
      <c r="I377" s="1325"/>
      <c r="J377" s="1325"/>
      <c r="K377" s="1325"/>
      <c r="L377" s="1325"/>
      <c r="M377" s="1325"/>
      <c r="N377" s="1325"/>
      <c r="O377" s="1325"/>
      <c r="P377" s="1325"/>
      <c r="Q377" s="1325"/>
    </row>
    <row r="378" spans="1:17" s="197" customFormat="1" ht="15" hidden="1" customHeight="1" thickBot="1" x14ac:dyDescent="0.3">
      <c r="A378" s="2126" t="s">
        <v>573</v>
      </c>
      <c r="B378" s="2127"/>
      <c r="C378" s="2127"/>
      <c r="D378" s="2127"/>
      <c r="E378" s="2128"/>
      <c r="F378" s="1325"/>
      <c r="G378" s="1325"/>
      <c r="H378" s="1325"/>
      <c r="I378" s="1325"/>
      <c r="J378" s="1325"/>
      <c r="K378" s="1325"/>
      <c r="L378" s="1325"/>
      <c r="M378" s="1325"/>
      <c r="N378" s="1325"/>
      <c r="O378" s="1325"/>
      <c r="P378" s="1325"/>
      <c r="Q378" s="1325"/>
    </row>
    <row r="379" spans="1:17" s="197" customFormat="1" ht="14.45" hidden="1" customHeight="1" x14ac:dyDescent="0.25">
      <c r="A379" s="1871" t="s">
        <v>574</v>
      </c>
      <c r="B379" s="1851">
        <v>58</v>
      </c>
      <c r="C379" s="604">
        <f>SUM(B379/B386)</f>
        <v>2.1284403669724769E-2</v>
      </c>
      <c r="D379" s="783"/>
      <c r="E379" s="732"/>
      <c r="F379" s="1325"/>
      <c r="G379" s="1325"/>
      <c r="H379" s="1325"/>
      <c r="I379" s="1325"/>
      <c r="J379" s="1325"/>
      <c r="K379" s="1325"/>
      <c r="L379" s="1325"/>
      <c r="M379" s="1325"/>
      <c r="N379" s="1325"/>
      <c r="O379" s="1325"/>
      <c r="P379" s="1325"/>
      <c r="Q379" s="1325"/>
    </row>
    <row r="380" spans="1:17" s="197" customFormat="1" ht="14.45" hidden="1" customHeight="1" x14ac:dyDescent="0.25">
      <c r="A380" s="94" t="s">
        <v>575</v>
      </c>
      <c r="B380" s="1869">
        <v>2661</v>
      </c>
      <c r="C380" s="605">
        <f>SUM(B380/B386)</f>
        <v>0.97651376146788993</v>
      </c>
      <c r="D380" s="784"/>
      <c r="E380" s="415"/>
      <c r="F380" s="1325"/>
      <c r="G380" s="1325"/>
      <c r="H380" s="1325"/>
      <c r="I380" s="1325"/>
      <c r="J380" s="1325"/>
      <c r="K380" s="1325"/>
      <c r="L380" s="1325"/>
      <c r="M380" s="1325"/>
      <c r="N380" s="1325"/>
      <c r="O380" s="1325"/>
      <c r="P380" s="1325"/>
      <c r="Q380" s="1325"/>
    </row>
    <row r="381" spans="1:17" s="197" customFormat="1" ht="14.45" hidden="1" customHeight="1" x14ac:dyDescent="0.25">
      <c r="A381" s="94" t="s">
        <v>576</v>
      </c>
      <c r="B381" s="1869">
        <v>6</v>
      </c>
      <c r="C381" s="605">
        <f>SUM(B381/B386)</f>
        <v>2.2018348623853213E-3</v>
      </c>
      <c r="D381" s="784"/>
      <c r="E381" s="415"/>
      <c r="F381" s="1325"/>
      <c r="G381" s="1325"/>
      <c r="H381" s="1325"/>
      <c r="I381" s="1325"/>
      <c r="J381" s="1325"/>
      <c r="K381" s="1325"/>
      <c r="L381" s="1325"/>
      <c r="M381" s="1325"/>
      <c r="N381" s="1325"/>
      <c r="O381" s="1325"/>
      <c r="P381" s="1325"/>
      <c r="Q381" s="1325"/>
    </row>
    <row r="382" spans="1:17" s="197" customFormat="1" ht="14.45" hidden="1" customHeight="1" x14ac:dyDescent="0.25">
      <c r="A382" s="94" t="s">
        <v>577</v>
      </c>
      <c r="B382" s="1869">
        <v>0</v>
      </c>
      <c r="C382" s="605">
        <f>SUM(B382/B386)</f>
        <v>0</v>
      </c>
      <c r="D382" s="784"/>
      <c r="E382" s="415"/>
      <c r="F382" s="1325"/>
      <c r="G382" s="1325"/>
      <c r="H382" s="1325"/>
      <c r="I382" s="1325"/>
      <c r="J382" s="1325"/>
      <c r="K382" s="1325"/>
      <c r="L382" s="1325"/>
      <c r="M382" s="1325"/>
      <c r="N382" s="1325"/>
      <c r="O382" s="1325"/>
      <c r="P382" s="1325"/>
      <c r="Q382" s="1325"/>
    </row>
    <row r="383" spans="1:17" s="197" customFormat="1" ht="14.45" hidden="1" customHeight="1" x14ac:dyDescent="0.25">
      <c r="A383" s="94" t="s">
        <v>578</v>
      </c>
      <c r="B383" s="1869">
        <v>0</v>
      </c>
      <c r="C383" s="605">
        <f>SUM(B383/B386)</f>
        <v>0</v>
      </c>
      <c r="D383" s="784"/>
      <c r="E383" s="415"/>
      <c r="F383" s="1325"/>
      <c r="G383" s="1325"/>
      <c r="H383" s="1325"/>
      <c r="I383" s="1325"/>
      <c r="J383" s="1325"/>
      <c r="K383" s="1325"/>
      <c r="L383" s="1325"/>
      <c r="M383" s="1325"/>
      <c r="N383" s="1325"/>
      <c r="O383" s="1325"/>
      <c r="P383" s="1325"/>
      <c r="Q383" s="1325"/>
    </row>
    <row r="384" spans="1:17" s="197" customFormat="1" ht="14.45" hidden="1" customHeight="1" x14ac:dyDescent="0.25">
      <c r="A384" s="94" t="s">
        <v>579</v>
      </c>
      <c r="B384" s="1869">
        <v>0</v>
      </c>
      <c r="C384" s="605">
        <f>SUM(B384/B386)</f>
        <v>0</v>
      </c>
      <c r="D384" s="784"/>
      <c r="E384" s="415"/>
      <c r="F384" s="1325"/>
      <c r="G384" s="1325"/>
      <c r="H384" s="1325"/>
      <c r="I384" s="1325"/>
      <c r="J384" s="1325"/>
      <c r="K384" s="1325"/>
      <c r="L384" s="1325"/>
      <c r="M384" s="1325"/>
      <c r="N384" s="1325"/>
      <c r="O384" s="1325"/>
      <c r="P384" s="1325"/>
      <c r="Q384" s="1325"/>
    </row>
    <row r="385" spans="1:17" s="197" customFormat="1" ht="15" hidden="1" customHeight="1" thickBot="1" x14ac:dyDescent="0.3">
      <c r="A385" s="111" t="s">
        <v>580</v>
      </c>
      <c r="B385" s="349">
        <v>0</v>
      </c>
      <c r="C385" s="606">
        <f>SUM(B385/B386)</f>
        <v>0</v>
      </c>
      <c r="D385" s="784"/>
      <c r="E385" s="415"/>
      <c r="F385" s="1325"/>
      <c r="G385" s="1325"/>
      <c r="H385" s="1325"/>
      <c r="I385" s="1325"/>
      <c r="J385" s="1325"/>
      <c r="K385" s="1325"/>
      <c r="L385" s="1325"/>
      <c r="M385" s="1325"/>
      <c r="N385" s="1325"/>
      <c r="O385" s="1325"/>
      <c r="P385" s="1325"/>
      <c r="Q385" s="1325"/>
    </row>
    <row r="386" spans="1:17" s="197" customFormat="1" ht="15.6" hidden="1" customHeight="1" thickTop="1" thickBot="1" x14ac:dyDescent="0.3">
      <c r="A386" s="125" t="s">
        <v>135</v>
      </c>
      <c r="B386" s="497">
        <f>SUM(B379:B385)</f>
        <v>2725</v>
      </c>
      <c r="C386" s="1411">
        <f>SUM(C379:C385)</f>
        <v>1</v>
      </c>
      <c r="D386" s="785"/>
      <c r="E386" s="729"/>
      <c r="F386" s="1325"/>
      <c r="G386" s="1325"/>
      <c r="H386" s="1325"/>
      <c r="I386" s="1325"/>
      <c r="J386" s="1325"/>
      <c r="K386" s="1325"/>
      <c r="L386" s="1325"/>
      <c r="M386" s="1325"/>
      <c r="N386" s="1325"/>
      <c r="O386" s="1325"/>
      <c r="P386" s="1325"/>
      <c r="Q386" s="1325"/>
    </row>
    <row r="387" spans="1:17" s="197" customFormat="1" ht="15" hidden="1" customHeight="1" thickBot="1" x14ac:dyDescent="0.3">
      <c r="A387" s="2126" t="s">
        <v>581</v>
      </c>
      <c r="B387" s="2127"/>
      <c r="C387" s="2127"/>
      <c r="D387" s="2127"/>
      <c r="E387" s="2128"/>
    </row>
    <row r="388" spans="1:17" s="197" customFormat="1" ht="14.45" hidden="1" customHeight="1" x14ac:dyDescent="0.25">
      <c r="A388" s="1871" t="s">
        <v>582</v>
      </c>
      <c r="B388" s="1851">
        <v>474</v>
      </c>
      <c r="C388" s="604">
        <f>SUM(B388/B392)</f>
        <v>0.17394495412844035</v>
      </c>
      <c r="D388" s="783"/>
      <c r="E388" s="732"/>
    </row>
    <row r="389" spans="1:17" s="197" customFormat="1" ht="14.45" hidden="1" customHeight="1" x14ac:dyDescent="0.25">
      <c r="A389" s="94" t="s">
        <v>583</v>
      </c>
      <c r="B389" s="1869">
        <v>18</v>
      </c>
      <c r="C389" s="605">
        <f>SUM(B389/B392)</f>
        <v>6.6055045871559635E-3</v>
      </c>
      <c r="D389" s="415"/>
      <c r="E389" s="415"/>
    </row>
    <row r="390" spans="1:17" s="197" customFormat="1" ht="14.45" hidden="1" customHeight="1" x14ac:dyDescent="0.25">
      <c r="A390" s="94" t="s">
        <v>584</v>
      </c>
      <c r="B390" s="1869">
        <v>2229</v>
      </c>
      <c r="C390" s="605">
        <f>SUM(B390/B392)</f>
        <v>0.81798165137614676</v>
      </c>
      <c r="D390" s="415"/>
      <c r="E390" s="415"/>
    </row>
    <row r="391" spans="1:17" s="197" customFormat="1" ht="15" hidden="1" customHeight="1" thickBot="1" x14ac:dyDescent="0.3">
      <c r="A391" s="111" t="s">
        <v>585</v>
      </c>
      <c r="B391" s="349">
        <v>4</v>
      </c>
      <c r="C391" s="606">
        <f>SUM(B391/B392)</f>
        <v>1.4678899082568807E-3</v>
      </c>
      <c r="D391" s="415"/>
      <c r="E391" s="415"/>
    </row>
    <row r="392" spans="1:17" s="197" customFormat="1" ht="15.6" hidden="1" customHeight="1" thickTop="1" thickBot="1" x14ac:dyDescent="0.3">
      <c r="A392" s="125" t="s">
        <v>135</v>
      </c>
      <c r="B392" s="497">
        <f>SUM(B388:B391)</f>
        <v>2725</v>
      </c>
      <c r="C392" s="727">
        <f>SUM(C388:C391)</f>
        <v>0.99999999999999989</v>
      </c>
      <c r="D392" s="729"/>
      <c r="E392" s="729"/>
    </row>
    <row r="393" spans="1:17" s="197" customFormat="1" ht="15" hidden="1" customHeight="1" thickBot="1" x14ac:dyDescent="0.3">
      <c r="A393" s="2126" t="s">
        <v>586</v>
      </c>
      <c r="B393" s="2127"/>
      <c r="C393" s="2127"/>
      <c r="D393" s="2127"/>
      <c r="E393" s="2128"/>
    </row>
    <row r="394" spans="1:17" s="197" customFormat="1" ht="14.45" hidden="1" customHeight="1" x14ac:dyDescent="0.25">
      <c r="A394" s="1871" t="s">
        <v>587</v>
      </c>
      <c r="B394" s="1851">
        <v>1529</v>
      </c>
      <c r="C394" s="1872">
        <f>SUM(B394/B397)</f>
        <v>0.56110091743119261</v>
      </c>
      <c r="D394" s="732"/>
      <c r="E394" s="732"/>
    </row>
    <row r="395" spans="1:17" s="197" customFormat="1" ht="14.45" hidden="1" customHeight="1" x14ac:dyDescent="0.25">
      <c r="A395" s="94" t="s">
        <v>588</v>
      </c>
      <c r="B395" s="1869">
        <v>109</v>
      </c>
      <c r="C395" s="1872">
        <f>SUM(B395/B397)</f>
        <v>0.04</v>
      </c>
      <c r="D395" s="415"/>
      <c r="E395" s="415"/>
    </row>
    <row r="396" spans="1:17" s="197" customFormat="1" ht="15" hidden="1" customHeight="1" thickBot="1" x14ac:dyDescent="0.3">
      <c r="A396" s="111" t="s">
        <v>589</v>
      </c>
      <c r="B396" s="349">
        <v>1087</v>
      </c>
      <c r="C396" s="606">
        <f>SUM(B396/B397)</f>
        <v>0.39889908256880735</v>
      </c>
      <c r="D396" s="415"/>
      <c r="E396" s="415"/>
    </row>
    <row r="397" spans="1:17" s="197" customFormat="1" ht="15.6" hidden="1" customHeight="1" thickTop="1" thickBot="1" x14ac:dyDescent="0.3">
      <c r="A397" s="35" t="s">
        <v>135</v>
      </c>
      <c r="B397" s="351">
        <f>SUM(B394:B396)</f>
        <v>2725</v>
      </c>
      <c r="C397" s="1412">
        <f>SUM(C394:C396)</f>
        <v>1</v>
      </c>
      <c r="D397" s="415"/>
      <c r="E397" s="415"/>
    </row>
    <row r="398" spans="1:17" s="197" customFormat="1" ht="14.45" hidden="1" customHeight="1" x14ac:dyDescent="0.25">
      <c r="A398" s="1325"/>
      <c r="B398" s="1325"/>
      <c r="C398" s="1325"/>
      <c r="D398" s="1325"/>
      <c r="E398" s="1325"/>
    </row>
    <row r="399" spans="1:17" s="197" customFormat="1" ht="15" hidden="1" customHeight="1" thickBot="1" x14ac:dyDescent="0.3">
      <c r="A399" s="1325"/>
      <c r="B399" s="1325"/>
      <c r="C399" s="1325"/>
      <c r="D399" s="1325"/>
      <c r="E399" s="1325"/>
    </row>
    <row r="400" spans="1:17" s="197" customFormat="1" ht="18.95" hidden="1" customHeight="1" thickBot="1" x14ac:dyDescent="0.35">
      <c r="A400" s="2193" t="s">
        <v>558</v>
      </c>
      <c r="B400" s="2194"/>
      <c r="C400" s="2194"/>
      <c r="D400" s="2194"/>
      <c r="E400" s="2195"/>
    </row>
    <row r="401" spans="1:5" s="197" customFormat="1" ht="15.95" hidden="1" customHeight="1" thickBot="1" x14ac:dyDescent="0.3">
      <c r="A401" s="2386" t="s">
        <v>431</v>
      </c>
      <c r="B401" s="2387"/>
      <c r="C401" s="2387"/>
      <c r="D401" s="2387"/>
      <c r="E401" s="2388"/>
    </row>
    <row r="402" spans="1:5" s="197" customFormat="1" ht="15" hidden="1" customHeight="1" thickBot="1" x14ac:dyDescent="0.3">
      <c r="A402" s="295"/>
      <c r="B402" s="2389" t="s">
        <v>560</v>
      </c>
      <c r="C402" s="2390"/>
      <c r="D402" s="2389" t="s">
        <v>561</v>
      </c>
      <c r="E402" s="2390"/>
    </row>
    <row r="403" spans="1:5" s="197" customFormat="1" ht="15" hidden="1" customHeight="1" thickBot="1" x14ac:dyDescent="0.3">
      <c r="A403" s="138"/>
      <c r="B403" s="177" t="s">
        <v>562</v>
      </c>
      <c r="C403" s="176" t="s">
        <v>278</v>
      </c>
      <c r="D403" s="177" t="s">
        <v>562</v>
      </c>
      <c r="E403" s="176" t="s">
        <v>278</v>
      </c>
    </row>
    <row r="404" spans="1:5" s="197" customFormat="1" ht="15" hidden="1" customHeight="1" thickBot="1" x14ac:dyDescent="0.3">
      <c r="A404" s="2126" t="s">
        <v>606</v>
      </c>
      <c r="B404" s="2127"/>
      <c r="C404" s="2127"/>
      <c r="D404" s="2127"/>
      <c r="E404" s="2128"/>
    </row>
    <row r="405" spans="1:5" s="197" customFormat="1" ht="14.45" hidden="1" customHeight="1" x14ac:dyDescent="0.25">
      <c r="A405" s="93" t="s">
        <v>282</v>
      </c>
      <c r="B405" s="1094">
        <v>241</v>
      </c>
      <c r="C405" s="325">
        <f>SUM(B405/B413)</f>
        <v>8.6535008976660679E-2</v>
      </c>
      <c r="D405" s="1094">
        <v>99</v>
      </c>
      <c r="E405" s="325">
        <f>SUM(D405/D413)</f>
        <v>7.5399847677075402E-2</v>
      </c>
    </row>
    <row r="406" spans="1:5" s="197" customFormat="1" ht="14.45" hidden="1" customHeight="1" x14ac:dyDescent="0.25">
      <c r="A406" s="94" t="s">
        <v>283</v>
      </c>
      <c r="B406" s="954">
        <v>672</v>
      </c>
      <c r="C406" s="326">
        <f>SUM(B406/B413)</f>
        <v>0.24129263913824056</v>
      </c>
      <c r="D406" s="954">
        <v>184</v>
      </c>
      <c r="E406" s="326">
        <f>SUM(D406/D413)</f>
        <v>0.14013709063214014</v>
      </c>
    </row>
    <row r="407" spans="1:5" s="197" customFormat="1" ht="14.45" hidden="1" customHeight="1" x14ac:dyDescent="0.25">
      <c r="A407" s="94" t="s">
        <v>284</v>
      </c>
      <c r="B407" s="954">
        <v>610</v>
      </c>
      <c r="C407" s="326">
        <f>SUM(B407/B413)</f>
        <v>0.21903052064631956</v>
      </c>
      <c r="D407" s="954">
        <v>191</v>
      </c>
      <c r="E407" s="326">
        <f>SUM(D407/D413)</f>
        <v>0.14546839299314546</v>
      </c>
    </row>
    <row r="408" spans="1:5" s="197" customFormat="1" ht="14.45" hidden="1" customHeight="1" x14ac:dyDescent="0.25">
      <c r="A408" s="94" t="s">
        <v>285</v>
      </c>
      <c r="B408" s="954">
        <v>571</v>
      </c>
      <c r="C408" s="326">
        <f>SUM(B408/B413)</f>
        <v>0.20502692998204669</v>
      </c>
      <c r="D408" s="954">
        <v>269</v>
      </c>
      <c r="E408" s="326">
        <f>SUM(D408/D413)</f>
        <v>0.20487433358720489</v>
      </c>
    </row>
    <row r="409" spans="1:5" s="197" customFormat="1" ht="14.45" hidden="1" customHeight="1" x14ac:dyDescent="0.25">
      <c r="A409" s="94" t="s">
        <v>286</v>
      </c>
      <c r="B409" s="954">
        <v>330</v>
      </c>
      <c r="C409" s="326">
        <f>SUM(B409/B413)</f>
        <v>0.118491921005386</v>
      </c>
      <c r="D409" s="954">
        <v>234</v>
      </c>
      <c r="E409" s="326">
        <f>SUM(D409/D413)</f>
        <v>0.17821782178217821</v>
      </c>
    </row>
    <row r="410" spans="1:5" s="197" customFormat="1" ht="14.45" hidden="1" customHeight="1" x14ac:dyDescent="0.25">
      <c r="A410" s="94" t="s">
        <v>287</v>
      </c>
      <c r="B410" s="954">
        <v>285</v>
      </c>
      <c r="C410" s="326">
        <f>SUM(B410/B413)</f>
        <v>0.10233393177737882</v>
      </c>
      <c r="D410" s="954">
        <v>268</v>
      </c>
      <c r="E410" s="326">
        <f>SUM(D410/D413)</f>
        <v>0.2041127189642041</v>
      </c>
    </row>
    <row r="411" spans="1:5" s="197" customFormat="1" ht="14.45" hidden="1" customHeight="1" x14ac:dyDescent="0.25">
      <c r="A411" s="94" t="s">
        <v>288</v>
      </c>
      <c r="B411" s="954">
        <v>76</v>
      </c>
      <c r="C411" s="326">
        <f>SUM(B411/B413)</f>
        <v>2.7289048473967684E-2</v>
      </c>
      <c r="D411" s="954">
        <v>67</v>
      </c>
      <c r="E411" s="326">
        <f>SUM(D411/D413)</f>
        <v>5.1028179741051026E-2</v>
      </c>
    </row>
    <row r="412" spans="1:5" s="197" customFormat="1" ht="15" hidden="1" customHeight="1" thickBot="1" x14ac:dyDescent="0.3">
      <c r="A412" s="95" t="s">
        <v>408</v>
      </c>
      <c r="B412" s="956">
        <v>0</v>
      </c>
      <c r="C412" s="327">
        <f>SUM(B412/B413)</f>
        <v>0</v>
      </c>
      <c r="D412" s="956">
        <v>1</v>
      </c>
      <c r="E412" s="327">
        <f>SUM(D412/D413)</f>
        <v>7.6161462300076163E-4</v>
      </c>
    </row>
    <row r="413" spans="1:5" s="197" customFormat="1" ht="15.6" hidden="1" customHeight="1" thickTop="1" thickBot="1" x14ac:dyDescent="0.3">
      <c r="A413" s="34" t="s">
        <v>409</v>
      </c>
      <c r="B413" s="398">
        <v>2785</v>
      </c>
      <c r="C413" s="203">
        <f>SUM(B413/B413)</f>
        <v>1</v>
      </c>
      <c r="D413" s="398">
        <f>SUM(D405:D412)</f>
        <v>1313</v>
      </c>
      <c r="E413" s="203">
        <f>SUM(E405:E412)</f>
        <v>0.99999999999999989</v>
      </c>
    </row>
    <row r="414" spans="1:5" s="33" customFormat="1" ht="15" hidden="1" customHeight="1" thickBot="1" x14ac:dyDescent="0.25">
      <c r="A414" s="2126" t="s">
        <v>607</v>
      </c>
      <c r="B414" s="2127"/>
      <c r="C414" s="2127"/>
      <c r="D414" s="2127"/>
      <c r="E414" s="2128"/>
    </row>
    <row r="415" spans="1:5" s="197" customFormat="1" ht="14.45" hidden="1" customHeight="1" x14ac:dyDescent="0.25">
      <c r="A415" s="93" t="s">
        <v>292</v>
      </c>
      <c r="B415" s="1094">
        <v>426</v>
      </c>
      <c r="C415" s="328">
        <f>SUM(B415/B421)</f>
        <v>0.15296229802513464</v>
      </c>
      <c r="D415" s="1094">
        <v>233</v>
      </c>
      <c r="E415" s="328">
        <f>SUM(D415/D421)</f>
        <v>0.17745620715917745</v>
      </c>
    </row>
    <row r="416" spans="1:5" s="197" customFormat="1" ht="14.45" hidden="1" customHeight="1" x14ac:dyDescent="0.25">
      <c r="A416" s="94" t="s">
        <v>293</v>
      </c>
      <c r="B416" s="954">
        <v>203</v>
      </c>
      <c r="C416" s="329">
        <f>SUM(B416/B421)</f>
        <v>7.2890484739676839E-2</v>
      </c>
      <c r="D416" s="954">
        <v>84</v>
      </c>
      <c r="E416" s="329">
        <f>SUM(D416/D421)</f>
        <v>6.397562833206398E-2</v>
      </c>
    </row>
    <row r="417" spans="1:5" s="197" customFormat="1" ht="14.45" hidden="1" customHeight="1" x14ac:dyDescent="0.25">
      <c r="A417" s="94" t="s">
        <v>294</v>
      </c>
      <c r="B417" s="954">
        <v>31</v>
      </c>
      <c r="C417" s="329">
        <f>SUM(B417/B421)</f>
        <v>1.1131059245960502E-2</v>
      </c>
      <c r="D417" s="954">
        <v>11</v>
      </c>
      <c r="E417" s="329">
        <f>SUM(D417/D421)</f>
        <v>8.3777608530083772E-3</v>
      </c>
    </row>
    <row r="418" spans="1:5" s="197" customFormat="1" ht="14.45" hidden="1" customHeight="1" x14ac:dyDescent="0.25">
      <c r="A418" s="94" t="s">
        <v>295</v>
      </c>
      <c r="B418" s="954">
        <v>919</v>
      </c>
      <c r="C418" s="329">
        <f>SUM(B418/B421)</f>
        <v>0.32998204667863557</v>
      </c>
      <c r="D418" s="954">
        <v>415</v>
      </c>
      <c r="E418" s="329">
        <f>SUM(D418/D421)</f>
        <v>0.31607006854531605</v>
      </c>
    </row>
    <row r="419" spans="1:5" s="197" customFormat="1" ht="14.45" hidden="1" customHeight="1" x14ac:dyDescent="0.25">
      <c r="A419" s="94" t="s">
        <v>296</v>
      </c>
      <c r="B419" s="954">
        <v>992</v>
      </c>
      <c r="C419" s="329">
        <f>SUM(B419/B421)</f>
        <v>0.35619389587073608</v>
      </c>
      <c r="D419" s="954">
        <v>503</v>
      </c>
      <c r="E419" s="329">
        <f>SUM(D419/D421)</f>
        <v>0.38309215536938307</v>
      </c>
    </row>
    <row r="420" spans="1:5" s="197" customFormat="1" ht="15" hidden="1" customHeight="1" thickBot="1" x14ac:dyDescent="0.3">
      <c r="A420" s="111" t="s">
        <v>297</v>
      </c>
      <c r="B420" s="956">
        <v>214</v>
      </c>
      <c r="C420" s="330">
        <f>SUM(B420/B421)</f>
        <v>7.6840215439856377E-2</v>
      </c>
      <c r="D420" s="956">
        <v>67</v>
      </c>
      <c r="E420" s="330">
        <f>SUM(D420/D421)</f>
        <v>5.1028179741051026E-2</v>
      </c>
    </row>
    <row r="421" spans="1:5" s="197" customFormat="1" ht="15.6" hidden="1" customHeight="1" thickTop="1" thickBot="1" x14ac:dyDescent="0.3">
      <c r="A421" s="125" t="s">
        <v>565</v>
      </c>
      <c r="B421" s="124">
        <f>SUM(B415:B420)</f>
        <v>2785</v>
      </c>
      <c r="C421" s="728">
        <f>SUM(B421/B421)</f>
        <v>1</v>
      </c>
      <c r="D421" s="124">
        <f>SUM(D415:D420)</f>
        <v>1313</v>
      </c>
      <c r="E421" s="728">
        <f>SUM(E415:E420)</f>
        <v>1</v>
      </c>
    </row>
    <row r="422" spans="1:5" s="33" customFormat="1" ht="15" hidden="1" customHeight="1" thickBot="1" x14ac:dyDescent="0.25">
      <c r="A422" s="2126" t="s">
        <v>608</v>
      </c>
      <c r="B422" s="2127"/>
      <c r="C422" s="2127"/>
      <c r="D422" s="2127"/>
      <c r="E422" s="2128"/>
    </row>
    <row r="423" spans="1:5" s="197" customFormat="1" ht="15" hidden="1" customHeight="1" thickBot="1" x14ac:dyDescent="0.3">
      <c r="A423" s="734" t="s">
        <v>567</v>
      </c>
      <c r="B423" s="2402" t="s">
        <v>609</v>
      </c>
      <c r="C423" s="2403"/>
      <c r="D423" s="2402" t="s">
        <v>610</v>
      </c>
      <c r="E423" s="2403"/>
    </row>
    <row r="424" spans="1:5" s="197" customFormat="1" ht="15" hidden="1" customHeight="1" thickBot="1" x14ac:dyDescent="0.3">
      <c r="A424" s="2126" t="s">
        <v>611</v>
      </c>
      <c r="B424" s="2127"/>
      <c r="C424" s="2127"/>
      <c r="D424" s="2127"/>
      <c r="E424" s="2128"/>
    </row>
    <row r="425" spans="1:5" s="197" customFormat="1" ht="14.45" hidden="1" customHeight="1" x14ac:dyDescent="0.25">
      <c r="A425" s="1871" t="s">
        <v>570</v>
      </c>
      <c r="B425" s="1132">
        <v>1553</v>
      </c>
      <c r="C425" s="332">
        <f>SUM(B425/B428)</f>
        <v>0.55763016157989231</v>
      </c>
      <c r="D425" s="1132">
        <v>674</v>
      </c>
      <c r="E425" s="332">
        <f>SUM(D425/D428)</f>
        <v>0.5133282559025133</v>
      </c>
    </row>
    <row r="426" spans="1:5" s="197" customFormat="1" ht="14.45" hidden="1" customHeight="1" x14ac:dyDescent="0.25">
      <c r="A426" s="97" t="s">
        <v>571</v>
      </c>
      <c r="B426" s="954">
        <v>134</v>
      </c>
      <c r="C426" s="326">
        <f>SUM(B426/B428)</f>
        <v>4.8114901256732498E-2</v>
      </c>
      <c r="D426" s="954">
        <v>50</v>
      </c>
      <c r="E426" s="326">
        <f>SUM(D426/D428)</f>
        <v>3.8080731150038079E-2</v>
      </c>
    </row>
    <row r="427" spans="1:5" s="197" customFormat="1" ht="15" hidden="1" customHeight="1" thickBot="1" x14ac:dyDescent="0.3">
      <c r="A427" s="95" t="s">
        <v>572</v>
      </c>
      <c r="B427" s="956">
        <v>1098</v>
      </c>
      <c r="C427" s="330">
        <f>SUM(B427/B428)</f>
        <v>0.39425493716337523</v>
      </c>
      <c r="D427" s="956">
        <v>589</v>
      </c>
      <c r="E427" s="330">
        <f>SUM(D427/D428)</f>
        <v>0.44859101294744858</v>
      </c>
    </row>
    <row r="428" spans="1:5" s="197" customFormat="1" ht="15.6" hidden="1" customHeight="1" thickTop="1" thickBot="1" x14ac:dyDescent="0.3">
      <c r="A428" s="123" t="s">
        <v>135</v>
      </c>
      <c r="B428" s="204">
        <f>SUM(B425:B427)</f>
        <v>2785</v>
      </c>
      <c r="C428" s="728">
        <f>SUM(C425:C427)</f>
        <v>1</v>
      </c>
      <c r="D428" s="204">
        <f>SUM(D425:D427)</f>
        <v>1313</v>
      </c>
      <c r="E428" s="728">
        <f>SUM(E425:E427)</f>
        <v>1</v>
      </c>
    </row>
    <row r="429" spans="1:5" s="197" customFormat="1" ht="15" hidden="1" customHeight="1" thickBot="1" x14ac:dyDescent="0.3">
      <c r="A429" s="2126" t="s">
        <v>612</v>
      </c>
      <c r="B429" s="2127"/>
      <c r="C429" s="2127"/>
      <c r="D429" s="2127"/>
      <c r="E429" s="2128"/>
    </row>
    <row r="430" spans="1:5" s="197" customFormat="1" ht="14.45" hidden="1" customHeight="1" x14ac:dyDescent="0.25">
      <c r="A430" s="1871" t="s">
        <v>574</v>
      </c>
      <c r="B430" s="1132">
        <v>104</v>
      </c>
      <c r="C430" s="328">
        <f>SUM(B430/B437)</f>
        <v>3.734290843806104E-2</v>
      </c>
      <c r="D430" s="783"/>
      <c r="E430" s="732"/>
    </row>
    <row r="431" spans="1:5" s="197" customFormat="1" ht="14.45" hidden="1" customHeight="1" x14ac:dyDescent="0.25">
      <c r="A431" s="94" t="s">
        <v>575</v>
      </c>
      <c r="B431" s="954">
        <v>2680</v>
      </c>
      <c r="C431" s="329">
        <f>SUM(B431/B437)</f>
        <v>0.9622980251346499</v>
      </c>
      <c r="D431" s="784"/>
      <c r="E431" s="415"/>
    </row>
    <row r="432" spans="1:5" s="197" customFormat="1" ht="14.45" hidden="1" customHeight="1" x14ac:dyDescent="0.25">
      <c r="A432" s="94" t="s">
        <v>576</v>
      </c>
      <c r="B432" s="954">
        <v>1</v>
      </c>
      <c r="C432" s="329">
        <f>SUM(B432/B437)</f>
        <v>3.590664272890485E-4</v>
      </c>
      <c r="D432" s="784"/>
      <c r="E432" s="415"/>
    </row>
    <row r="433" spans="1:5" s="197" customFormat="1" ht="14.45" hidden="1" customHeight="1" x14ac:dyDescent="0.25">
      <c r="A433" s="94" t="s">
        <v>577</v>
      </c>
      <c r="B433" s="954">
        <v>0</v>
      </c>
      <c r="C433" s="329">
        <f>SUM(B433/B437)</f>
        <v>0</v>
      </c>
      <c r="D433" s="784"/>
      <c r="E433" s="415"/>
    </row>
    <row r="434" spans="1:5" s="197" customFormat="1" ht="14.45" hidden="1" customHeight="1" x14ac:dyDescent="0.25">
      <c r="A434" s="94" t="s">
        <v>578</v>
      </c>
      <c r="B434" s="954">
        <v>0</v>
      </c>
      <c r="C434" s="329">
        <f>SUM(B434/B437)</f>
        <v>0</v>
      </c>
      <c r="D434" s="784"/>
      <c r="E434" s="415"/>
    </row>
    <row r="435" spans="1:5" s="197" customFormat="1" ht="14.45" hidden="1" customHeight="1" x14ac:dyDescent="0.25">
      <c r="A435" s="94" t="s">
        <v>579</v>
      </c>
      <c r="B435" s="954">
        <v>0</v>
      </c>
      <c r="C435" s="329">
        <f>SUM(B435/B437)</f>
        <v>0</v>
      </c>
      <c r="D435" s="784"/>
      <c r="E435" s="415"/>
    </row>
    <row r="436" spans="1:5" s="197" customFormat="1" ht="15" hidden="1" customHeight="1" thickBot="1" x14ac:dyDescent="0.3">
      <c r="A436" s="111" t="s">
        <v>580</v>
      </c>
      <c r="B436" s="956">
        <v>0</v>
      </c>
      <c r="C436" s="330">
        <f>SUM(B436/B437)</f>
        <v>0</v>
      </c>
      <c r="D436" s="784"/>
      <c r="E436" s="415"/>
    </row>
    <row r="437" spans="1:5" s="197" customFormat="1" ht="15.6" hidden="1" customHeight="1" thickTop="1" thickBot="1" x14ac:dyDescent="0.3">
      <c r="A437" s="125" t="s">
        <v>135</v>
      </c>
      <c r="B437" s="204">
        <f>SUM(B430:B436)</f>
        <v>2785</v>
      </c>
      <c r="C437" s="786">
        <f>SUM(B437/B437)</f>
        <v>1</v>
      </c>
      <c r="D437" s="785"/>
      <c r="E437" s="729"/>
    </row>
    <row r="438" spans="1:5" s="197" customFormat="1" ht="15" hidden="1" customHeight="1" thickBot="1" x14ac:dyDescent="0.3">
      <c r="A438" s="2126" t="s">
        <v>613</v>
      </c>
      <c r="B438" s="2127"/>
      <c r="C438" s="2127"/>
      <c r="D438" s="2127"/>
      <c r="E438" s="2128"/>
    </row>
    <row r="439" spans="1:5" s="197" customFormat="1" ht="14.45" hidden="1" customHeight="1" x14ac:dyDescent="0.25">
      <c r="A439" s="1871" t="s">
        <v>582</v>
      </c>
      <c r="B439" s="1132">
        <v>510</v>
      </c>
      <c r="C439" s="328">
        <f>SUM(B439/B443)</f>
        <v>0.18312387791741472</v>
      </c>
      <c r="D439" s="783"/>
      <c r="E439" s="732"/>
    </row>
    <row r="440" spans="1:5" s="197" customFormat="1" ht="14.45" hidden="1" customHeight="1" x14ac:dyDescent="0.25">
      <c r="A440" s="94" t="s">
        <v>583</v>
      </c>
      <c r="B440" s="954">
        <v>25</v>
      </c>
      <c r="C440" s="329">
        <f>SUM(B440/B443)</f>
        <v>8.9766606822262122E-3</v>
      </c>
      <c r="D440" s="415"/>
      <c r="E440" s="415"/>
    </row>
    <row r="441" spans="1:5" s="197" customFormat="1" ht="14.45" hidden="1" customHeight="1" x14ac:dyDescent="0.25">
      <c r="A441" s="94" t="s">
        <v>584</v>
      </c>
      <c r="B441" s="954">
        <v>2243</v>
      </c>
      <c r="C441" s="329">
        <f>SUM(B441/B443)</f>
        <v>0.80538599640933572</v>
      </c>
      <c r="D441" s="415"/>
      <c r="E441" s="415"/>
    </row>
    <row r="442" spans="1:5" s="197" customFormat="1" ht="15" hidden="1" customHeight="1" thickBot="1" x14ac:dyDescent="0.3">
      <c r="A442" s="111" t="s">
        <v>585</v>
      </c>
      <c r="B442" s="956">
        <v>7</v>
      </c>
      <c r="C442" s="330">
        <f>SUM(B442/B443)</f>
        <v>2.5134649910233393E-3</v>
      </c>
      <c r="D442" s="415"/>
      <c r="E442" s="415"/>
    </row>
    <row r="443" spans="1:5" s="197" customFormat="1" ht="15.6" hidden="1" customHeight="1" thickTop="1" thickBot="1" x14ac:dyDescent="0.3">
      <c r="A443" s="125" t="s">
        <v>135</v>
      </c>
      <c r="B443" s="204">
        <f>SUM(B439:B442)</f>
        <v>2785</v>
      </c>
      <c r="C443" s="728">
        <f>SUM(B443/B443)</f>
        <v>1</v>
      </c>
      <c r="D443" s="729"/>
      <c r="E443" s="729"/>
    </row>
    <row r="444" spans="1:5" s="197" customFormat="1" ht="15" hidden="1" customHeight="1" thickBot="1" x14ac:dyDescent="0.3">
      <c r="A444" s="2126" t="s">
        <v>614</v>
      </c>
      <c r="B444" s="2127"/>
      <c r="C444" s="2127"/>
      <c r="D444" s="2127"/>
      <c r="E444" s="2128"/>
    </row>
    <row r="445" spans="1:5" s="197" customFormat="1" ht="14.45" hidden="1" customHeight="1" x14ac:dyDescent="0.25">
      <c r="A445" s="1871" t="s">
        <v>587</v>
      </c>
      <c r="B445" s="1132">
        <v>1526</v>
      </c>
      <c r="C445" s="731">
        <f>SUM(B445/B448)</f>
        <v>0.54793536804308796</v>
      </c>
      <c r="D445" s="732"/>
      <c r="E445" s="732"/>
    </row>
    <row r="446" spans="1:5" s="197" customFormat="1" ht="14.45" hidden="1" customHeight="1" x14ac:dyDescent="0.25">
      <c r="A446" s="94" t="s">
        <v>588</v>
      </c>
      <c r="B446" s="954">
        <v>123</v>
      </c>
      <c r="C446" s="731">
        <f>SUM(B446/B448)</f>
        <v>4.416517055655296E-2</v>
      </c>
      <c r="D446" s="415"/>
      <c r="E446" s="415"/>
    </row>
    <row r="447" spans="1:5" s="197" customFormat="1" ht="15" hidden="1" customHeight="1" thickBot="1" x14ac:dyDescent="0.3">
      <c r="A447" s="111" t="s">
        <v>589</v>
      </c>
      <c r="B447" s="956">
        <v>1136</v>
      </c>
      <c r="C447" s="330">
        <f>SUM(B447/B448)</f>
        <v>0.40789946140035904</v>
      </c>
      <c r="D447" s="415"/>
      <c r="E447" s="415"/>
    </row>
    <row r="448" spans="1:5" s="197" customFormat="1" ht="15.6" hidden="1" customHeight="1" thickTop="1" thickBot="1" x14ac:dyDescent="0.3">
      <c r="A448" s="35" t="s">
        <v>135</v>
      </c>
      <c r="B448" s="109">
        <f>SUM(B445:B447)</f>
        <v>2785</v>
      </c>
      <c r="C448" s="331">
        <f>SUM(B448/B448)</f>
        <v>1</v>
      </c>
      <c r="D448" s="415"/>
      <c r="E448" s="415"/>
    </row>
    <row r="449" spans="1:5" s="197" customFormat="1" ht="14.45" hidden="1" customHeight="1" x14ac:dyDescent="0.25">
      <c r="A449" s="1325"/>
      <c r="B449" s="1325"/>
      <c r="C449" s="1325"/>
      <c r="D449" s="1325"/>
      <c r="E449" s="1325"/>
    </row>
    <row r="450" spans="1:5" s="197" customFormat="1" ht="15" hidden="1" customHeight="1" thickBot="1" x14ac:dyDescent="0.3">
      <c r="A450" s="1325"/>
      <c r="B450" s="1325"/>
      <c r="C450" s="1325"/>
      <c r="D450" s="1325"/>
      <c r="E450" s="1325"/>
    </row>
    <row r="451" spans="1:5" s="197" customFormat="1" ht="18.95" hidden="1" customHeight="1" thickBot="1" x14ac:dyDescent="0.35">
      <c r="A451" s="2193" t="s">
        <v>558</v>
      </c>
      <c r="B451" s="2194"/>
      <c r="C451" s="2194"/>
      <c r="D451" s="2194"/>
      <c r="E451" s="2195"/>
    </row>
    <row r="452" spans="1:5" s="197" customFormat="1" ht="15.95" hidden="1" customHeight="1" thickBot="1" x14ac:dyDescent="0.3">
      <c r="A452" s="2386" t="s">
        <v>188</v>
      </c>
      <c r="B452" s="2387"/>
      <c r="C452" s="2387"/>
      <c r="D452" s="2387"/>
      <c r="E452" s="2388"/>
    </row>
    <row r="453" spans="1:5" s="197" customFormat="1" ht="15" hidden="1" customHeight="1" thickBot="1" x14ac:dyDescent="0.3">
      <c r="A453" s="295"/>
      <c r="B453" s="2389" t="s">
        <v>560</v>
      </c>
      <c r="C453" s="2390"/>
      <c r="D453" s="2389" t="s">
        <v>561</v>
      </c>
      <c r="E453" s="2390"/>
    </row>
    <row r="454" spans="1:5" s="197" customFormat="1" ht="15" hidden="1" customHeight="1" thickBot="1" x14ac:dyDescent="0.3">
      <c r="A454" s="138"/>
      <c r="B454" s="177" t="s">
        <v>562</v>
      </c>
      <c r="C454" s="176" t="s">
        <v>278</v>
      </c>
      <c r="D454" s="177" t="s">
        <v>562</v>
      </c>
      <c r="E454" s="176" t="s">
        <v>278</v>
      </c>
    </row>
    <row r="455" spans="1:5" s="197" customFormat="1" ht="15" hidden="1" customHeight="1" thickBot="1" x14ac:dyDescent="0.3">
      <c r="A455" s="2126" t="s">
        <v>563</v>
      </c>
      <c r="B455" s="2127"/>
      <c r="C455" s="2127"/>
      <c r="D455" s="2127"/>
      <c r="E455" s="2128"/>
    </row>
    <row r="456" spans="1:5" s="197" customFormat="1" ht="14.45" hidden="1" customHeight="1" x14ac:dyDescent="0.25">
      <c r="A456" s="93" t="s">
        <v>282</v>
      </c>
      <c r="B456" s="1094">
        <v>231</v>
      </c>
      <c r="C456" s="325">
        <f>SUM(B456/B464)</f>
        <v>8.6907449209932278E-2</v>
      </c>
      <c r="D456" s="1094">
        <v>154</v>
      </c>
      <c r="E456" s="325">
        <f>SUM(D456/D464)</f>
        <v>8.8709677419354843E-2</v>
      </c>
    </row>
    <row r="457" spans="1:5" s="197" customFormat="1" ht="14.45" hidden="1" customHeight="1" x14ac:dyDescent="0.25">
      <c r="A457" s="94" t="s">
        <v>283</v>
      </c>
      <c r="B457" s="954">
        <v>601</v>
      </c>
      <c r="C457" s="326">
        <f>SUM(B457/B464)</f>
        <v>0.22610985703536493</v>
      </c>
      <c r="D457" s="954">
        <v>269</v>
      </c>
      <c r="E457" s="326">
        <f>SUM(D457/D464)</f>
        <v>0.15495391705069125</v>
      </c>
    </row>
    <row r="458" spans="1:5" s="197" customFormat="1" ht="14.45" hidden="1" customHeight="1" x14ac:dyDescent="0.25">
      <c r="A458" s="94" t="s">
        <v>284</v>
      </c>
      <c r="B458" s="954">
        <v>439</v>
      </c>
      <c r="C458" s="326">
        <f>SUM(B458/B464)</f>
        <v>0.1651617757712566</v>
      </c>
      <c r="D458" s="954">
        <v>252</v>
      </c>
      <c r="E458" s="326">
        <f>SUM(D458/D464)</f>
        <v>0.14516129032258066</v>
      </c>
    </row>
    <row r="459" spans="1:5" s="197" customFormat="1" ht="14.45" hidden="1" customHeight="1" x14ac:dyDescent="0.25">
      <c r="A459" s="94" t="s">
        <v>285</v>
      </c>
      <c r="B459" s="954">
        <v>570</v>
      </c>
      <c r="C459" s="326">
        <v>0.215</v>
      </c>
      <c r="D459" s="954">
        <v>374</v>
      </c>
      <c r="E459" s="326">
        <v>0.216</v>
      </c>
    </row>
    <row r="460" spans="1:5" s="197" customFormat="1" ht="14.45" hidden="1" customHeight="1" x14ac:dyDescent="0.25">
      <c r="A460" s="94" t="s">
        <v>286</v>
      </c>
      <c r="B460" s="954">
        <v>370</v>
      </c>
      <c r="C460" s="326">
        <f>SUM(B460/B464)</f>
        <v>0.13920240782543267</v>
      </c>
      <c r="D460" s="954">
        <v>280</v>
      </c>
      <c r="E460" s="326">
        <f>SUM(D460/D464)</f>
        <v>0.16129032258064516</v>
      </c>
    </row>
    <row r="461" spans="1:5" s="197" customFormat="1" ht="14.45" hidden="1" customHeight="1" x14ac:dyDescent="0.25">
      <c r="A461" s="94" t="s">
        <v>287</v>
      </c>
      <c r="B461" s="954">
        <v>321</v>
      </c>
      <c r="C461" s="326">
        <f>SUM(B461/B464)</f>
        <v>0.12076749435665914</v>
      </c>
      <c r="D461" s="954">
        <v>285</v>
      </c>
      <c r="E461" s="326">
        <f>SUM(D461/D464)</f>
        <v>0.16417050691244239</v>
      </c>
    </row>
    <row r="462" spans="1:5" s="197" customFormat="1" ht="14.45" hidden="1" customHeight="1" x14ac:dyDescent="0.25">
      <c r="A462" s="94" t="s">
        <v>288</v>
      </c>
      <c r="B462" s="954">
        <v>115</v>
      </c>
      <c r="C462" s="326">
        <f>SUM(B462/B464)</f>
        <v>4.3265613243039881E-2</v>
      </c>
      <c r="D462" s="954">
        <v>116</v>
      </c>
      <c r="E462" s="326">
        <f>SUM(D462/D464)</f>
        <v>6.6820276497695855E-2</v>
      </c>
    </row>
    <row r="463" spans="1:5" s="197" customFormat="1" ht="15" hidden="1" customHeight="1" thickBot="1" x14ac:dyDescent="0.3">
      <c r="A463" s="95" t="s">
        <v>408</v>
      </c>
      <c r="B463" s="956">
        <v>11</v>
      </c>
      <c r="C463" s="327">
        <f>SUM(B463/B464)</f>
        <v>4.1384499623777276E-3</v>
      </c>
      <c r="D463" s="956">
        <v>6</v>
      </c>
      <c r="E463" s="327">
        <f>SUM(D463/D464)</f>
        <v>3.4562211981566822E-3</v>
      </c>
    </row>
    <row r="464" spans="1:5" s="197" customFormat="1" ht="15.6" hidden="1" customHeight="1" thickTop="1" thickBot="1" x14ac:dyDescent="0.3">
      <c r="A464" s="34" t="s">
        <v>409</v>
      </c>
      <c r="B464" s="398">
        <f>SUM(B456:B463)</f>
        <v>2658</v>
      </c>
      <c r="C464" s="203">
        <f>SUM(B464/B464)</f>
        <v>1</v>
      </c>
      <c r="D464" s="398">
        <f>SUM(D456:D463)</f>
        <v>1736</v>
      </c>
      <c r="E464" s="203">
        <f>SUM(E456:E463)</f>
        <v>1.0005622119815667</v>
      </c>
    </row>
    <row r="465" spans="1:5" s="33" customFormat="1" ht="15" hidden="1" customHeight="1" thickBot="1" x14ac:dyDescent="0.25">
      <c r="A465" s="2126" t="s">
        <v>564</v>
      </c>
      <c r="B465" s="2127"/>
      <c r="C465" s="2127"/>
      <c r="D465" s="2127"/>
      <c r="E465" s="2128"/>
    </row>
    <row r="466" spans="1:5" s="197" customFormat="1" ht="14.45" hidden="1" customHeight="1" x14ac:dyDescent="0.25">
      <c r="A466" s="93" t="s">
        <v>292</v>
      </c>
      <c r="B466" s="1094">
        <v>425</v>
      </c>
      <c r="C466" s="328">
        <f>SUM(B466/B472)</f>
        <v>0.1598946576373213</v>
      </c>
      <c r="D466" s="1094">
        <v>302</v>
      </c>
      <c r="E466" s="328">
        <f>SUM(D466/D472)</f>
        <v>0.17396313364055299</v>
      </c>
    </row>
    <row r="467" spans="1:5" s="197" customFormat="1" ht="14.45" hidden="1" customHeight="1" x14ac:dyDescent="0.25">
      <c r="A467" s="94" t="s">
        <v>293</v>
      </c>
      <c r="B467" s="954">
        <v>222</v>
      </c>
      <c r="C467" s="329">
        <f>SUM(B467/B472)</f>
        <v>8.35214446952596E-2</v>
      </c>
      <c r="D467" s="954">
        <v>131</v>
      </c>
      <c r="E467" s="329">
        <f>SUM(D467/D472)</f>
        <v>7.5460829493087564E-2</v>
      </c>
    </row>
    <row r="468" spans="1:5" s="197" customFormat="1" ht="14.45" hidden="1" customHeight="1" x14ac:dyDescent="0.25">
      <c r="A468" s="94" t="s">
        <v>294</v>
      </c>
      <c r="B468" s="954">
        <v>24</v>
      </c>
      <c r="C468" s="329">
        <f>SUM(B468/B472)</f>
        <v>9.0293453724604959E-3</v>
      </c>
      <c r="D468" s="954">
        <v>16</v>
      </c>
      <c r="E468" s="329">
        <f>SUM(D468/D472)</f>
        <v>9.2165898617511521E-3</v>
      </c>
    </row>
    <row r="469" spans="1:5" s="197" customFormat="1" ht="14.45" hidden="1" customHeight="1" x14ac:dyDescent="0.25">
      <c r="A469" s="94" t="s">
        <v>295</v>
      </c>
      <c r="B469" s="954">
        <v>867</v>
      </c>
      <c r="C469" s="329">
        <f>SUM(B469/B472)</f>
        <v>0.32618510158013542</v>
      </c>
      <c r="D469" s="954">
        <v>546</v>
      </c>
      <c r="E469" s="329">
        <f>SUM(D469/D472)</f>
        <v>0.31451612903225806</v>
      </c>
    </row>
    <row r="470" spans="1:5" s="197" customFormat="1" ht="14.45" hidden="1" customHeight="1" x14ac:dyDescent="0.25">
      <c r="A470" s="94" t="s">
        <v>296</v>
      </c>
      <c r="B470" s="954">
        <v>933</v>
      </c>
      <c r="C470" s="329">
        <f>SUM(B470/B472)</f>
        <v>0.3510158013544018</v>
      </c>
      <c r="D470" s="954">
        <v>654</v>
      </c>
      <c r="E470" s="329">
        <f>SUM(D470/D472)</f>
        <v>0.37672811059907835</v>
      </c>
    </row>
    <row r="471" spans="1:5" s="197" customFormat="1" ht="15" hidden="1" customHeight="1" thickBot="1" x14ac:dyDescent="0.3">
      <c r="A471" s="111" t="s">
        <v>297</v>
      </c>
      <c r="B471" s="956">
        <v>187</v>
      </c>
      <c r="C471" s="330">
        <f>SUM(B471/B472)</f>
        <v>7.0353649360421364E-2</v>
      </c>
      <c r="D471" s="956">
        <v>87</v>
      </c>
      <c r="E471" s="330">
        <f>SUM(D471/D472)</f>
        <v>5.0115207373271888E-2</v>
      </c>
    </row>
    <row r="472" spans="1:5" s="197" customFormat="1" ht="15.6" hidden="1" customHeight="1" thickTop="1" thickBot="1" x14ac:dyDescent="0.3">
      <c r="A472" s="125" t="s">
        <v>565</v>
      </c>
      <c r="B472" s="124">
        <f>SUM(B466:B471)</f>
        <v>2658</v>
      </c>
      <c r="C472" s="728">
        <f>SUM(B472/B472)</f>
        <v>1</v>
      </c>
      <c r="D472" s="124">
        <f>SUM(D466:D471)</f>
        <v>1736</v>
      </c>
      <c r="E472" s="728">
        <f>SUM(E466:E471)</f>
        <v>1</v>
      </c>
    </row>
    <row r="473" spans="1:5" s="33" customFormat="1" ht="15" hidden="1" customHeight="1" thickBot="1" x14ac:dyDescent="0.25">
      <c r="A473" s="2126" t="s">
        <v>566</v>
      </c>
      <c r="B473" s="2127"/>
      <c r="C473" s="2127"/>
      <c r="D473" s="2127"/>
      <c r="E473" s="2128"/>
    </row>
    <row r="474" spans="1:5" s="197" customFormat="1" ht="15" hidden="1" customHeight="1" thickBot="1" x14ac:dyDescent="0.3">
      <c r="A474" s="734" t="s">
        <v>567</v>
      </c>
      <c r="B474" s="2411" t="s">
        <v>615</v>
      </c>
      <c r="C474" s="2412"/>
      <c r="D474" s="2411" t="s">
        <v>616</v>
      </c>
      <c r="E474" s="2412"/>
    </row>
    <row r="475" spans="1:5" s="197" customFormat="1" ht="15" hidden="1" customHeight="1" thickBot="1" x14ac:dyDescent="0.3">
      <c r="A475" s="2126" t="s">
        <v>569</v>
      </c>
      <c r="B475" s="2127"/>
      <c r="C475" s="2127"/>
      <c r="D475" s="2127"/>
      <c r="E475" s="2128"/>
    </row>
    <row r="476" spans="1:5" s="197" customFormat="1" ht="14.45" hidden="1" customHeight="1" x14ac:dyDescent="0.25">
      <c r="A476" s="1871" t="s">
        <v>570</v>
      </c>
      <c r="B476" s="1132">
        <v>1523</v>
      </c>
      <c r="C476" s="332">
        <f>SUM(B476/B479)</f>
        <v>0.57298720842738904</v>
      </c>
      <c r="D476" s="1132">
        <v>817</v>
      </c>
      <c r="E476" s="332">
        <f>SUM(D476/D479)</f>
        <v>0.47062211981566821</v>
      </c>
    </row>
    <row r="477" spans="1:5" s="197" customFormat="1" ht="14.45" hidden="1" customHeight="1" x14ac:dyDescent="0.25">
      <c r="A477" s="97" t="s">
        <v>571</v>
      </c>
      <c r="B477" s="954">
        <v>110</v>
      </c>
      <c r="C477" s="326">
        <f>SUM(B477/B479)</f>
        <v>4.1384499623777278E-2</v>
      </c>
      <c r="D477" s="954">
        <v>65</v>
      </c>
      <c r="E477" s="326">
        <f>SUM(D477/D479)</f>
        <v>3.7442396313364053E-2</v>
      </c>
    </row>
    <row r="478" spans="1:5" s="197" customFormat="1" ht="15" hidden="1" customHeight="1" thickBot="1" x14ac:dyDescent="0.3">
      <c r="A478" s="95" t="s">
        <v>572</v>
      </c>
      <c r="B478" s="956">
        <v>1025</v>
      </c>
      <c r="C478" s="330">
        <f>SUM(B478/B479)</f>
        <v>0.38562829194883369</v>
      </c>
      <c r="D478" s="956">
        <v>854</v>
      </c>
      <c r="E478" s="330">
        <f>SUM(D478/D479)</f>
        <v>0.49193548387096775</v>
      </c>
    </row>
    <row r="479" spans="1:5" s="197" customFormat="1" ht="15.6" hidden="1" customHeight="1" thickTop="1" thickBot="1" x14ac:dyDescent="0.3">
      <c r="A479" s="123" t="s">
        <v>135</v>
      </c>
      <c r="B479" s="204">
        <f>SUM(B476:B478)</f>
        <v>2658</v>
      </c>
      <c r="C479" s="728">
        <f>SUM(C476:C478)</f>
        <v>1</v>
      </c>
      <c r="D479" s="204">
        <f>SUM(D476:D478)</f>
        <v>1736</v>
      </c>
      <c r="E479" s="728">
        <f>SUM(E476:E478)</f>
        <v>1</v>
      </c>
    </row>
    <row r="480" spans="1:5" s="197" customFormat="1" ht="15" hidden="1" customHeight="1" thickBot="1" x14ac:dyDescent="0.3">
      <c r="A480" s="2126" t="s">
        <v>617</v>
      </c>
      <c r="B480" s="2127"/>
      <c r="C480" s="2127"/>
      <c r="D480" s="2127"/>
      <c r="E480" s="2128"/>
    </row>
    <row r="481" spans="1:5" s="197" customFormat="1" ht="14.45" hidden="1" customHeight="1" x14ac:dyDescent="0.25">
      <c r="A481" s="1871" t="s">
        <v>574</v>
      </c>
      <c r="B481" s="1132">
        <v>62</v>
      </c>
      <c r="C481" s="328">
        <f>SUM(B481/B488)</f>
        <v>2.3325808878856283E-2</v>
      </c>
      <c r="D481" s="783"/>
      <c r="E481" s="732"/>
    </row>
    <row r="482" spans="1:5" s="197" customFormat="1" ht="14.45" hidden="1" customHeight="1" x14ac:dyDescent="0.25">
      <c r="A482" s="94" t="s">
        <v>575</v>
      </c>
      <c r="B482" s="954">
        <v>2594</v>
      </c>
      <c r="C482" s="329">
        <v>0.97699999999999998</v>
      </c>
      <c r="D482" s="784"/>
      <c r="E482" s="415"/>
    </row>
    <row r="483" spans="1:5" s="197" customFormat="1" ht="14.45" hidden="1" customHeight="1" x14ac:dyDescent="0.25">
      <c r="A483" s="94" t="s">
        <v>576</v>
      </c>
      <c r="B483" s="954">
        <v>1</v>
      </c>
      <c r="C483" s="329">
        <f>SUM(B483/B488)</f>
        <v>3.7622272385252068E-4</v>
      </c>
      <c r="D483" s="784"/>
      <c r="E483" s="415"/>
    </row>
    <row r="484" spans="1:5" s="197" customFormat="1" ht="14.45" hidden="1" customHeight="1" x14ac:dyDescent="0.25">
      <c r="A484" s="94" t="s">
        <v>577</v>
      </c>
      <c r="B484" s="954">
        <v>0</v>
      </c>
      <c r="C484" s="329">
        <f>SUM(B484/B488)</f>
        <v>0</v>
      </c>
      <c r="D484" s="784"/>
      <c r="E484" s="415"/>
    </row>
    <row r="485" spans="1:5" s="197" customFormat="1" ht="14.45" hidden="1" customHeight="1" x14ac:dyDescent="0.25">
      <c r="A485" s="94" t="s">
        <v>578</v>
      </c>
      <c r="B485" s="954">
        <v>0</v>
      </c>
      <c r="C485" s="329">
        <f>SUM(B485/B488)</f>
        <v>0</v>
      </c>
      <c r="D485" s="784"/>
      <c r="E485" s="415"/>
    </row>
    <row r="486" spans="1:5" s="197" customFormat="1" ht="14.45" hidden="1" customHeight="1" x14ac:dyDescent="0.25">
      <c r="A486" s="94" t="s">
        <v>579</v>
      </c>
      <c r="B486" s="954">
        <v>1</v>
      </c>
      <c r="C486" s="329">
        <f>SUM(B486/B488)</f>
        <v>3.7622272385252068E-4</v>
      </c>
      <c r="D486" s="784"/>
      <c r="E486" s="415"/>
    </row>
    <row r="487" spans="1:5" s="197" customFormat="1" ht="15" hidden="1" customHeight="1" thickBot="1" x14ac:dyDescent="0.3">
      <c r="A487" s="111" t="s">
        <v>580</v>
      </c>
      <c r="B487" s="956">
        <v>0</v>
      </c>
      <c r="C487" s="330">
        <f>SUM(B487/B488)</f>
        <v>0</v>
      </c>
      <c r="D487" s="784"/>
      <c r="E487" s="415"/>
    </row>
    <row r="488" spans="1:5" s="197" customFormat="1" ht="15.6" hidden="1" customHeight="1" thickTop="1" thickBot="1" x14ac:dyDescent="0.3">
      <c r="A488" s="125" t="s">
        <v>135</v>
      </c>
      <c r="B488" s="204">
        <f>SUM(B481:B487)</f>
        <v>2658</v>
      </c>
      <c r="C488" s="786">
        <f>SUM(B488/B488)</f>
        <v>1</v>
      </c>
      <c r="D488" s="785"/>
      <c r="E488" s="729"/>
    </row>
    <row r="489" spans="1:5" s="197" customFormat="1" ht="15" hidden="1" customHeight="1" thickBot="1" x14ac:dyDescent="0.3">
      <c r="A489" s="2126" t="s">
        <v>618</v>
      </c>
      <c r="B489" s="2127"/>
      <c r="C489" s="2127"/>
      <c r="D489" s="2127"/>
      <c r="E489" s="2128"/>
    </row>
    <row r="490" spans="1:5" s="197" customFormat="1" ht="14.45" hidden="1" customHeight="1" x14ac:dyDescent="0.25">
      <c r="A490" s="1871" t="s">
        <v>582</v>
      </c>
      <c r="B490" s="1132">
        <v>563</v>
      </c>
      <c r="C490" s="328">
        <f>SUM(B490/B494)</f>
        <v>0.21181339352896916</v>
      </c>
      <c r="D490" s="783"/>
      <c r="E490" s="732"/>
    </row>
    <row r="491" spans="1:5" s="197" customFormat="1" ht="14.45" hidden="1" customHeight="1" x14ac:dyDescent="0.25">
      <c r="A491" s="94" t="s">
        <v>583</v>
      </c>
      <c r="B491" s="954">
        <v>29</v>
      </c>
      <c r="C491" s="329">
        <f>SUM(B491/B494)</f>
        <v>1.0910458991723101E-2</v>
      </c>
      <c r="D491" s="415"/>
      <c r="E491" s="415"/>
    </row>
    <row r="492" spans="1:5" s="197" customFormat="1" ht="14.45" hidden="1" customHeight="1" x14ac:dyDescent="0.25">
      <c r="A492" s="94" t="s">
        <v>584</v>
      </c>
      <c r="B492" s="954">
        <v>2062</v>
      </c>
      <c r="C492" s="329">
        <v>0.77500000000000002</v>
      </c>
      <c r="D492" s="415"/>
      <c r="E492" s="415"/>
    </row>
    <row r="493" spans="1:5" s="197" customFormat="1" ht="15" hidden="1" customHeight="1" thickBot="1" x14ac:dyDescent="0.3">
      <c r="A493" s="111" t="s">
        <v>585</v>
      </c>
      <c r="B493" s="956">
        <v>4</v>
      </c>
      <c r="C493" s="330">
        <f>SUM(B493/B494)</f>
        <v>1.5048908954100827E-3</v>
      </c>
      <c r="D493" s="415"/>
      <c r="E493" s="415"/>
    </row>
    <row r="494" spans="1:5" s="197" customFormat="1" ht="15.6" hidden="1" customHeight="1" thickTop="1" thickBot="1" x14ac:dyDescent="0.3">
      <c r="A494" s="125" t="s">
        <v>135</v>
      </c>
      <c r="B494" s="204">
        <f>SUM(B490:B493)</f>
        <v>2658</v>
      </c>
      <c r="C494" s="728">
        <f>SUM(B494/B494)</f>
        <v>1</v>
      </c>
      <c r="D494" s="729"/>
      <c r="E494" s="729"/>
    </row>
    <row r="495" spans="1:5" s="197" customFormat="1" ht="15" hidden="1" customHeight="1" thickBot="1" x14ac:dyDescent="0.3">
      <c r="A495" s="2126" t="s">
        <v>619</v>
      </c>
      <c r="B495" s="2127"/>
      <c r="C495" s="2127"/>
      <c r="D495" s="2127"/>
      <c r="E495" s="2128"/>
    </row>
    <row r="496" spans="1:5" s="197" customFormat="1" ht="14.45" hidden="1" customHeight="1" x14ac:dyDescent="0.25">
      <c r="A496" s="1871" t="s">
        <v>587</v>
      </c>
      <c r="B496" s="1132">
        <v>1473</v>
      </c>
      <c r="C496" s="731">
        <f>SUM(B496/B499)</f>
        <v>0.55417607223476295</v>
      </c>
      <c r="D496" s="732"/>
      <c r="E496" s="732"/>
    </row>
    <row r="497" spans="1:5" s="197" customFormat="1" ht="14.45" hidden="1" customHeight="1" x14ac:dyDescent="0.25">
      <c r="A497" s="94" t="s">
        <v>588</v>
      </c>
      <c r="B497" s="954">
        <v>115</v>
      </c>
      <c r="C497" s="731">
        <f>SUM(B497/B499)</f>
        <v>4.3265613243039881E-2</v>
      </c>
      <c r="D497" s="415"/>
      <c r="E497" s="415"/>
    </row>
    <row r="498" spans="1:5" s="197" customFormat="1" ht="15" hidden="1" customHeight="1" thickBot="1" x14ac:dyDescent="0.3">
      <c r="A498" s="111" t="s">
        <v>589</v>
      </c>
      <c r="B498" s="956">
        <v>1070</v>
      </c>
      <c r="C498" s="330">
        <f>SUM(B498/B499)</f>
        <v>0.40255831452219715</v>
      </c>
      <c r="D498" s="415"/>
      <c r="E498" s="415"/>
    </row>
    <row r="499" spans="1:5" s="197" customFormat="1" ht="15.6" hidden="1" customHeight="1" thickTop="1" thickBot="1" x14ac:dyDescent="0.3">
      <c r="A499" s="35" t="s">
        <v>135</v>
      </c>
      <c r="B499" s="109">
        <f>SUM(B496:B498)</f>
        <v>2658</v>
      </c>
      <c r="C499" s="331">
        <f>SUM(B499/B499)</f>
        <v>1</v>
      </c>
      <c r="D499" s="415"/>
      <c r="E499" s="415"/>
    </row>
    <row r="500" spans="1:5" s="197" customFormat="1" ht="15" hidden="1" customHeight="1" thickBot="1" x14ac:dyDescent="0.3">
      <c r="A500" s="1325"/>
      <c r="B500" s="1325"/>
      <c r="C500" s="1325"/>
      <c r="D500" s="1325"/>
      <c r="E500" s="1325"/>
    </row>
    <row r="501" spans="1:5" s="197" customFormat="1" ht="18.95" hidden="1" customHeight="1" thickBot="1" x14ac:dyDescent="0.35">
      <c r="A501" s="2193" t="s">
        <v>558</v>
      </c>
      <c r="B501" s="2194"/>
      <c r="C501" s="2194"/>
      <c r="D501" s="2194"/>
      <c r="E501" s="2195"/>
    </row>
    <row r="502" spans="1:5" s="197" customFormat="1" ht="15.95" hidden="1" customHeight="1" thickBot="1" x14ac:dyDescent="0.3">
      <c r="A502" s="2386" t="s">
        <v>189</v>
      </c>
      <c r="B502" s="2387"/>
      <c r="C502" s="2387"/>
      <c r="D502" s="2387"/>
      <c r="E502" s="2388"/>
    </row>
    <row r="503" spans="1:5" s="197" customFormat="1" ht="15" hidden="1" customHeight="1" thickBot="1" x14ac:dyDescent="0.3">
      <c r="A503" s="295"/>
      <c r="B503" s="2389" t="s">
        <v>560</v>
      </c>
      <c r="C503" s="2390"/>
      <c r="D503" s="2389" t="s">
        <v>561</v>
      </c>
      <c r="E503" s="2390"/>
    </row>
    <row r="504" spans="1:5" s="197" customFormat="1" ht="15" hidden="1" customHeight="1" thickBot="1" x14ac:dyDescent="0.3">
      <c r="A504" s="138"/>
      <c r="B504" s="177" t="s">
        <v>562</v>
      </c>
      <c r="C504" s="176" t="s">
        <v>278</v>
      </c>
      <c r="D504" s="177" t="s">
        <v>562</v>
      </c>
      <c r="E504" s="176" t="s">
        <v>278</v>
      </c>
    </row>
    <row r="505" spans="1:5" s="197" customFormat="1" ht="15" hidden="1" customHeight="1" thickBot="1" x14ac:dyDescent="0.3">
      <c r="A505" s="2235" t="s">
        <v>563</v>
      </c>
      <c r="B505" s="2132"/>
      <c r="C505" s="2132"/>
      <c r="D505" s="2132"/>
      <c r="E505" s="2240"/>
    </row>
    <row r="506" spans="1:5" s="197" customFormat="1" ht="14.45" hidden="1" customHeight="1" x14ac:dyDescent="0.25">
      <c r="A506" s="93" t="s">
        <v>282</v>
      </c>
      <c r="B506" s="397">
        <v>205</v>
      </c>
      <c r="C506" s="325">
        <f>SUM(B506/B514)</f>
        <v>8.3029566626164439E-2</v>
      </c>
      <c r="D506" s="397">
        <v>152</v>
      </c>
      <c r="E506" s="325">
        <f>SUM(D506/D514)</f>
        <v>8.6070215175537937E-2</v>
      </c>
    </row>
    <row r="507" spans="1:5" s="197" customFormat="1" ht="14.45" hidden="1" customHeight="1" x14ac:dyDescent="0.25">
      <c r="A507" s="94" t="s">
        <v>283</v>
      </c>
      <c r="B507" s="1869">
        <v>501</v>
      </c>
      <c r="C507" s="326">
        <v>0.20200000000000001</v>
      </c>
      <c r="D507" s="1869">
        <v>285</v>
      </c>
      <c r="E507" s="326">
        <f>SUM(D507/D514)</f>
        <v>0.16138165345413363</v>
      </c>
    </row>
    <row r="508" spans="1:5" s="197" customFormat="1" ht="14.45" hidden="1" customHeight="1" x14ac:dyDescent="0.25">
      <c r="A508" s="94" t="s">
        <v>284</v>
      </c>
      <c r="B508" s="1869">
        <v>533</v>
      </c>
      <c r="C508" s="326">
        <f>SUM(B508/B514)</f>
        <v>0.21587687322802754</v>
      </c>
      <c r="D508" s="1869">
        <v>297</v>
      </c>
      <c r="E508" s="326">
        <f>SUM(D508/D514)</f>
        <v>0.16817667044167611</v>
      </c>
    </row>
    <row r="509" spans="1:5" s="197" customFormat="1" ht="14.45" hidden="1" customHeight="1" x14ac:dyDescent="0.25">
      <c r="A509" s="94" t="s">
        <v>285</v>
      </c>
      <c r="B509" s="1869">
        <v>535</v>
      </c>
      <c r="C509" s="326">
        <f>SUM(B509/B514)</f>
        <v>0.21668691778047794</v>
      </c>
      <c r="D509" s="1869">
        <v>372</v>
      </c>
      <c r="E509" s="326">
        <f>SUM(D509/D514)</f>
        <v>0.21064552661381652</v>
      </c>
    </row>
    <row r="510" spans="1:5" s="197" customFormat="1" ht="14.45" hidden="1" customHeight="1" x14ac:dyDescent="0.25">
      <c r="A510" s="94" t="s">
        <v>286</v>
      </c>
      <c r="B510" s="1869">
        <v>357</v>
      </c>
      <c r="C510" s="326">
        <f>SUM(B510/B514)</f>
        <v>0.14459295261239369</v>
      </c>
      <c r="D510" s="1869">
        <v>300</v>
      </c>
      <c r="E510" s="326">
        <f>SUM(D510/D514)</f>
        <v>0.16987542468856173</v>
      </c>
    </row>
    <row r="511" spans="1:5" s="197" customFormat="1" ht="14.45" hidden="1" customHeight="1" x14ac:dyDescent="0.25">
      <c r="A511" s="94" t="s">
        <v>287</v>
      </c>
      <c r="B511" s="1869">
        <v>255</v>
      </c>
      <c r="C511" s="326">
        <f>SUM(B511/B514)</f>
        <v>0.10328068043742406</v>
      </c>
      <c r="D511" s="1869">
        <v>274</v>
      </c>
      <c r="E511" s="326">
        <f>SUM(D511/D514)</f>
        <v>0.1551528878822197</v>
      </c>
    </row>
    <row r="512" spans="1:5" s="197" customFormat="1" ht="14.45" hidden="1" customHeight="1" x14ac:dyDescent="0.25">
      <c r="A512" s="94" t="s">
        <v>288</v>
      </c>
      <c r="B512" s="1869">
        <v>83</v>
      </c>
      <c r="C512" s="326">
        <f>SUM(B512/B514)</f>
        <v>3.3616848926690965E-2</v>
      </c>
      <c r="D512" s="1869">
        <v>83</v>
      </c>
      <c r="E512" s="326">
        <f>SUM(D512/D514)</f>
        <v>4.6998867497168743E-2</v>
      </c>
    </row>
    <row r="513" spans="1:5" s="197" customFormat="1" ht="15" hidden="1" customHeight="1" thickBot="1" x14ac:dyDescent="0.3">
      <c r="A513" s="95" t="s">
        <v>408</v>
      </c>
      <c r="B513" s="349">
        <v>0</v>
      </c>
      <c r="C513" s="327">
        <f>SUM(B513/B514)</f>
        <v>0</v>
      </c>
      <c r="D513" s="349">
        <v>3</v>
      </c>
      <c r="E513" s="327">
        <f>SUM(D513/D514)</f>
        <v>1.6987542468856172E-3</v>
      </c>
    </row>
    <row r="514" spans="1:5" s="197" customFormat="1" ht="15.6" hidden="1" customHeight="1" thickTop="1" thickBot="1" x14ac:dyDescent="0.3">
      <c r="A514" s="34" t="s">
        <v>409</v>
      </c>
      <c r="B514" s="398">
        <f>SUM(B506:B513)</f>
        <v>2469</v>
      </c>
      <c r="C514" s="203">
        <f>SUM(B514/B514)</f>
        <v>1</v>
      </c>
      <c r="D514" s="398">
        <f>SUM(D506:D513)</f>
        <v>1766</v>
      </c>
      <c r="E514" s="203">
        <f>SUM(E506:E513)</f>
        <v>1</v>
      </c>
    </row>
    <row r="515" spans="1:5" s="33" customFormat="1" ht="15" hidden="1" customHeight="1" thickBot="1" x14ac:dyDescent="0.25">
      <c r="A515" s="2404" t="s">
        <v>564</v>
      </c>
      <c r="B515" s="2133"/>
      <c r="C515" s="2133"/>
      <c r="D515" s="2133"/>
      <c r="E515" s="2405"/>
    </row>
    <row r="516" spans="1:5" s="197" customFormat="1" ht="14.45" hidden="1" customHeight="1" x14ac:dyDescent="0.25">
      <c r="A516" s="93" t="s">
        <v>292</v>
      </c>
      <c r="B516" s="397">
        <v>402</v>
      </c>
      <c r="C516" s="328">
        <f>SUM(B516/B522)</f>
        <v>0.16281895504252733</v>
      </c>
      <c r="D516" s="397">
        <v>330</v>
      </c>
      <c r="E516" s="328">
        <f>SUM(D516/D522)</f>
        <v>0.1868629671574179</v>
      </c>
    </row>
    <row r="517" spans="1:5" s="197" customFormat="1" ht="14.45" hidden="1" customHeight="1" x14ac:dyDescent="0.25">
      <c r="A517" s="94" t="s">
        <v>293</v>
      </c>
      <c r="B517" s="1869">
        <v>199</v>
      </c>
      <c r="C517" s="329">
        <f>SUM(B517/B522)</f>
        <v>8.0599432968813278E-2</v>
      </c>
      <c r="D517" s="1869">
        <v>153</v>
      </c>
      <c r="E517" s="329">
        <f>SUM(D517/D522)</f>
        <v>8.6636466591166472E-2</v>
      </c>
    </row>
    <row r="518" spans="1:5" s="197" customFormat="1" ht="14.45" hidden="1" customHeight="1" x14ac:dyDescent="0.25">
      <c r="A518" s="94" t="s">
        <v>294</v>
      </c>
      <c r="B518" s="1869">
        <v>18</v>
      </c>
      <c r="C518" s="329">
        <f>SUM(B518/B522)</f>
        <v>7.2904009720534627E-3</v>
      </c>
      <c r="D518" s="1869">
        <v>31</v>
      </c>
      <c r="E518" s="329">
        <f>SUM(D518/D522)</f>
        <v>1.7553793884484713E-2</v>
      </c>
    </row>
    <row r="519" spans="1:5" s="197" customFormat="1" ht="14.45" hidden="1" customHeight="1" x14ac:dyDescent="0.25">
      <c r="A519" s="94" t="s">
        <v>295</v>
      </c>
      <c r="B519" s="1869">
        <v>830</v>
      </c>
      <c r="C519" s="329">
        <f>SUM(B519/B522)</f>
        <v>0.33616848926690968</v>
      </c>
      <c r="D519" s="1869">
        <v>576</v>
      </c>
      <c r="E519" s="329">
        <f>SUM(D519/D522)</f>
        <v>0.32616081540203851</v>
      </c>
    </row>
    <row r="520" spans="1:5" s="197" customFormat="1" ht="14.45" hidden="1" customHeight="1" x14ac:dyDescent="0.25">
      <c r="A520" s="94" t="s">
        <v>296</v>
      </c>
      <c r="B520" s="1869">
        <v>836</v>
      </c>
      <c r="C520" s="329">
        <v>0.33800000000000002</v>
      </c>
      <c r="D520" s="1869">
        <v>592</v>
      </c>
      <c r="E520" s="329">
        <v>0.33400000000000002</v>
      </c>
    </row>
    <row r="521" spans="1:5" s="197" customFormat="1" ht="15" hidden="1" customHeight="1" thickBot="1" x14ac:dyDescent="0.3">
      <c r="A521" s="111" t="s">
        <v>297</v>
      </c>
      <c r="B521" s="349">
        <v>184</v>
      </c>
      <c r="C521" s="330">
        <f>SUM(B521/B522)</f>
        <v>7.4524098825435398E-2</v>
      </c>
      <c r="D521" s="349">
        <v>84</v>
      </c>
      <c r="E521" s="330">
        <f>SUM(D521/D522)</f>
        <v>4.7565118912797279E-2</v>
      </c>
    </row>
    <row r="522" spans="1:5" s="197" customFormat="1" ht="15.6" hidden="1" customHeight="1" thickTop="1" thickBot="1" x14ac:dyDescent="0.3">
      <c r="A522" s="125" t="s">
        <v>565</v>
      </c>
      <c r="B522" s="124">
        <f>SUM(B516:B521)</f>
        <v>2469</v>
      </c>
      <c r="C522" s="728">
        <f>SUM(B522/B522)</f>
        <v>1</v>
      </c>
      <c r="D522" s="124">
        <f>SUM(D516:D521)</f>
        <v>1766</v>
      </c>
      <c r="E522" s="728">
        <f>SUM(E516:E521)</f>
        <v>0.99877916194790495</v>
      </c>
    </row>
    <row r="523" spans="1:5" s="33" customFormat="1" ht="15" hidden="1" customHeight="1" thickBot="1" x14ac:dyDescent="0.25">
      <c r="A523" s="2126" t="s">
        <v>566</v>
      </c>
      <c r="B523" s="2127"/>
      <c r="C523" s="2127"/>
      <c r="D523" s="2127"/>
      <c r="E523" s="2128"/>
    </row>
    <row r="524" spans="1:5" s="197" customFormat="1" ht="15" hidden="1" customHeight="1" thickBot="1" x14ac:dyDescent="0.3">
      <c r="A524" s="734" t="s">
        <v>567</v>
      </c>
      <c r="B524" s="2393" t="s">
        <v>620</v>
      </c>
      <c r="C524" s="2394"/>
      <c r="D524" s="2393" t="s">
        <v>621</v>
      </c>
      <c r="E524" s="2394"/>
    </row>
    <row r="525" spans="1:5" s="197" customFormat="1" ht="15" hidden="1" customHeight="1" thickBot="1" x14ac:dyDescent="0.3">
      <c r="A525" s="2126" t="s">
        <v>569</v>
      </c>
      <c r="B525" s="2127"/>
      <c r="C525" s="2127"/>
      <c r="D525" s="2127"/>
      <c r="E525" s="2128"/>
    </row>
    <row r="526" spans="1:5" s="197" customFormat="1" ht="14.45" hidden="1" customHeight="1" x14ac:dyDescent="0.25">
      <c r="A526" s="1871" t="s">
        <v>570</v>
      </c>
      <c r="B526" s="1851">
        <v>1646</v>
      </c>
      <c r="C526" s="332">
        <f>SUM(B526/B529)</f>
        <v>0.66666666666666663</v>
      </c>
      <c r="D526" s="1851">
        <v>851</v>
      </c>
      <c r="E526" s="332">
        <f>SUM(D526/D529)</f>
        <v>0.48187995469988676</v>
      </c>
    </row>
    <row r="527" spans="1:5" s="197" customFormat="1" ht="14.45" hidden="1" customHeight="1" x14ac:dyDescent="0.25">
      <c r="A527" s="97" t="s">
        <v>571</v>
      </c>
      <c r="B527" s="1869">
        <v>109</v>
      </c>
      <c r="C527" s="326">
        <f>SUM(B527/B529)</f>
        <v>4.4147428108545973E-2</v>
      </c>
      <c r="D527" s="1869">
        <v>75</v>
      </c>
      <c r="E527" s="326">
        <f>SUM(D527/D529)</f>
        <v>4.2468856172140433E-2</v>
      </c>
    </row>
    <row r="528" spans="1:5" s="197" customFormat="1" ht="15" hidden="1" customHeight="1" thickBot="1" x14ac:dyDescent="0.3">
      <c r="A528" s="95" t="s">
        <v>572</v>
      </c>
      <c r="B528" s="349">
        <v>714</v>
      </c>
      <c r="C528" s="330">
        <f>SUM(B528/B529)</f>
        <v>0.28918590522478738</v>
      </c>
      <c r="D528" s="349">
        <v>840</v>
      </c>
      <c r="E528" s="330">
        <f>SUM(D528/D529)</f>
        <v>0.47565118912797283</v>
      </c>
    </row>
    <row r="529" spans="1:5" s="197" customFormat="1" ht="15.6" hidden="1" customHeight="1" thickTop="1" thickBot="1" x14ac:dyDescent="0.3">
      <c r="A529" s="123" t="s">
        <v>135</v>
      </c>
      <c r="B529" s="204">
        <f>SUM(B526:B528)</f>
        <v>2469</v>
      </c>
      <c r="C529" s="728">
        <f>SUM(C526:C528)</f>
        <v>1</v>
      </c>
      <c r="D529" s="204">
        <f>SUM(D526:D528)</f>
        <v>1766</v>
      </c>
      <c r="E529" s="728">
        <f>SUM(E526:E528)</f>
        <v>1</v>
      </c>
    </row>
    <row r="530" spans="1:5" s="197" customFormat="1" ht="15" hidden="1" customHeight="1" thickBot="1" x14ac:dyDescent="0.3">
      <c r="A530" s="2126" t="s">
        <v>617</v>
      </c>
      <c r="B530" s="2127"/>
      <c r="C530" s="2127"/>
      <c r="D530" s="2127"/>
      <c r="E530" s="2128"/>
    </row>
    <row r="531" spans="1:5" s="197" customFormat="1" ht="14.45" hidden="1" customHeight="1" x14ac:dyDescent="0.25">
      <c r="A531" s="1871" t="s">
        <v>574</v>
      </c>
      <c r="B531" s="1851">
        <v>92</v>
      </c>
      <c r="C531" s="733">
        <f>SUM(B531/B538)</f>
        <v>3.7262049412717699E-2</v>
      </c>
      <c r="D531" s="732"/>
      <c r="E531" s="732"/>
    </row>
    <row r="532" spans="1:5" s="197" customFormat="1" ht="14.45" hidden="1" customHeight="1" x14ac:dyDescent="0.25">
      <c r="A532" s="94" t="s">
        <v>575</v>
      </c>
      <c r="B532" s="1869">
        <v>2353</v>
      </c>
      <c r="C532" s="413">
        <f>SUM(B532/B538)</f>
        <v>0.9530174159578777</v>
      </c>
      <c r="D532" s="415"/>
      <c r="E532" s="415"/>
    </row>
    <row r="533" spans="1:5" s="197" customFormat="1" ht="14.45" hidden="1" customHeight="1" x14ac:dyDescent="0.25">
      <c r="A533" s="94" t="s">
        <v>576</v>
      </c>
      <c r="B533" s="1869">
        <v>19</v>
      </c>
      <c r="C533" s="413">
        <f>SUM(B533/B538)</f>
        <v>7.6954232482786553E-3</v>
      </c>
      <c r="D533" s="415"/>
      <c r="E533" s="415"/>
    </row>
    <row r="534" spans="1:5" s="197" customFormat="1" ht="14.45" hidden="1" customHeight="1" x14ac:dyDescent="0.25">
      <c r="A534" s="94" t="s">
        <v>577</v>
      </c>
      <c r="B534" s="1869">
        <v>5</v>
      </c>
      <c r="C534" s="413">
        <f>SUM(B534/B538)</f>
        <v>2.025111381125962E-3</v>
      </c>
      <c r="D534" s="415"/>
      <c r="E534" s="415"/>
    </row>
    <row r="535" spans="1:5" s="197" customFormat="1" ht="14.45" hidden="1" customHeight="1" x14ac:dyDescent="0.25">
      <c r="A535" s="94" t="s">
        <v>578</v>
      </c>
      <c r="B535" s="1869">
        <v>0</v>
      </c>
      <c r="C535" s="413">
        <f>SUM(B535/B538)</f>
        <v>0</v>
      </c>
      <c r="D535" s="415"/>
      <c r="E535" s="415"/>
    </row>
    <row r="536" spans="1:5" s="197" customFormat="1" ht="14.45" hidden="1" customHeight="1" x14ac:dyDescent="0.25">
      <c r="A536" s="94" t="s">
        <v>579</v>
      </c>
      <c r="B536" s="1869">
        <v>0</v>
      </c>
      <c r="C536" s="413">
        <f>SUM(B536/B538)</f>
        <v>0</v>
      </c>
      <c r="D536" s="415"/>
      <c r="E536" s="415"/>
    </row>
    <row r="537" spans="1:5" s="197" customFormat="1" ht="15" hidden="1" customHeight="1" thickBot="1" x14ac:dyDescent="0.3">
      <c r="A537" s="111" t="s">
        <v>580</v>
      </c>
      <c r="B537" s="349">
        <v>0</v>
      </c>
      <c r="C537" s="414">
        <f>SUM(B537/B538)</f>
        <v>0</v>
      </c>
      <c r="D537" s="415"/>
      <c r="E537" s="415"/>
    </row>
    <row r="538" spans="1:5" s="197" customFormat="1" ht="15.6" hidden="1" customHeight="1" thickTop="1" thickBot="1" x14ac:dyDescent="0.3">
      <c r="A538" s="125" t="s">
        <v>135</v>
      </c>
      <c r="B538" s="204">
        <f>SUM(B531:B537)</f>
        <v>2469</v>
      </c>
      <c r="C538" s="730">
        <f>SUM(B538/B538)</f>
        <v>1</v>
      </c>
      <c r="D538" s="729"/>
      <c r="E538" s="729"/>
    </row>
    <row r="539" spans="1:5" s="197" customFormat="1" ht="15" hidden="1" customHeight="1" thickBot="1" x14ac:dyDescent="0.3">
      <c r="A539" s="2126" t="s">
        <v>618</v>
      </c>
      <c r="B539" s="2127"/>
      <c r="C539" s="2127"/>
      <c r="D539" s="2127"/>
      <c r="E539" s="2128"/>
    </row>
    <row r="540" spans="1:5" s="197" customFormat="1" ht="14.45" hidden="1" customHeight="1" x14ac:dyDescent="0.25">
      <c r="A540" s="1871" t="s">
        <v>582</v>
      </c>
      <c r="B540" s="1851">
        <v>461</v>
      </c>
      <c r="C540" s="731">
        <f>SUM(B540/B544)</f>
        <v>0.18671526933981369</v>
      </c>
      <c r="D540" s="732"/>
      <c r="E540" s="732"/>
    </row>
    <row r="541" spans="1:5" s="197" customFormat="1" ht="14.45" hidden="1" customHeight="1" x14ac:dyDescent="0.25">
      <c r="A541" s="94" t="s">
        <v>583</v>
      </c>
      <c r="B541" s="1869">
        <v>44</v>
      </c>
      <c r="C541" s="329">
        <f>SUM(B541/B544)</f>
        <v>1.7820980153908466E-2</v>
      </c>
      <c r="D541" s="415"/>
      <c r="E541" s="415"/>
    </row>
    <row r="542" spans="1:5" s="197" customFormat="1" ht="14.45" hidden="1" customHeight="1" x14ac:dyDescent="0.25">
      <c r="A542" s="94" t="s">
        <v>584</v>
      </c>
      <c r="B542" s="1869">
        <v>1961</v>
      </c>
      <c r="C542" s="329">
        <f>SUM(B542/B544)</f>
        <v>0.79424868367760226</v>
      </c>
      <c r="D542" s="415"/>
      <c r="E542" s="415"/>
    </row>
    <row r="543" spans="1:5" s="197" customFormat="1" ht="15" hidden="1" customHeight="1" thickBot="1" x14ac:dyDescent="0.3">
      <c r="A543" s="111" t="s">
        <v>585</v>
      </c>
      <c r="B543" s="349">
        <v>3</v>
      </c>
      <c r="C543" s="330">
        <f>SUM(B543/B544)</f>
        <v>1.215066828675577E-3</v>
      </c>
      <c r="D543" s="415"/>
      <c r="E543" s="415"/>
    </row>
    <row r="544" spans="1:5" s="197" customFormat="1" ht="15.6" hidden="1" customHeight="1" thickTop="1" thickBot="1" x14ac:dyDescent="0.3">
      <c r="A544" s="125" t="s">
        <v>135</v>
      </c>
      <c r="B544" s="204">
        <f>SUM(B540:B543)</f>
        <v>2469</v>
      </c>
      <c r="C544" s="728">
        <f>SUM(B544/B544)</f>
        <v>1</v>
      </c>
      <c r="D544" s="729"/>
      <c r="E544" s="729"/>
    </row>
    <row r="545" spans="1:5" s="197" customFormat="1" ht="15" hidden="1" customHeight="1" thickBot="1" x14ac:dyDescent="0.3">
      <c r="A545" s="2126" t="s">
        <v>619</v>
      </c>
      <c r="B545" s="2127"/>
      <c r="C545" s="2127"/>
      <c r="D545" s="2127"/>
      <c r="E545" s="2128"/>
    </row>
    <row r="546" spans="1:5" s="197" customFormat="1" ht="14.45" hidden="1" customHeight="1" x14ac:dyDescent="0.25">
      <c r="A546" s="1871" t="s">
        <v>587</v>
      </c>
      <c r="B546" s="1851">
        <v>444</v>
      </c>
      <c r="C546" s="731">
        <f>SUM(B546/B549)</f>
        <v>0.54679802955665024</v>
      </c>
      <c r="D546" s="732"/>
      <c r="E546" s="732"/>
    </row>
    <row r="547" spans="1:5" s="197" customFormat="1" ht="14.45" hidden="1" customHeight="1" x14ac:dyDescent="0.25">
      <c r="A547" s="94" t="s">
        <v>588</v>
      </c>
      <c r="B547" s="1869">
        <v>43</v>
      </c>
      <c r="C547" s="329">
        <f>SUM(B547/B549)</f>
        <v>5.295566502463054E-2</v>
      </c>
      <c r="D547" s="415"/>
      <c r="E547" s="415"/>
    </row>
    <row r="548" spans="1:5" s="197" customFormat="1" ht="15" hidden="1" customHeight="1" thickBot="1" x14ac:dyDescent="0.3">
      <c r="A548" s="111" t="s">
        <v>589</v>
      </c>
      <c r="B548" s="349">
        <v>325</v>
      </c>
      <c r="C548" s="330">
        <f>SUM(B548/B549)</f>
        <v>0.40024630541871919</v>
      </c>
      <c r="D548" s="415"/>
      <c r="E548" s="415"/>
    </row>
    <row r="549" spans="1:5" s="197" customFormat="1" ht="15.6" hidden="1" customHeight="1" thickTop="1" thickBot="1" x14ac:dyDescent="0.3">
      <c r="A549" s="35" t="s">
        <v>135</v>
      </c>
      <c r="B549" s="109">
        <f>SUM(B546:B548)</f>
        <v>812</v>
      </c>
      <c r="C549" s="331">
        <f>SUM(B549/B549)</f>
        <v>1</v>
      </c>
      <c r="D549" s="415"/>
      <c r="E549" s="415"/>
    </row>
    <row r="550" spans="1:5" s="197" customFormat="1" ht="15" hidden="1" customHeight="1" thickBot="1" x14ac:dyDescent="0.3">
      <c r="A550" s="1325"/>
      <c r="B550" s="1325"/>
      <c r="C550" s="1325"/>
      <c r="D550" s="1325"/>
      <c r="E550" s="1325"/>
    </row>
    <row r="551" spans="1:5" ht="18.95" hidden="1" customHeight="1" thickBot="1" x14ac:dyDescent="0.35">
      <c r="A551" s="2193" t="s">
        <v>558</v>
      </c>
      <c r="B551" s="2194"/>
      <c r="C551" s="2194"/>
      <c r="D551" s="2194"/>
      <c r="E551" s="2195"/>
    </row>
    <row r="552" spans="1:5" ht="15.95" hidden="1" customHeight="1" thickBot="1" x14ac:dyDescent="0.3">
      <c r="A552" s="2386" t="s">
        <v>275</v>
      </c>
      <c r="B552" s="2387"/>
      <c r="C552" s="2387"/>
      <c r="D552" s="2387"/>
      <c r="E552" s="2388"/>
    </row>
    <row r="553" spans="1:5" ht="15" hidden="1" customHeight="1" thickBot="1" x14ac:dyDescent="0.3">
      <c r="A553" s="295"/>
      <c r="B553" s="2389" t="s">
        <v>560</v>
      </c>
      <c r="C553" s="2390"/>
      <c r="D553" s="2389" t="s">
        <v>561</v>
      </c>
      <c r="E553" s="2390"/>
    </row>
    <row r="554" spans="1:5" ht="15" hidden="1" customHeight="1" thickBot="1" x14ac:dyDescent="0.3">
      <c r="A554" s="138"/>
      <c r="B554" s="177" t="s">
        <v>562</v>
      </c>
      <c r="C554" s="176" t="s">
        <v>278</v>
      </c>
      <c r="D554" s="177" t="s">
        <v>562</v>
      </c>
      <c r="E554" s="176" t="s">
        <v>278</v>
      </c>
    </row>
    <row r="555" spans="1:5" ht="15" hidden="1" customHeight="1" thickBot="1" x14ac:dyDescent="0.3">
      <c r="A555" s="2235" t="s">
        <v>563</v>
      </c>
      <c r="B555" s="2132"/>
      <c r="C555" s="2132"/>
      <c r="D555" s="2132"/>
      <c r="E555" s="2240"/>
    </row>
    <row r="556" spans="1:5" ht="14.45" hidden="1" customHeight="1" x14ac:dyDescent="0.25">
      <c r="A556" s="93" t="s">
        <v>282</v>
      </c>
      <c r="B556" s="397">
        <v>156</v>
      </c>
      <c r="C556" s="325">
        <f>SUM(B556/B564)</f>
        <v>5.3811659192825115E-2</v>
      </c>
      <c r="D556" s="397">
        <v>80</v>
      </c>
      <c r="E556" s="325">
        <f>SUM(D556/D564)</f>
        <v>5.8351568198395334E-2</v>
      </c>
    </row>
    <row r="557" spans="1:5" ht="14.45" hidden="1" customHeight="1" x14ac:dyDescent="0.25">
      <c r="A557" s="94" t="s">
        <v>283</v>
      </c>
      <c r="B557" s="1869">
        <v>669</v>
      </c>
      <c r="C557" s="326">
        <f>SUM(B557/B564)</f>
        <v>0.23076923076923078</v>
      </c>
      <c r="D557" s="1869">
        <v>203</v>
      </c>
      <c r="E557" s="326">
        <f>SUM(D557/D564)</f>
        <v>0.14806710430342815</v>
      </c>
    </row>
    <row r="558" spans="1:5" ht="14.45" hidden="1" customHeight="1" x14ac:dyDescent="0.25">
      <c r="A558" s="94" t="s">
        <v>284</v>
      </c>
      <c r="B558" s="1869">
        <v>620</v>
      </c>
      <c r="C558" s="326">
        <f>SUM(B558/B564)</f>
        <v>0.21386685063815108</v>
      </c>
      <c r="D558" s="1869">
        <v>266</v>
      </c>
      <c r="E558" s="326">
        <f>SUM(D558/D564)</f>
        <v>0.19401896425966447</v>
      </c>
    </row>
    <row r="559" spans="1:5" ht="14.45" hidden="1" customHeight="1" x14ac:dyDescent="0.25">
      <c r="A559" s="94" t="s">
        <v>285</v>
      </c>
      <c r="B559" s="1869">
        <v>635</v>
      </c>
      <c r="C559" s="326">
        <f>SUM(B559/B564)</f>
        <v>0.21904104863746118</v>
      </c>
      <c r="D559" s="1869">
        <v>294</v>
      </c>
      <c r="E559" s="326">
        <v>0.215</v>
      </c>
    </row>
    <row r="560" spans="1:5" ht="14.45" hidden="1" customHeight="1" x14ac:dyDescent="0.25">
      <c r="A560" s="94" t="s">
        <v>286</v>
      </c>
      <c r="B560" s="1869">
        <v>430</v>
      </c>
      <c r="C560" s="326">
        <f>SUM(B560/B564)</f>
        <v>0.14832700931355638</v>
      </c>
      <c r="D560" s="1869">
        <v>250</v>
      </c>
      <c r="E560" s="326">
        <f>SUM(D560/D564)</f>
        <v>0.18234865061998543</v>
      </c>
    </row>
    <row r="561" spans="1:5" ht="14.45" hidden="1" customHeight="1" x14ac:dyDescent="0.25">
      <c r="A561" s="94" t="s">
        <v>287</v>
      </c>
      <c r="B561" s="1869">
        <v>285</v>
      </c>
      <c r="C561" s="326">
        <f>SUM(B561/B564)</f>
        <v>9.8309761986892036E-2</v>
      </c>
      <c r="D561" s="1869">
        <v>223</v>
      </c>
      <c r="E561" s="326">
        <f>SUM(D561/D564)</f>
        <v>0.16265499635302699</v>
      </c>
    </row>
    <row r="562" spans="1:5" ht="14.45" hidden="1" customHeight="1" x14ac:dyDescent="0.25">
      <c r="A562" s="94" t="s">
        <v>288</v>
      </c>
      <c r="B562" s="1869">
        <v>104</v>
      </c>
      <c r="C562" s="326">
        <f>SUM(B562/B564)</f>
        <v>3.5874439461883408E-2</v>
      </c>
      <c r="D562" s="1869">
        <v>54</v>
      </c>
      <c r="E562" s="326">
        <f>SUM(D562/D564)</f>
        <v>3.9387308533916851E-2</v>
      </c>
    </row>
    <row r="563" spans="1:5" ht="15" hidden="1" customHeight="1" thickBot="1" x14ac:dyDescent="0.3">
      <c r="A563" s="95" t="s">
        <v>408</v>
      </c>
      <c r="B563" s="349">
        <v>0</v>
      </c>
      <c r="C563" s="327">
        <f>SUM(B563/B564)</f>
        <v>0</v>
      </c>
      <c r="D563" s="349">
        <v>1</v>
      </c>
      <c r="E563" s="327">
        <f>SUM(D563/D564)</f>
        <v>7.2939460247994166E-4</v>
      </c>
    </row>
    <row r="564" spans="1:5" ht="15.6" hidden="1" customHeight="1" thickTop="1" thickBot="1" x14ac:dyDescent="0.3">
      <c r="A564" s="34" t="s">
        <v>409</v>
      </c>
      <c r="B564" s="351">
        <f>SUM(B556:B563)</f>
        <v>2899</v>
      </c>
      <c r="C564" s="203">
        <f>SUM(B564/B564)</f>
        <v>1</v>
      </c>
      <c r="D564" s="351">
        <f>SUM(D556:D563)</f>
        <v>1371</v>
      </c>
      <c r="E564" s="203">
        <f>SUM(E556:E563)</f>
        <v>1.0005579868708971</v>
      </c>
    </row>
    <row r="565" spans="1:5" s="33" customFormat="1" ht="15" hidden="1" customHeight="1" thickBot="1" x14ac:dyDescent="0.25">
      <c r="A565" s="2404" t="s">
        <v>564</v>
      </c>
      <c r="B565" s="2133"/>
      <c r="C565" s="2133"/>
      <c r="D565" s="2133"/>
      <c r="E565" s="2405"/>
    </row>
    <row r="566" spans="1:5" ht="14.45" hidden="1" customHeight="1" x14ac:dyDescent="0.25">
      <c r="A566" s="93" t="s">
        <v>292</v>
      </c>
      <c r="B566" s="397">
        <v>454</v>
      </c>
      <c r="C566" s="328">
        <f>SUM(B566/B572)</f>
        <v>0.15660572611245258</v>
      </c>
      <c r="D566" s="397">
        <v>243</v>
      </c>
      <c r="E566" s="328">
        <f>SUM(D566/D572)</f>
        <v>0.17724288840262581</v>
      </c>
    </row>
    <row r="567" spans="1:5" ht="14.45" hidden="1" customHeight="1" x14ac:dyDescent="0.25">
      <c r="A567" s="94" t="s">
        <v>293</v>
      </c>
      <c r="B567" s="1869">
        <v>195</v>
      </c>
      <c r="C567" s="329">
        <f>SUM(B567/B572)</f>
        <v>6.726457399103139E-2</v>
      </c>
      <c r="D567" s="1869">
        <v>131</v>
      </c>
      <c r="E567" s="329">
        <f>SUM(D567/D572)</f>
        <v>9.5550692924872352E-2</v>
      </c>
    </row>
    <row r="568" spans="1:5" ht="14.45" hidden="1" customHeight="1" x14ac:dyDescent="0.25">
      <c r="A568" s="94" t="s">
        <v>294</v>
      </c>
      <c r="B568" s="1869">
        <v>35</v>
      </c>
      <c r="C568" s="329">
        <f>SUM(B568/B572)</f>
        <v>1.2073128665056916E-2</v>
      </c>
      <c r="D568" s="1869">
        <v>8</v>
      </c>
      <c r="E568" s="329">
        <f>SUM(D568/D572)</f>
        <v>5.8351568198395333E-3</v>
      </c>
    </row>
    <row r="569" spans="1:5" ht="14.45" hidden="1" customHeight="1" x14ac:dyDescent="0.25">
      <c r="A569" s="94" t="s">
        <v>295</v>
      </c>
      <c r="B569" s="1869">
        <v>999</v>
      </c>
      <c r="C569" s="329">
        <f>SUM(B569/B572)</f>
        <v>0.34460158675405311</v>
      </c>
      <c r="D569" s="1869">
        <v>471</v>
      </c>
      <c r="E569" s="329">
        <v>0.34300000000000003</v>
      </c>
    </row>
    <row r="570" spans="1:5" ht="14.45" hidden="1" customHeight="1" x14ac:dyDescent="0.25">
      <c r="A570" s="94" t="s">
        <v>296</v>
      </c>
      <c r="B570" s="1869">
        <v>1015</v>
      </c>
      <c r="C570" s="329">
        <f>SUM(B570/B572)</f>
        <v>0.35012073128665055</v>
      </c>
      <c r="D570" s="1869">
        <v>467</v>
      </c>
      <c r="E570" s="329">
        <f>SUM(D570/D572)</f>
        <v>0.34062727935813275</v>
      </c>
    </row>
    <row r="571" spans="1:5" ht="15" hidden="1" customHeight="1" thickBot="1" x14ac:dyDescent="0.3">
      <c r="A571" s="111" t="s">
        <v>297</v>
      </c>
      <c r="B571" s="349">
        <v>201</v>
      </c>
      <c r="C571" s="330">
        <f>SUM(B571/B572)</f>
        <v>6.9334253190755438E-2</v>
      </c>
      <c r="D571" s="349">
        <v>51</v>
      </c>
      <c r="E571" s="330">
        <f>SUM(D571/D572)</f>
        <v>3.7199124726477024E-2</v>
      </c>
    </row>
    <row r="572" spans="1:5" ht="15.6" hidden="1" customHeight="1" thickTop="1" thickBot="1" x14ac:dyDescent="0.3">
      <c r="A572" s="125" t="s">
        <v>565</v>
      </c>
      <c r="B572" s="204">
        <f>SUM(B566:B571)</f>
        <v>2899</v>
      </c>
      <c r="C572" s="728">
        <f>SUM(B572/B572)</f>
        <v>1</v>
      </c>
      <c r="D572" s="204">
        <f>SUM(D566:D571)</f>
        <v>1371</v>
      </c>
      <c r="E572" s="728">
        <f>SUM(E566:E571)</f>
        <v>0.99945514223194754</v>
      </c>
    </row>
    <row r="573" spans="1:5" s="33" customFormat="1" ht="15" hidden="1" customHeight="1" thickBot="1" x14ac:dyDescent="0.25">
      <c r="A573" s="2126" t="s">
        <v>566</v>
      </c>
      <c r="B573" s="2127"/>
      <c r="C573" s="2127"/>
      <c r="D573" s="2127"/>
      <c r="E573" s="2128"/>
    </row>
    <row r="574" spans="1:5" ht="15" hidden="1" customHeight="1" thickBot="1" x14ac:dyDescent="0.3">
      <c r="A574" s="734" t="s">
        <v>567</v>
      </c>
      <c r="B574" s="2393" t="s">
        <v>568</v>
      </c>
      <c r="C574" s="2394"/>
      <c r="D574" s="2393" t="s">
        <v>568</v>
      </c>
      <c r="E574" s="2394"/>
    </row>
    <row r="575" spans="1:5" ht="15" hidden="1" customHeight="1" thickBot="1" x14ac:dyDescent="0.3">
      <c r="A575" s="2126" t="s">
        <v>569</v>
      </c>
      <c r="B575" s="2127"/>
      <c r="C575" s="2127"/>
      <c r="D575" s="2127"/>
      <c r="E575" s="2128"/>
    </row>
    <row r="576" spans="1:5" ht="14.45" hidden="1" customHeight="1" x14ac:dyDescent="0.25">
      <c r="A576" s="1871" t="s">
        <v>570</v>
      </c>
      <c r="B576" s="1851">
        <v>799</v>
      </c>
      <c r="C576" s="332">
        <f>SUM(B576/B579)</f>
        <v>0.27561228009658501</v>
      </c>
      <c r="D576" s="1851">
        <v>368</v>
      </c>
      <c r="E576" s="332">
        <f>SUM(D576/D579)</f>
        <v>0.26841721371261851</v>
      </c>
    </row>
    <row r="577" spans="1:5" ht="14.45" hidden="1" customHeight="1" x14ac:dyDescent="0.25">
      <c r="A577" s="97" t="s">
        <v>571</v>
      </c>
      <c r="B577" s="1869">
        <v>1542</v>
      </c>
      <c r="C577" s="326">
        <f>SUM(B577/B579)</f>
        <v>0.53190755432907899</v>
      </c>
      <c r="D577" s="1869">
        <v>402</v>
      </c>
      <c r="E577" s="326">
        <f>SUM(D577/D579)</f>
        <v>0.29321663019693656</v>
      </c>
    </row>
    <row r="578" spans="1:5" ht="15" hidden="1" customHeight="1" thickBot="1" x14ac:dyDescent="0.3">
      <c r="A578" s="95" t="s">
        <v>572</v>
      </c>
      <c r="B578" s="349">
        <v>558</v>
      </c>
      <c r="C578" s="330">
        <f>SUM(B578/B579)</f>
        <v>0.19248016557433598</v>
      </c>
      <c r="D578" s="349">
        <v>601</v>
      </c>
      <c r="E578" s="330">
        <v>0.439</v>
      </c>
    </row>
    <row r="579" spans="1:5" ht="15.6" hidden="1" customHeight="1" thickTop="1" thickBot="1" x14ac:dyDescent="0.3">
      <c r="A579" s="123" t="s">
        <v>135</v>
      </c>
      <c r="B579" s="204">
        <f>SUM(B576:B578)</f>
        <v>2899</v>
      </c>
      <c r="C579" s="728">
        <f>SUM(C576:C578)</f>
        <v>1</v>
      </c>
      <c r="D579" s="204">
        <f>SUM(D576:D578)</f>
        <v>1371</v>
      </c>
      <c r="E579" s="728">
        <f>SUM(E576:E578)</f>
        <v>1.000633843909555</v>
      </c>
    </row>
    <row r="580" spans="1:5" ht="15" hidden="1" customHeight="1" thickBot="1" x14ac:dyDescent="0.3">
      <c r="A580" s="2126" t="s">
        <v>617</v>
      </c>
      <c r="B580" s="2127"/>
      <c r="C580" s="2127"/>
      <c r="D580" s="2127"/>
      <c r="E580" s="2128"/>
    </row>
    <row r="581" spans="1:5" ht="14.45" hidden="1" customHeight="1" x14ac:dyDescent="0.25">
      <c r="A581" s="1871" t="s">
        <v>574</v>
      </c>
      <c r="B581" s="1851">
        <v>2421</v>
      </c>
      <c r="C581" s="733">
        <f>SUM(B581/B588)</f>
        <v>0.83511555708865126</v>
      </c>
      <c r="D581" s="732"/>
      <c r="E581" s="732"/>
    </row>
    <row r="582" spans="1:5" ht="14.45" hidden="1" customHeight="1" x14ac:dyDescent="0.25">
      <c r="A582" s="94" t="s">
        <v>575</v>
      </c>
      <c r="B582" s="1869">
        <v>176</v>
      </c>
      <c r="C582" s="413">
        <f>SUM(B582/B588)</f>
        <v>6.0710589858571924E-2</v>
      </c>
      <c r="D582" s="415"/>
      <c r="E582" s="415"/>
    </row>
    <row r="583" spans="1:5" ht="14.45" hidden="1" customHeight="1" x14ac:dyDescent="0.25">
      <c r="A583" s="94" t="s">
        <v>576</v>
      </c>
      <c r="B583" s="1869">
        <v>267</v>
      </c>
      <c r="C583" s="413">
        <f>SUM(B583/B588)</f>
        <v>9.2100724387719907E-2</v>
      </c>
      <c r="D583" s="415"/>
      <c r="E583" s="415"/>
    </row>
    <row r="584" spans="1:5" ht="14.45" hidden="1" customHeight="1" x14ac:dyDescent="0.25">
      <c r="A584" s="94" t="s">
        <v>577</v>
      </c>
      <c r="B584" s="1869">
        <v>33</v>
      </c>
      <c r="C584" s="413">
        <f>SUM(B584/B588)</f>
        <v>1.1383235598482234E-2</v>
      </c>
      <c r="D584" s="415"/>
      <c r="E584" s="415"/>
    </row>
    <row r="585" spans="1:5" ht="14.45" hidden="1" customHeight="1" x14ac:dyDescent="0.25">
      <c r="A585" s="94" t="s">
        <v>578</v>
      </c>
      <c r="B585" s="1869">
        <v>2</v>
      </c>
      <c r="C585" s="413">
        <f>SUM(B585/B588)</f>
        <v>6.898930665746809E-4</v>
      </c>
      <c r="D585" s="415"/>
      <c r="E585" s="415"/>
    </row>
    <row r="586" spans="1:5" ht="14.45" hidden="1" customHeight="1" x14ac:dyDescent="0.25">
      <c r="A586" s="94" t="s">
        <v>579</v>
      </c>
      <c r="B586" s="1869">
        <v>0</v>
      </c>
      <c r="C586" s="413">
        <f>SUM(B586/B588)</f>
        <v>0</v>
      </c>
      <c r="D586" s="415"/>
      <c r="E586" s="415"/>
    </row>
    <row r="587" spans="1:5" ht="15" hidden="1" customHeight="1" thickBot="1" x14ac:dyDescent="0.3">
      <c r="A587" s="111" t="s">
        <v>580</v>
      </c>
      <c r="B587" s="349">
        <v>0</v>
      </c>
      <c r="C587" s="414">
        <f>SUM(B587/B588)</f>
        <v>0</v>
      </c>
      <c r="D587" s="415"/>
      <c r="E587" s="415"/>
    </row>
    <row r="588" spans="1:5" ht="15.6" hidden="1" customHeight="1" thickTop="1" thickBot="1" x14ac:dyDescent="0.3">
      <c r="A588" s="125" t="s">
        <v>135</v>
      </c>
      <c r="B588" s="204">
        <f>SUM(B581:B587)</f>
        <v>2899</v>
      </c>
      <c r="C588" s="730">
        <f>SUM(B588/B588)</f>
        <v>1</v>
      </c>
      <c r="D588" s="729"/>
      <c r="E588" s="729"/>
    </row>
    <row r="589" spans="1:5" ht="15" hidden="1" customHeight="1" thickBot="1" x14ac:dyDescent="0.3">
      <c r="A589" s="2126" t="s">
        <v>618</v>
      </c>
      <c r="B589" s="2127"/>
      <c r="C589" s="2127"/>
      <c r="D589" s="2127"/>
      <c r="E589" s="2128"/>
    </row>
    <row r="590" spans="1:5" ht="14.45" hidden="1" customHeight="1" x14ac:dyDescent="0.25">
      <c r="A590" s="1871" t="s">
        <v>582</v>
      </c>
      <c r="B590" s="1851">
        <v>1594</v>
      </c>
      <c r="C590" s="731">
        <v>0.54900000000000004</v>
      </c>
      <c r="D590" s="732"/>
      <c r="E590" s="732"/>
    </row>
    <row r="591" spans="1:5" ht="14.45" hidden="1" customHeight="1" x14ac:dyDescent="0.25">
      <c r="A591" s="94" t="s">
        <v>583</v>
      </c>
      <c r="B591" s="1869">
        <v>95</v>
      </c>
      <c r="C591" s="329">
        <f>SUM(B591/B594)</f>
        <v>3.2769920662297343E-2</v>
      </c>
      <c r="D591" s="415"/>
      <c r="E591" s="415"/>
    </row>
    <row r="592" spans="1:5" ht="14.45" hidden="1" customHeight="1" x14ac:dyDescent="0.25">
      <c r="A592" s="94" t="s">
        <v>584</v>
      </c>
      <c r="B592" s="1869">
        <v>1191</v>
      </c>
      <c r="C592" s="329">
        <f>SUM(B592/B594)</f>
        <v>0.41083132114522247</v>
      </c>
      <c r="D592" s="415"/>
      <c r="E592" s="415"/>
    </row>
    <row r="593" spans="1:5" ht="15" hidden="1" customHeight="1" thickBot="1" x14ac:dyDescent="0.3">
      <c r="A593" s="111" t="s">
        <v>585</v>
      </c>
      <c r="B593" s="349">
        <v>19</v>
      </c>
      <c r="C593" s="330">
        <f>SUM(B593/B594)</f>
        <v>6.5539841324594684E-3</v>
      </c>
      <c r="D593" s="415"/>
      <c r="E593" s="415"/>
    </row>
    <row r="594" spans="1:5" ht="15.6" hidden="1" customHeight="1" thickTop="1" thickBot="1" x14ac:dyDescent="0.3">
      <c r="A594" s="125" t="s">
        <v>135</v>
      </c>
      <c r="B594" s="204">
        <f>SUM(B590:B593)</f>
        <v>2899</v>
      </c>
      <c r="C594" s="728">
        <f>SUM(B594/B594)</f>
        <v>1</v>
      </c>
      <c r="D594" s="729"/>
      <c r="E594" s="729"/>
    </row>
    <row r="595" spans="1:5" ht="15" hidden="1" customHeight="1" thickBot="1" x14ac:dyDescent="0.3">
      <c r="A595" s="2126" t="s">
        <v>619</v>
      </c>
      <c r="B595" s="2127"/>
      <c r="C595" s="2127"/>
      <c r="D595" s="2127"/>
      <c r="E595" s="2128"/>
    </row>
    <row r="596" spans="1:5" ht="14.45" hidden="1" customHeight="1" x14ac:dyDescent="0.25">
      <c r="A596" s="1871" t="s">
        <v>587</v>
      </c>
      <c r="B596" s="1851">
        <v>1004</v>
      </c>
      <c r="C596" s="731">
        <f>SUM(B596/B599)</f>
        <v>0.3463263194204898</v>
      </c>
      <c r="D596" s="732"/>
      <c r="E596" s="732"/>
    </row>
    <row r="597" spans="1:5" ht="14.45" hidden="1" customHeight="1" x14ac:dyDescent="0.25">
      <c r="A597" s="94" t="s">
        <v>588</v>
      </c>
      <c r="B597" s="1869">
        <v>1146</v>
      </c>
      <c r="C597" s="329">
        <v>0.39600000000000002</v>
      </c>
      <c r="D597" s="415"/>
      <c r="E597" s="415"/>
    </row>
    <row r="598" spans="1:5" ht="15" hidden="1" customHeight="1" thickBot="1" x14ac:dyDescent="0.3">
      <c r="A598" s="111" t="s">
        <v>589</v>
      </c>
      <c r="B598" s="349">
        <v>749</v>
      </c>
      <c r="C598" s="330">
        <f>SUM(B598/B599)</f>
        <v>0.25836495343221799</v>
      </c>
      <c r="D598" s="415"/>
      <c r="E598" s="415"/>
    </row>
    <row r="599" spans="1:5" ht="15.6" hidden="1" customHeight="1" thickTop="1" thickBot="1" x14ac:dyDescent="0.3">
      <c r="A599" s="35" t="s">
        <v>135</v>
      </c>
      <c r="B599" s="109">
        <f>SUM(B596:B598)</f>
        <v>2899</v>
      </c>
      <c r="C599" s="331">
        <f>SUM(B599/B599)</f>
        <v>1</v>
      </c>
      <c r="D599" s="415"/>
      <c r="E599" s="415"/>
    </row>
    <row r="600" spans="1:5" ht="15" hidden="1" customHeight="1" thickBot="1" x14ac:dyDescent="0.3">
      <c r="A600" s="1325"/>
      <c r="B600" s="1325"/>
      <c r="C600" s="1325"/>
      <c r="D600" s="1325"/>
      <c r="E600" s="1325"/>
    </row>
    <row r="601" spans="1:5" ht="18.95" hidden="1" customHeight="1" thickBot="1" x14ac:dyDescent="0.35">
      <c r="A601" s="2193" t="s">
        <v>558</v>
      </c>
      <c r="B601" s="2194"/>
      <c r="C601" s="2194"/>
      <c r="D601" s="2194"/>
      <c r="E601" s="2195"/>
    </row>
    <row r="602" spans="1:5" ht="15.95" hidden="1" customHeight="1" thickBot="1" x14ac:dyDescent="0.3">
      <c r="A602" s="2386" t="s">
        <v>324</v>
      </c>
      <c r="B602" s="2387"/>
      <c r="C602" s="2387"/>
      <c r="D602" s="2387"/>
      <c r="E602" s="2388"/>
    </row>
    <row r="603" spans="1:5" ht="15" hidden="1" customHeight="1" thickBot="1" x14ac:dyDescent="0.3">
      <c r="A603" s="107"/>
      <c r="B603" s="2389" t="s">
        <v>560</v>
      </c>
      <c r="C603" s="2390"/>
      <c r="D603" s="2389" t="s">
        <v>561</v>
      </c>
      <c r="E603" s="2390"/>
    </row>
    <row r="604" spans="1:5" ht="15" hidden="1" customHeight="1" thickBot="1" x14ac:dyDescent="0.3">
      <c r="A604" s="138"/>
      <c r="B604" s="177" t="s">
        <v>562</v>
      </c>
      <c r="C604" s="176" t="s">
        <v>278</v>
      </c>
      <c r="D604" s="177" t="s">
        <v>562</v>
      </c>
      <c r="E604" s="176" t="s">
        <v>278</v>
      </c>
    </row>
    <row r="605" spans="1:5" ht="15" hidden="1" customHeight="1" thickBot="1" x14ac:dyDescent="0.3">
      <c r="A605" s="2235" t="s">
        <v>622</v>
      </c>
      <c r="B605" s="2132"/>
      <c r="C605" s="2132"/>
      <c r="D605" s="2132"/>
      <c r="E605" s="2240"/>
    </row>
    <row r="606" spans="1:5" ht="14.45" hidden="1" customHeight="1" x14ac:dyDescent="0.25">
      <c r="A606" s="93" t="s">
        <v>623</v>
      </c>
      <c r="B606" s="397">
        <v>144</v>
      </c>
      <c r="C606" s="602">
        <f>B606/B614</f>
        <v>5.2650822669104203E-2</v>
      </c>
      <c r="D606" s="397">
        <v>94</v>
      </c>
      <c r="E606" s="602">
        <f>D606/D614</f>
        <v>5.3991958644457209E-2</v>
      </c>
    </row>
    <row r="607" spans="1:5" ht="14.45" hidden="1" customHeight="1" x14ac:dyDescent="0.25">
      <c r="A607" s="2409" t="s">
        <v>624</v>
      </c>
      <c r="B607" s="2408">
        <v>1216</v>
      </c>
      <c r="C607" s="2396">
        <f>B607/B614</f>
        <v>0.44460694698354664</v>
      </c>
      <c r="D607" s="2249">
        <v>637</v>
      </c>
      <c r="E607" s="2396">
        <v>0.36699999999999999</v>
      </c>
    </row>
    <row r="608" spans="1:5" ht="14.45" hidden="1" customHeight="1" x14ac:dyDescent="0.25">
      <c r="A608" s="2410"/>
      <c r="B608" s="2408"/>
      <c r="C608" s="2397"/>
      <c r="D608" s="2250"/>
      <c r="E608" s="2397"/>
    </row>
    <row r="609" spans="1:5" ht="14.45" hidden="1" customHeight="1" x14ac:dyDescent="0.25">
      <c r="A609" s="94" t="s">
        <v>625</v>
      </c>
      <c r="B609" s="1869">
        <v>422</v>
      </c>
      <c r="C609" s="348">
        <f>B609/B614</f>
        <v>0.15429616087751372</v>
      </c>
      <c r="D609" s="1869">
        <v>281</v>
      </c>
      <c r="E609" s="348">
        <f>D609/D614</f>
        <v>0.1614014933946008</v>
      </c>
    </row>
    <row r="610" spans="1:5" ht="14.45" hidden="1" customHeight="1" x14ac:dyDescent="0.25">
      <c r="A610" s="94" t="s">
        <v>626</v>
      </c>
      <c r="B610" s="1869">
        <v>582</v>
      </c>
      <c r="C610" s="348">
        <f>B610/B614</f>
        <v>0.21279707495429617</v>
      </c>
      <c r="D610" s="1869">
        <v>413</v>
      </c>
      <c r="E610" s="348">
        <f>D610/D614</f>
        <v>0.23721998851234921</v>
      </c>
    </row>
    <row r="611" spans="1:5" ht="14.45" hidden="1" customHeight="1" x14ac:dyDescent="0.25">
      <c r="A611" s="2409" t="s">
        <v>627</v>
      </c>
      <c r="B611" s="2408">
        <v>370</v>
      </c>
      <c r="C611" s="2396">
        <f>B611/B614</f>
        <v>0.13528336380255943</v>
      </c>
      <c r="D611" s="2249">
        <v>314</v>
      </c>
      <c r="E611" s="2396">
        <f>D611/D614</f>
        <v>0.18035611717403791</v>
      </c>
    </row>
    <row r="612" spans="1:5" ht="14.45" hidden="1" customHeight="1" x14ac:dyDescent="0.25">
      <c r="A612" s="2410"/>
      <c r="B612" s="2408"/>
      <c r="C612" s="2397"/>
      <c r="D612" s="2250"/>
      <c r="E612" s="2397"/>
    </row>
    <row r="613" spans="1:5" ht="15" hidden="1" customHeight="1" thickBot="1" x14ac:dyDescent="0.3">
      <c r="A613" s="95" t="s">
        <v>408</v>
      </c>
      <c r="B613" s="349">
        <v>1</v>
      </c>
      <c r="C613" s="350">
        <f>B613/B614</f>
        <v>3.6563071297989033E-4</v>
      </c>
      <c r="D613" s="349">
        <v>2</v>
      </c>
      <c r="E613" s="350">
        <f>D613/D614</f>
        <v>1.1487650775416428E-3</v>
      </c>
    </row>
    <row r="614" spans="1:5" ht="15.6" hidden="1" customHeight="1" thickTop="1" thickBot="1" x14ac:dyDescent="0.3">
      <c r="A614" s="34" t="s">
        <v>409</v>
      </c>
      <c r="B614" s="351">
        <f>SUM(B606:B613)</f>
        <v>2735</v>
      </c>
      <c r="C614" s="603">
        <f>SUM(C606:C613)</f>
        <v>1</v>
      </c>
      <c r="D614" s="398">
        <f>SUM(D606:D613)</f>
        <v>1741</v>
      </c>
      <c r="E614" s="603">
        <f>SUM(E606:E613)</f>
        <v>1.0011183228029867</v>
      </c>
    </row>
    <row r="615" spans="1:5" ht="15" hidden="1" customHeight="1" thickBot="1" x14ac:dyDescent="0.3">
      <c r="A615" s="2404" t="s">
        <v>564</v>
      </c>
      <c r="B615" s="2133"/>
      <c r="C615" s="2133"/>
      <c r="D615" s="2133"/>
      <c r="E615" s="2405"/>
    </row>
    <row r="616" spans="1:5" ht="14.45" hidden="1" customHeight="1" x14ac:dyDescent="0.25">
      <c r="A616" s="93" t="s">
        <v>292</v>
      </c>
      <c r="B616" s="397">
        <v>446</v>
      </c>
      <c r="C616" s="604">
        <f>B616/B622</f>
        <v>0.16307129798903108</v>
      </c>
      <c r="D616" s="397">
        <v>285</v>
      </c>
      <c r="E616" s="604">
        <f>D616/D622</f>
        <v>0.1636990235496841</v>
      </c>
    </row>
    <row r="617" spans="1:5" ht="14.45" hidden="1" customHeight="1" x14ac:dyDescent="0.25">
      <c r="A617" s="94" t="s">
        <v>293</v>
      </c>
      <c r="B617" s="1869">
        <v>163</v>
      </c>
      <c r="C617" s="605">
        <f>B617/B622</f>
        <v>5.9597806215722124E-2</v>
      </c>
      <c r="D617" s="1869">
        <v>159</v>
      </c>
      <c r="E617" s="605">
        <f>D617/D622</f>
        <v>9.1326823664560602E-2</v>
      </c>
    </row>
    <row r="618" spans="1:5" ht="14.45" hidden="1" customHeight="1" x14ac:dyDescent="0.25">
      <c r="A618" s="94" t="s">
        <v>294</v>
      </c>
      <c r="B618" s="1869">
        <v>30</v>
      </c>
      <c r="C618" s="605">
        <f>B618/B622</f>
        <v>1.0968921389396709E-2</v>
      </c>
      <c r="D618" s="1869">
        <v>15</v>
      </c>
      <c r="E618" s="605">
        <f>D618/D622</f>
        <v>8.6157380815623207E-3</v>
      </c>
    </row>
    <row r="619" spans="1:5" ht="14.45" hidden="1" customHeight="1" x14ac:dyDescent="0.25">
      <c r="A619" s="94" t="s">
        <v>295</v>
      </c>
      <c r="B619" s="1869">
        <v>944</v>
      </c>
      <c r="C619" s="605">
        <f>B619/B622</f>
        <v>0.34515539305301646</v>
      </c>
      <c r="D619" s="1869">
        <v>569</v>
      </c>
      <c r="E619" s="605">
        <f>D619/D622</f>
        <v>0.32682366456059736</v>
      </c>
    </row>
    <row r="620" spans="1:5" ht="14.45" hidden="1" customHeight="1" x14ac:dyDescent="0.25">
      <c r="A620" s="94" t="s">
        <v>296</v>
      </c>
      <c r="B620" s="1869">
        <v>952</v>
      </c>
      <c r="C620" s="605">
        <f>B620/B622</f>
        <v>0.34808043875685557</v>
      </c>
      <c r="D620" s="1869">
        <v>628</v>
      </c>
      <c r="E620" s="605">
        <v>0.36</v>
      </c>
    </row>
    <row r="621" spans="1:5" ht="15" hidden="1" customHeight="1" thickBot="1" x14ac:dyDescent="0.3">
      <c r="A621" s="111" t="s">
        <v>297</v>
      </c>
      <c r="B621" s="349">
        <v>200</v>
      </c>
      <c r="C621" s="606">
        <f>B621/B622</f>
        <v>7.3126142595978064E-2</v>
      </c>
      <c r="D621" s="349">
        <v>85</v>
      </c>
      <c r="E621" s="606">
        <f>D621/D622</f>
        <v>4.8822515795519814E-2</v>
      </c>
    </row>
    <row r="622" spans="1:5" ht="15.6" hidden="1" customHeight="1" thickTop="1" thickBot="1" x14ac:dyDescent="0.3">
      <c r="A622" s="36" t="s">
        <v>565</v>
      </c>
      <c r="B622" s="351">
        <f>SUM(B616:B621)</f>
        <v>2735</v>
      </c>
      <c r="C622" s="603">
        <f>SUM(C616:C621)</f>
        <v>1</v>
      </c>
      <c r="D622" s="398">
        <f>SUM(D616:D621)</f>
        <v>1741</v>
      </c>
      <c r="E622" s="603">
        <f>SUM(E616:E621)</f>
        <v>0.99928776565192412</v>
      </c>
    </row>
    <row r="623" spans="1:5" ht="15" hidden="1" customHeight="1" thickBot="1" x14ac:dyDescent="0.3">
      <c r="A623" s="2404" t="s">
        <v>566</v>
      </c>
      <c r="B623" s="2133"/>
      <c r="C623" s="2133"/>
      <c r="D623" s="2133"/>
      <c r="E623" s="2405"/>
    </row>
    <row r="624" spans="1:5" ht="15" hidden="1" customHeight="1" thickBot="1" x14ac:dyDescent="0.3">
      <c r="A624" s="93" t="s">
        <v>567</v>
      </c>
      <c r="B624" s="2406" t="s">
        <v>598</v>
      </c>
      <c r="C624" s="2407"/>
      <c r="D624" s="772"/>
      <c r="E624" s="217"/>
    </row>
    <row r="625" spans="1:5" ht="14.45" hidden="1" customHeight="1" x14ac:dyDescent="0.25">
      <c r="A625" s="94" t="s">
        <v>628</v>
      </c>
      <c r="B625" s="2398">
        <v>1</v>
      </c>
      <c r="C625" s="2399"/>
      <c r="D625" s="773"/>
      <c r="E625" s="774"/>
    </row>
    <row r="626" spans="1:5" ht="15" hidden="1" customHeight="1" thickBot="1" x14ac:dyDescent="0.3">
      <c r="A626" s="725" t="s">
        <v>629</v>
      </c>
      <c r="B626" s="2400">
        <v>48</v>
      </c>
      <c r="C626" s="2401"/>
      <c r="D626" s="775"/>
      <c r="E626" s="776"/>
    </row>
    <row r="627" spans="1:5" ht="15" hidden="1" customHeight="1" thickBot="1" x14ac:dyDescent="0.3">
      <c r="A627" s="2126" t="s">
        <v>569</v>
      </c>
      <c r="B627" s="2127"/>
      <c r="C627" s="2127"/>
      <c r="D627" s="2127"/>
      <c r="E627" s="2128"/>
    </row>
    <row r="628" spans="1:5" ht="14.45" hidden="1" customHeight="1" x14ac:dyDescent="0.25">
      <c r="A628" s="1871" t="s">
        <v>570</v>
      </c>
      <c r="B628" s="1851">
        <v>2177</v>
      </c>
      <c r="C628" s="726">
        <f>B628/B631</f>
        <v>0.79597806215722122</v>
      </c>
      <c r="D628" s="1851">
        <v>1097</v>
      </c>
      <c r="E628" s="726">
        <f>D628/D631</f>
        <v>0.63009764503159105</v>
      </c>
    </row>
    <row r="629" spans="1:5" ht="14.45" hidden="1" customHeight="1" x14ac:dyDescent="0.25">
      <c r="A629" s="97" t="s">
        <v>571</v>
      </c>
      <c r="B629" s="1869">
        <v>44</v>
      </c>
      <c r="C629" s="348">
        <f>B629/B631</f>
        <v>1.6087751371115174E-2</v>
      </c>
      <c r="D629" s="1869">
        <v>20</v>
      </c>
      <c r="E629" s="348">
        <f>D629/D631</f>
        <v>1.1487650775416428E-2</v>
      </c>
    </row>
    <row r="630" spans="1:5" ht="15" hidden="1" customHeight="1" thickBot="1" x14ac:dyDescent="0.3">
      <c r="A630" s="95" t="s">
        <v>572</v>
      </c>
      <c r="B630" s="349">
        <v>514</v>
      </c>
      <c r="C630" s="606">
        <f>B630/B631</f>
        <v>0.18793418647166363</v>
      </c>
      <c r="D630" s="349">
        <v>624</v>
      </c>
      <c r="E630" s="606">
        <v>0.35899999999999999</v>
      </c>
    </row>
    <row r="631" spans="1:5" ht="15.6" hidden="1" customHeight="1" thickTop="1" thickBot="1" x14ac:dyDescent="0.3">
      <c r="A631" s="123" t="s">
        <v>135</v>
      </c>
      <c r="B631" s="497">
        <f>SUM(B628:B630)</f>
        <v>2735</v>
      </c>
      <c r="C631" s="727">
        <f>SUM(C628:C630)</f>
        <v>1</v>
      </c>
      <c r="D631" s="497">
        <f>SUM(D628:D630)</f>
        <v>1741</v>
      </c>
      <c r="E631" s="727">
        <f>SUM(E628:E630)</f>
        <v>1.0005852958070074</v>
      </c>
    </row>
    <row r="632" spans="1:5" ht="15" hidden="1" customHeight="1" thickBot="1" x14ac:dyDescent="0.3">
      <c r="A632" s="2126" t="s">
        <v>617</v>
      </c>
      <c r="B632" s="2127"/>
      <c r="C632" s="2127"/>
      <c r="D632" s="2127"/>
      <c r="E632" s="2128"/>
    </row>
    <row r="633" spans="1:5" ht="14.45" hidden="1" customHeight="1" x14ac:dyDescent="0.25">
      <c r="A633" s="1871" t="s">
        <v>574</v>
      </c>
      <c r="B633" s="1851">
        <v>2550</v>
      </c>
      <c r="C633" s="733">
        <v>0.93200000000000005</v>
      </c>
      <c r="D633" s="732"/>
      <c r="E633" s="732"/>
    </row>
    <row r="634" spans="1:5" ht="14.45" hidden="1" customHeight="1" x14ac:dyDescent="0.25">
      <c r="A634" s="94" t="s">
        <v>575</v>
      </c>
      <c r="B634" s="1869">
        <v>21</v>
      </c>
      <c r="C634" s="413">
        <f>B634/B640</f>
        <v>7.6782449725776962E-3</v>
      </c>
      <c r="D634" s="415"/>
      <c r="E634" s="415"/>
    </row>
    <row r="635" spans="1:5" ht="14.45" hidden="1" customHeight="1" x14ac:dyDescent="0.25">
      <c r="A635" s="94" t="s">
        <v>576</v>
      </c>
      <c r="B635" s="1869">
        <v>48</v>
      </c>
      <c r="C635" s="413">
        <f>B635/B640</f>
        <v>1.7550274223034734E-2</v>
      </c>
      <c r="D635" s="415"/>
      <c r="E635" s="415"/>
    </row>
    <row r="636" spans="1:5" ht="14.45" hidden="1" customHeight="1" x14ac:dyDescent="0.25">
      <c r="A636" s="94" t="s">
        <v>577</v>
      </c>
      <c r="B636" s="1869">
        <v>49</v>
      </c>
      <c r="C636" s="413">
        <f>B636/B640</f>
        <v>1.7915904936014627E-2</v>
      </c>
      <c r="D636" s="415"/>
      <c r="E636" s="415"/>
    </row>
    <row r="637" spans="1:5" ht="14.45" hidden="1" customHeight="1" x14ac:dyDescent="0.25">
      <c r="A637" s="94" t="s">
        <v>578</v>
      </c>
      <c r="B637" s="1869">
        <v>37</v>
      </c>
      <c r="C637" s="413">
        <f>B637/B640</f>
        <v>1.3528336380255941E-2</v>
      </c>
      <c r="D637" s="415"/>
      <c r="E637" s="415"/>
    </row>
    <row r="638" spans="1:5" ht="14.45" hidden="1" customHeight="1" x14ac:dyDescent="0.25">
      <c r="A638" s="94" t="s">
        <v>579</v>
      </c>
      <c r="B638" s="1869">
        <v>20</v>
      </c>
      <c r="C638" s="413">
        <f>B638/B640</f>
        <v>7.3126142595978062E-3</v>
      </c>
      <c r="D638" s="415"/>
      <c r="E638" s="415"/>
    </row>
    <row r="639" spans="1:5" ht="15" hidden="1" customHeight="1" thickBot="1" x14ac:dyDescent="0.3">
      <c r="A639" s="111" t="s">
        <v>580</v>
      </c>
      <c r="B639" s="349">
        <v>10</v>
      </c>
      <c r="C639" s="414">
        <v>3.0000000000000001E-3</v>
      </c>
      <c r="D639" s="415"/>
      <c r="E639" s="415"/>
    </row>
    <row r="640" spans="1:5" ht="15.6" hidden="1" customHeight="1" thickTop="1" thickBot="1" x14ac:dyDescent="0.3">
      <c r="A640" s="125" t="s">
        <v>135</v>
      </c>
      <c r="B640" s="204">
        <f>SUM(B633:B639)</f>
        <v>2735</v>
      </c>
      <c r="C640" s="730">
        <f>SUM(C633:C639)</f>
        <v>0.99898537477148086</v>
      </c>
      <c r="D640" s="729"/>
      <c r="E640" s="729"/>
    </row>
    <row r="641" spans="1:5" ht="15" hidden="1" customHeight="1" thickBot="1" x14ac:dyDescent="0.3">
      <c r="A641" s="2126" t="s">
        <v>618</v>
      </c>
      <c r="B641" s="2127"/>
      <c r="C641" s="2127"/>
      <c r="D641" s="2127"/>
      <c r="E641" s="2128"/>
    </row>
    <row r="642" spans="1:5" s="197" customFormat="1" ht="14.45" hidden="1" customHeight="1" x14ac:dyDescent="0.25">
      <c r="A642" s="1871" t="s">
        <v>582</v>
      </c>
      <c r="B642" s="1851">
        <v>1421</v>
      </c>
      <c r="C642" s="731">
        <v>0.51900000000000002</v>
      </c>
      <c r="D642" s="732"/>
      <c r="E642" s="732"/>
    </row>
    <row r="643" spans="1:5" ht="14.45" hidden="1" customHeight="1" x14ac:dyDescent="0.25">
      <c r="A643" s="94" t="s">
        <v>583</v>
      </c>
      <c r="B643" s="1869">
        <v>82</v>
      </c>
      <c r="C643" s="329">
        <f>B643/B646</f>
        <v>2.9981718464351007E-2</v>
      </c>
      <c r="D643" s="415"/>
      <c r="E643" s="415"/>
    </row>
    <row r="644" spans="1:5" ht="14.45" hidden="1" customHeight="1" x14ac:dyDescent="0.25">
      <c r="A644" s="94" t="s">
        <v>584</v>
      </c>
      <c r="B644" s="1869">
        <v>1224</v>
      </c>
      <c r="C644" s="329">
        <f>B644/B646</f>
        <v>0.44753199268738575</v>
      </c>
      <c r="D644" s="415"/>
      <c r="E644" s="415"/>
    </row>
    <row r="645" spans="1:5" ht="15" hidden="1" customHeight="1" thickBot="1" x14ac:dyDescent="0.3">
      <c r="A645" s="111" t="s">
        <v>585</v>
      </c>
      <c r="B645" s="349">
        <v>8</v>
      </c>
      <c r="C645" s="330">
        <f>B645/B646</f>
        <v>2.9250457038391227E-3</v>
      </c>
      <c r="D645" s="415"/>
      <c r="E645" s="415"/>
    </row>
    <row r="646" spans="1:5" ht="15.6" hidden="1" customHeight="1" thickTop="1" thickBot="1" x14ac:dyDescent="0.3">
      <c r="A646" s="125" t="s">
        <v>135</v>
      </c>
      <c r="B646" s="204">
        <f>SUM(B641:B645)</f>
        <v>2735</v>
      </c>
      <c r="C646" s="728">
        <f>SUM(C641:C645)</f>
        <v>0.99943875685557593</v>
      </c>
      <c r="D646" s="729"/>
      <c r="E646" s="729"/>
    </row>
    <row r="647" spans="1:5" ht="15" hidden="1" customHeight="1" thickBot="1" x14ac:dyDescent="0.3">
      <c r="A647" s="2126" t="s">
        <v>619</v>
      </c>
      <c r="B647" s="2127"/>
      <c r="C647" s="2127"/>
      <c r="D647" s="2127"/>
      <c r="E647" s="2128"/>
    </row>
    <row r="648" spans="1:5" ht="14.45" hidden="1" customHeight="1" x14ac:dyDescent="0.25">
      <c r="A648" s="1871" t="s">
        <v>587</v>
      </c>
      <c r="B648" s="1851">
        <v>1819</v>
      </c>
      <c r="C648" s="731">
        <f>B648/B651</f>
        <v>0.66508226691042049</v>
      </c>
      <c r="D648" s="732"/>
      <c r="E648" s="732"/>
    </row>
    <row r="649" spans="1:5" ht="14.45" hidden="1" customHeight="1" x14ac:dyDescent="0.25">
      <c r="A649" s="94" t="s">
        <v>588</v>
      </c>
      <c r="B649" s="1869">
        <v>181</v>
      </c>
      <c r="C649" s="329">
        <f>B649/B651</f>
        <v>6.6179159049360142E-2</v>
      </c>
      <c r="D649" s="415"/>
      <c r="E649" s="415"/>
    </row>
    <row r="650" spans="1:5" ht="15" hidden="1" customHeight="1" thickBot="1" x14ac:dyDescent="0.3">
      <c r="A650" s="111" t="s">
        <v>589</v>
      </c>
      <c r="B650" s="349">
        <v>735</v>
      </c>
      <c r="C650" s="330">
        <f>B650/B651</f>
        <v>0.26873857404021939</v>
      </c>
      <c r="D650" s="415"/>
      <c r="E650" s="415"/>
    </row>
    <row r="651" spans="1:5" ht="15.6" hidden="1" customHeight="1" thickTop="1" thickBot="1" x14ac:dyDescent="0.3">
      <c r="A651" s="35" t="s">
        <v>135</v>
      </c>
      <c r="B651" s="109">
        <f>SUM(B648:B650)</f>
        <v>2735</v>
      </c>
      <c r="C651" s="331">
        <f>SUM(C648:C650)</f>
        <v>1</v>
      </c>
      <c r="D651" s="415"/>
      <c r="E651" s="415"/>
    </row>
    <row r="652" spans="1:5" ht="31.5" hidden="1" customHeight="1" x14ac:dyDescent="0.25">
      <c r="A652" s="2395" t="s">
        <v>630</v>
      </c>
      <c r="B652" s="2395"/>
      <c r="C652" s="2395"/>
      <c r="D652" s="2395"/>
      <c r="E652" s="2395"/>
    </row>
    <row r="653" spans="1:5" x14ac:dyDescent="0.25">
      <c r="A653" s="2413" t="s">
        <v>317</v>
      </c>
      <c r="B653" s="2413"/>
      <c r="C653" s="2413"/>
      <c r="D653" s="2413"/>
      <c r="E653" s="2413"/>
    </row>
    <row r="654" spans="1:5" x14ac:dyDescent="0.25">
      <c r="A654" s="2413"/>
      <c r="B654" s="2413"/>
      <c r="C654" s="2413"/>
      <c r="D654" s="2413"/>
      <c r="E654" s="2413"/>
    </row>
  </sheetData>
  <sheetProtection algorithmName="SHA-512" hashValue="5Lk1POdo4uLATQGqqvV99Kqs6gWm9Wubq6C7tq8E2Vmo7TsROwmM2VODV9h6Mk4Ki/UJbCvU6fA46j8jR4GfLA==" saltValue="tx1yHBsVshaKvjqLdrrTMw==" spinCount="100000" sheet="1" objects="1" scenarios="1"/>
  <mergeCells count="176">
    <mergeCell ref="A653:E654"/>
    <mergeCell ref="A128:E128"/>
    <mergeCell ref="A137:E137"/>
    <mergeCell ref="A144:E144"/>
    <mergeCell ref="A100:E100"/>
    <mergeCell ref="B101:C101"/>
    <mergeCell ref="D101:E101"/>
    <mergeCell ref="A103:E103"/>
    <mergeCell ref="A113:E113"/>
    <mergeCell ref="A121:E121"/>
    <mergeCell ref="B122:C122"/>
    <mergeCell ref="D122:E122"/>
    <mergeCell ref="A123:E123"/>
    <mergeCell ref="A230:E230"/>
    <mergeCell ref="A239:E239"/>
    <mergeCell ref="A245:E245"/>
    <mergeCell ref="A202:E202"/>
    <mergeCell ref="B203:C203"/>
    <mergeCell ref="D203:E203"/>
    <mergeCell ref="A205:E205"/>
    <mergeCell ref="A215:E215"/>
    <mergeCell ref="A223:E223"/>
    <mergeCell ref="B224:C224"/>
    <mergeCell ref="D224:E224"/>
    <mergeCell ref="A225:E225"/>
    <mergeCell ref="A455:E455"/>
    <mergeCell ref="A373:E373"/>
    <mergeCell ref="A378:E378"/>
    <mergeCell ref="A387:E387"/>
    <mergeCell ref="A393:E393"/>
    <mergeCell ref="A173:E173"/>
    <mergeCell ref="A178:E178"/>
    <mergeCell ref="A187:E187"/>
    <mergeCell ref="A194:E194"/>
    <mergeCell ref="A353:E353"/>
    <mergeCell ref="A363:E363"/>
    <mergeCell ref="A371:E371"/>
    <mergeCell ref="B372:C372"/>
    <mergeCell ref="D372:E372"/>
    <mergeCell ref="A451:E451"/>
    <mergeCell ref="A452:E452"/>
    <mergeCell ref="B453:C453"/>
    <mergeCell ref="D453:E453"/>
    <mergeCell ref="A350:E350"/>
    <mergeCell ref="B351:C351"/>
    <mergeCell ref="D351:E351"/>
    <mergeCell ref="A299:E299"/>
    <mergeCell ref="B300:C300"/>
    <mergeCell ref="D300:E300"/>
    <mergeCell ref="A489:E489"/>
    <mergeCell ref="A495:E495"/>
    <mergeCell ref="A465:E465"/>
    <mergeCell ref="A473:E473"/>
    <mergeCell ref="B474:C474"/>
    <mergeCell ref="D474:E474"/>
    <mergeCell ref="A475:E475"/>
    <mergeCell ref="A573:E573"/>
    <mergeCell ref="A480:E480"/>
    <mergeCell ref="A302:E302"/>
    <mergeCell ref="A312:E312"/>
    <mergeCell ref="A320:E320"/>
    <mergeCell ref="B321:C321"/>
    <mergeCell ref="D321:E321"/>
    <mergeCell ref="A322:E322"/>
    <mergeCell ref="A327:E327"/>
    <mergeCell ref="A336:E336"/>
    <mergeCell ref="A342:E342"/>
    <mergeCell ref="B574:C574"/>
    <mergeCell ref="D574:E574"/>
    <mergeCell ref="A551:E551"/>
    <mergeCell ref="A552:E552"/>
    <mergeCell ref="B553:C553"/>
    <mergeCell ref="D553:E553"/>
    <mergeCell ref="A555:E555"/>
    <mergeCell ref="A565:E565"/>
    <mergeCell ref="D503:E503"/>
    <mergeCell ref="A505:E505"/>
    <mergeCell ref="A575:E575"/>
    <mergeCell ref="A602:E602"/>
    <mergeCell ref="A601:E601"/>
    <mergeCell ref="A1:E1"/>
    <mergeCell ref="A150:E150"/>
    <mergeCell ref="B151:C151"/>
    <mergeCell ref="D151:E151"/>
    <mergeCell ref="A153:E153"/>
    <mergeCell ref="A163:E163"/>
    <mergeCell ref="A171:E171"/>
    <mergeCell ref="B172:C172"/>
    <mergeCell ref="D172:E172"/>
    <mergeCell ref="A515:E515"/>
    <mergeCell ref="A523:E523"/>
    <mergeCell ref="B524:C524"/>
    <mergeCell ref="D524:E524"/>
    <mergeCell ref="A525:E525"/>
    <mergeCell ref="A501:E501"/>
    <mergeCell ref="A502:E502"/>
    <mergeCell ref="B503:C503"/>
    <mergeCell ref="A349:E349"/>
    <mergeCell ref="A530:E530"/>
    <mergeCell ref="A539:E539"/>
    <mergeCell ref="A545:E545"/>
    <mergeCell ref="A589:E589"/>
    <mergeCell ref="A647:E647"/>
    <mergeCell ref="A595:E595"/>
    <mergeCell ref="A632:E632"/>
    <mergeCell ref="B624:C624"/>
    <mergeCell ref="A627:E627"/>
    <mergeCell ref="A623:E623"/>
    <mergeCell ref="B607:B608"/>
    <mergeCell ref="B611:B612"/>
    <mergeCell ref="D607:D608"/>
    <mergeCell ref="D611:D612"/>
    <mergeCell ref="A607:A608"/>
    <mergeCell ref="A611:A612"/>
    <mergeCell ref="B603:C603"/>
    <mergeCell ref="D603:E603"/>
    <mergeCell ref="A652:E652"/>
    <mergeCell ref="C607:C608"/>
    <mergeCell ref="C611:C612"/>
    <mergeCell ref="E607:E608"/>
    <mergeCell ref="E611:E612"/>
    <mergeCell ref="B625:C625"/>
    <mergeCell ref="B626:C626"/>
    <mergeCell ref="A641:E641"/>
    <mergeCell ref="A400:E400"/>
    <mergeCell ref="A401:E401"/>
    <mergeCell ref="B402:C402"/>
    <mergeCell ref="D402:E402"/>
    <mergeCell ref="A404:E404"/>
    <mergeCell ref="A429:E429"/>
    <mergeCell ref="A438:E438"/>
    <mergeCell ref="A444:E444"/>
    <mergeCell ref="A414:E414"/>
    <mergeCell ref="A422:E422"/>
    <mergeCell ref="B423:C423"/>
    <mergeCell ref="D423:E423"/>
    <mergeCell ref="A424:E424"/>
    <mergeCell ref="A605:E605"/>
    <mergeCell ref="A615:E615"/>
    <mergeCell ref="A580:E580"/>
    <mergeCell ref="A278:E278"/>
    <mergeCell ref="A287:E287"/>
    <mergeCell ref="A293:E293"/>
    <mergeCell ref="A250:E250"/>
    <mergeCell ref="B251:C251"/>
    <mergeCell ref="D251:E251"/>
    <mergeCell ref="A253:E253"/>
    <mergeCell ref="A263:E263"/>
    <mergeCell ref="A271:E271"/>
    <mergeCell ref="B272:C272"/>
    <mergeCell ref="D272:E272"/>
    <mergeCell ref="A273:E273"/>
    <mergeCell ref="A78:E78"/>
    <mergeCell ref="A87:E87"/>
    <mergeCell ref="A94:E94"/>
    <mergeCell ref="A50:E50"/>
    <mergeCell ref="B51:C51"/>
    <mergeCell ref="D51:E51"/>
    <mergeCell ref="A53:E53"/>
    <mergeCell ref="A63:E63"/>
    <mergeCell ref="A71:E71"/>
    <mergeCell ref="B72:C72"/>
    <mergeCell ref="D72:E72"/>
    <mergeCell ref="A73:E73"/>
    <mergeCell ref="A30:E30"/>
    <mergeCell ref="A39:E39"/>
    <mergeCell ref="A45:E45"/>
    <mergeCell ref="A2:E2"/>
    <mergeCell ref="B3:C3"/>
    <mergeCell ref="D3:E3"/>
    <mergeCell ref="A5:E5"/>
    <mergeCell ref="A15:E15"/>
    <mergeCell ref="A23:E23"/>
    <mergeCell ref="B24:C24"/>
    <mergeCell ref="D24:E24"/>
    <mergeCell ref="A25:E25"/>
  </mergeCells>
  <printOptions horizontalCentered="1" verticalCentered="1"/>
  <pageMargins left="0.25" right="0.25" top="0.05" bottom="0" header="0.1" footer="0"/>
  <pageSetup scale="90" firstPageNumber="23" fitToHeight="2" orientation="portrait" useFirstPageNumber="1" r:id="rId1"/>
  <headerFooter>
    <oddHeader>&amp;L&amp;9
Semi-Annual Child Welfare Report&amp;C&amp;"-,Bold"&amp;14ARIZONA DEPARTMENT of CHILD SAFETY&amp;R&amp;9
January 01, 2021 through June 30, 2021</oddHeader>
    <oddFooter>&amp;CPage &amp;P</oddFooter>
  </headerFooter>
  <rowBreaks count="1" manualBreakCount="1">
    <brk id="599" max="16383" man="1"/>
  </rowBreaks>
  <ignoredErrors>
    <ignoredError sqref="C522 C514 C421" formula="1"/>
    <ignoredError sqref="C198:C199 C191:C193 C179:C186 C174:C177 C164:C170 E164:E166 E174:E177 C154:C162 E154:E156 C188:C189 C195 E158:E162 E168:E170"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444"/>
  <sheetViews>
    <sheetView showGridLines="0" zoomScaleNormal="100" workbookViewId="0">
      <selection sqref="A1:C1"/>
    </sheetView>
  </sheetViews>
  <sheetFormatPr defaultColWidth="8.85546875" defaultRowHeight="15" x14ac:dyDescent="0.25"/>
  <cols>
    <col min="1" max="1" width="37.85546875" customWidth="1"/>
    <col min="2" max="2" width="19.140625" customWidth="1"/>
    <col min="3" max="3" width="20.42578125" customWidth="1"/>
  </cols>
  <sheetData>
    <row r="1" spans="1:5" ht="19.5" thickBot="1" x14ac:dyDescent="0.35">
      <c r="A1" s="2417" t="s">
        <v>631</v>
      </c>
      <c r="B1" s="2418"/>
      <c r="C1" s="2419"/>
      <c r="D1" s="1325"/>
      <c r="E1" s="29"/>
    </row>
    <row r="2" spans="1:5" s="1325" customFormat="1" ht="16.5" hidden="1" thickBot="1" x14ac:dyDescent="0.3">
      <c r="A2" s="2414" t="s">
        <v>632</v>
      </c>
      <c r="B2" s="2415"/>
      <c r="C2" s="2416"/>
    </row>
    <row r="3" spans="1:5" s="1325" customFormat="1" ht="15.75" hidden="1" thickBot="1" x14ac:dyDescent="0.3">
      <c r="A3" s="127"/>
      <c r="B3" s="128" t="s">
        <v>562</v>
      </c>
      <c r="C3" s="201" t="s">
        <v>633</v>
      </c>
    </row>
    <row r="4" spans="1:5" s="1325" customFormat="1" ht="15.75" hidden="1" thickBot="1" x14ac:dyDescent="0.3">
      <c r="A4" s="2126" t="s">
        <v>634</v>
      </c>
      <c r="B4" s="2127"/>
      <c r="C4" s="2128"/>
    </row>
    <row r="5" spans="1:5" s="1325" customFormat="1" hidden="1" x14ac:dyDescent="0.25">
      <c r="A5" s="1911" t="s">
        <v>282</v>
      </c>
      <c r="B5" s="1474"/>
      <c r="C5" s="332" t="e">
        <f>SUM(B5/B13)</f>
        <v>#DIV/0!</v>
      </c>
    </row>
    <row r="6" spans="1:5" s="1325" customFormat="1" hidden="1" x14ac:dyDescent="0.25">
      <c r="A6" s="94" t="s">
        <v>283</v>
      </c>
      <c r="B6" s="1425"/>
      <c r="C6" s="332" t="e">
        <f>SUM(B6/B13)</f>
        <v>#DIV/0!</v>
      </c>
    </row>
    <row r="7" spans="1:5" s="1325" customFormat="1" hidden="1" x14ac:dyDescent="0.25">
      <c r="A7" s="94" t="s">
        <v>284</v>
      </c>
      <c r="B7" s="1425"/>
      <c r="C7" s="332" t="e">
        <f>SUM(B7/B13)</f>
        <v>#DIV/0!</v>
      </c>
    </row>
    <row r="8" spans="1:5" s="1325" customFormat="1" hidden="1" x14ac:dyDescent="0.25">
      <c r="A8" s="94" t="s">
        <v>285</v>
      </c>
      <c r="B8" s="1425"/>
      <c r="C8" s="332" t="e">
        <f>SUM(B8/B13)</f>
        <v>#DIV/0!</v>
      </c>
    </row>
    <row r="9" spans="1:5" s="1325" customFormat="1" hidden="1" x14ac:dyDescent="0.25">
      <c r="A9" s="94" t="s">
        <v>286</v>
      </c>
      <c r="B9" s="1425"/>
      <c r="C9" s="332" t="e">
        <f>SUM(B9/B13)</f>
        <v>#DIV/0!</v>
      </c>
    </row>
    <row r="10" spans="1:5" s="1325" customFormat="1" hidden="1" x14ac:dyDescent="0.25">
      <c r="A10" s="94" t="s">
        <v>287</v>
      </c>
      <c r="B10" s="1425"/>
      <c r="C10" s="332" t="e">
        <f>SUM(B10/B13)</f>
        <v>#DIV/0!</v>
      </c>
    </row>
    <row r="11" spans="1:5" s="1325" customFormat="1" hidden="1" x14ac:dyDescent="0.25">
      <c r="A11" s="94" t="s">
        <v>288</v>
      </c>
      <c r="B11" s="1425"/>
      <c r="C11" s="332" t="e">
        <f>SUM(B11/B13)</f>
        <v>#DIV/0!</v>
      </c>
    </row>
    <row r="12" spans="1:5" s="1325" customFormat="1" ht="15.75" hidden="1" thickBot="1" x14ac:dyDescent="0.3">
      <c r="A12" s="95" t="s">
        <v>408</v>
      </c>
      <c r="B12" s="1426"/>
      <c r="C12" s="330" t="e">
        <f>SUM(B12/B13)</f>
        <v>#DIV/0!</v>
      </c>
    </row>
    <row r="13" spans="1:5" s="1325" customFormat="1" ht="16.5" hidden="1" thickTop="1" thickBot="1" x14ac:dyDescent="0.3">
      <c r="A13" s="126" t="s">
        <v>409</v>
      </c>
      <c r="B13" s="124">
        <f>SUM(B5:B12)</f>
        <v>0</v>
      </c>
      <c r="C13" s="202" t="e">
        <f>SUM(C5:C12)</f>
        <v>#DIV/0!</v>
      </c>
    </row>
    <row r="14" spans="1:5" s="1325" customFormat="1" ht="15.75" hidden="1" thickBot="1" x14ac:dyDescent="0.3">
      <c r="A14" s="2126" t="s">
        <v>635</v>
      </c>
      <c r="B14" s="2127"/>
      <c r="C14" s="2128"/>
    </row>
    <row r="15" spans="1:5" s="1325" customFormat="1" hidden="1" x14ac:dyDescent="0.25">
      <c r="A15" s="102" t="s">
        <v>292</v>
      </c>
      <c r="B15" s="1474"/>
      <c r="C15" s="332" t="e">
        <f>SUM(B15/B21)</f>
        <v>#DIV/0!</v>
      </c>
    </row>
    <row r="16" spans="1:5" s="1325" customFormat="1" hidden="1" x14ac:dyDescent="0.25">
      <c r="A16" s="100" t="s">
        <v>293</v>
      </c>
      <c r="B16" s="1425"/>
      <c r="C16" s="332" t="e">
        <f>SUM(B16/B21)</f>
        <v>#DIV/0!</v>
      </c>
    </row>
    <row r="17" spans="1:3" s="1325" customFormat="1" hidden="1" x14ac:dyDescent="0.25">
      <c r="A17" s="100" t="s">
        <v>294</v>
      </c>
      <c r="B17" s="1425"/>
      <c r="C17" s="332" t="e">
        <f>SUM(B17/B21)</f>
        <v>#DIV/0!</v>
      </c>
    </row>
    <row r="18" spans="1:3" s="1325" customFormat="1" hidden="1" x14ac:dyDescent="0.25">
      <c r="A18" s="100" t="s">
        <v>295</v>
      </c>
      <c r="B18" s="1425"/>
      <c r="C18" s="332" t="e">
        <f>SUM(B18/B21)</f>
        <v>#DIV/0!</v>
      </c>
    </row>
    <row r="19" spans="1:3" s="1325" customFormat="1" hidden="1" x14ac:dyDescent="0.25">
      <c r="A19" s="100" t="s">
        <v>296</v>
      </c>
      <c r="B19" s="1425"/>
      <c r="C19" s="332" t="e">
        <f>SUM(B19/B21)</f>
        <v>#DIV/0!</v>
      </c>
    </row>
    <row r="20" spans="1:3" s="1325" customFormat="1" ht="15.75" hidden="1" thickBot="1" x14ac:dyDescent="0.3">
      <c r="A20" s="101" t="s">
        <v>297</v>
      </c>
      <c r="B20" s="1426"/>
      <c r="C20" s="108" t="e">
        <f>SUM(B20/B21)</f>
        <v>#DIV/0!</v>
      </c>
    </row>
    <row r="21" spans="1:3" s="1325" customFormat="1" ht="16.5" hidden="1" thickTop="1" thickBot="1" x14ac:dyDescent="0.3">
      <c r="A21" s="125" t="s">
        <v>565</v>
      </c>
      <c r="B21" s="124">
        <f>SUM(B15:B20)</f>
        <v>0</v>
      </c>
      <c r="C21" s="202" t="e">
        <f>SUM(C15:C20)</f>
        <v>#DIV/0!</v>
      </c>
    </row>
    <row r="22" spans="1:3" s="1325" customFormat="1" ht="15.75" hidden="1" thickBot="1" x14ac:dyDescent="0.3">
      <c r="A22" s="2126" t="s">
        <v>636</v>
      </c>
      <c r="B22" s="2127"/>
      <c r="C22" s="2128"/>
    </row>
    <row r="23" spans="1:3" s="1325" customFormat="1" hidden="1" x14ac:dyDescent="0.25">
      <c r="A23" s="102" t="s">
        <v>582</v>
      </c>
      <c r="B23" s="1474"/>
      <c r="C23" s="332" t="e">
        <f>SUM(B23/B27)</f>
        <v>#DIV/0!</v>
      </c>
    </row>
    <row r="24" spans="1:3" s="1325" customFormat="1" hidden="1" x14ac:dyDescent="0.25">
      <c r="A24" s="100" t="s">
        <v>583</v>
      </c>
      <c r="B24" s="1425"/>
      <c r="C24" s="332" t="e">
        <f>SUM(B24/B27)</f>
        <v>#DIV/0!</v>
      </c>
    </row>
    <row r="25" spans="1:3" s="1325" customFormat="1" hidden="1" x14ac:dyDescent="0.25">
      <c r="A25" s="100" t="s">
        <v>584</v>
      </c>
      <c r="B25" s="1425"/>
      <c r="C25" s="332" t="e">
        <f>SUM(B25/B27)</f>
        <v>#DIV/0!</v>
      </c>
    </row>
    <row r="26" spans="1:3" s="1325" customFormat="1" ht="15.75" hidden="1" thickBot="1" x14ac:dyDescent="0.3">
      <c r="A26" s="101" t="s">
        <v>585</v>
      </c>
      <c r="B26" s="1426"/>
      <c r="C26" s="330" t="e">
        <f>SUM(B26/B27)</f>
        <v>#DIV/0!</v>
      </c>
    </row>
    <row r="27" spans="1:3" s="1325" customFormat="1" ht="16.5" hidden="1" thickTop="1" thickBot="1" x14ac:dyDescent="0.3">
      <c r="A27" s="125" t="s">
        <v>135</v>
      </c>
      <c r="B27" s="124">
        <f>SUM(B23:B26)</f>
        <v>0</v>
      </c>
      <c r="C27" s="202" t="e">
        <f>SUM(C23:C26)</f>
        <v>#DIV/0!</v>
      </c>
    </row>
    <row r="28" spans="1:3" s="1325" customFormat="1" ht="15.75" hidden="1" thickBot="1" x14ac:dyDescent="0.3">
      <c r="A28" s="2126" t="s">
        <v>637</v>
      </c>
      <c r="B28" s="2127"/>
      <c r="C28" s="2128"/>
    </row>
    <row r="29" spans="1:3" s="1325" customFormat="1" hidden="1" x14ac:dyDescent="0.25">
      <c r="A29" s="102" t="s">
        <v>587</v>
      </c>
      <c r="B29" s="1474"/>
      <c r="C29" s="332" t="e">
        <f>SUM(B29/B32)</f>
        <v>#DIV/0!</v>
      </c>
    </row>
    <row r="30" spans="1:3" s="1325" customFormat="1" hidden="1" x14ac:dyDescent="0.25">
      <c r="A30" s="100" t="s">
        <v>588</v>
      </c>
      <c r="B30" s="1425"/>
      <c r="C30" s="332" t="e">
        <f>SUM(B30/B32)</f>
        <v>#DIV/0!</v>
      </c>
    </row>
    <row r="31" spans="1:3" s="1325" customFormat="1" ht="15.75" hidden="1" thickBot="1" x14ac:dyDescent="0.3">
      <c r="A31" s="101" t="s">
        <v>589</v>
      </c>
      <c r="B31" s="1426"/>
      <c r="C31" s="330" t="e">
        <f>SUM(B31/B32)</f>
        <v>#DIV/0!</v>
      </c>
    </row>
    <row r="32" spans="1:3" s="1325" customFormat="1" ht="16.5" hidden="1" thickTop="1" thickBot="1" x14ac:dyDescent="0.3">
      <c r="A32" s="123" t="s">
        <v>135</v>
      </c>
      <c r="B32" s="124">
        <f>SUM(B29:B31)</f>
        <v>0</v>
      </c>
      <c r="C32" s="202" t="e">
        <f>SUM(C29:C31)</f>
        <v>#DIV/0!</v>
      </c>
    </row>
    <row r="33" spans="1:4" s="1325" customFormat="1" ht="15.75" hidden="1" thickBot="1" x14ac:dyDescent="0.3">
      <c r="A33" s="2126" t="s">
        <v>638</v>
      </c>
      <c r="B33" s="2127"/>
      <c r="C33" s="2128"/>
    </row>
    <row r="34" spans="1:4" s="1325" customFormat="1" hidden="1" x14ac:dyDescent="0.25">
      <c r="A34" s="1910" t="s">
        <v>639</v>
      </c>
      <c r="B34" s="1424"/>
      <c r="C34" s="325" t="e">
        <f>SUM(B34/B38)</f>
        <v>#DIV/0!</v>
      </c>
      <c r="D34" s="31"/>
    </row>
    <row r="35" spans="1:4" s="1325" customFormat="1" hidden="1" x14ac:dyDescent="0.25">
      <c r="A35" s="1910" t="s">
        <v>640</v>
      </c>
      <c r="B35" s="1425"/>
      <c r="C35" s="332" t="e">
        <f>SUM(B35/B38)</f>
        <v>#DIV/0!</v>
      </c>
    </row>
    <row r="36" spans="1:4" s="1325" customFormat="1" hidden="1" x14ac:dyDescent="0.25">
      <c r="A36" s="1910" t="s">
        <v>641</v>
      </c>
      <c r="B36" s="1425"/>
      <c r="C36" s="332" t="e">
        <f>SUM(B36/B38)</f>
        <v>#DIV/0!</v>
      </c>
    </row>
    <row r="37" spans="1:4" s="1325" customFormat="1" ht="15.75" hidden="1" thickBot="1" x14ac:dyDescent="0.3">
      <c r="A37" s="111" t="s">
        <v>642</v>
      </c>
      <c r="B37" s="1426"/>
      <c r="C37" s="327" t="e">
        <f>SUM(B37/B38)</f>
        <v>#DIV/0!</v>
      </c>
    </row>
    <row r="38" spans="1:4" s="1325" customFormat="1" ht="16.5" hidden="1" thickTop="1" thickBot="1" x14ac:dyDescent="0.3">
      <c r="A38" s="34" t="s">
        <v>135</v>
      </c>
      <c r="B38" s="119">
        <f>SUM(B34:B37)</f>
        <v>0</v>
      </c>
      <c r="C38" s="203" t="e">
        <f>SUM(C34:C37)</f>
        <v>#DIV/0!</v>
      </c>
    </row>
    <row r="39" spans="1:4" s="1325" customFormat="1" ht="16.5" thickBot="1" x14ac:dyDescent="0.3">
      <c r="A39" s="2414" t="s">
        <v>1017</v>
      </c>
      <c r="B39" s="2415"/>
      <c r="C39" s="2416"/>
    </row>
    <row r="40" spans="1:4" s="1325" customFormat="1" ht="15.75" thickBot="1" x14ac:dyDescent="0.3">
      <c r="A40" s="127"/>
      <c r="B40" s="128" t="s">
        <v>562</v>
      </c>
      <c r="C40" s="201" t="s">
        <v>633</v>
      </c>
    </row>
    <row r="41" spans="1:4" s="1325" customFormat="1" ht="15.75" thickBot="1" x14ac:dyDescent="0.3">
      <c r="A41" s="2126" t="s">
        <v>634</v>
      </c>
      <c r="B41" s="2127"/>
      <c r="C41" s="2128"/>
    </row>
    <row r="42" spans="1:4" s="1325" customFormat="1" x14ac:dyDescent="0.25">
      <c r="A42" s="1871" t="s">
        <v>282</v>
      </c>
      <c r="B42" s="1951">
        <v>0</v>
      </c>
      <c r="C42" s="332">
        <f>SUM(B42/B50)</f>
        <v>0</v>
      </c>
    </row>
    <row r="43" spans="1:4" s="1325" customFormat="1" x14ac:dyDescent="0.25">
      <c r="A43" s="94" t="s">
        <v>283</v>
      </c>
      <c r="B43" s="1956">
        <v>0</v>
      </c>
      <c r="C43" s="332">
        <f>SUM(B43/B50)</f>
        <v>0</v>
      </c>
    </row>
    <row r="44" spans="1:4" s="1325" customFormat="1" x14ac:dyDescent="0.25">
      <c r="A44" s="94" t="s">
        <v>284</v>
      </c>
      <c r="B44" s="1956">
        <v>0</v>
      </c>
      <c r="C44" s="332">
        <f>SUM(B44/B50)</f>
        <v>0</v>
      </c>
    </row>
    <row r="45" spans="1:4" s="1325" customFormat="1" x14ac:dyDescent="0.25">
      <c r="A45" s="94" t="s">
        <v>285</v>
      </c>
      <c r="B45" s="1956">
        <v>1</v>
      </c>
      <c r="C45" s="332">
        <f>SUM(B45/B50)</f>
        <v>0.5</v>
      </c>
    </row>
    <row r="46" spans="1:4" s="1325" customFormat="1" x14ac:dyDescent="0.25">
      <c r="A46" s="94" t="s">
        <v>286</v>
      </c>
      <c r="B46" s="1956">
        <v>0</v>
      </c>
      <c r="C46" s="332">
        <f>SUM(B46/B50)</f>
        <v>0</v>
      </c>
    </row>
    <row r="47" spans="1:4" s="1325" customFormat="1" x14ac:dyDescent="0.25">
      <c r="A47" s="94" t="s">
        <v>287</v>
      </c>
      <c r="B47" s="1956">
        <v>1</v>
      </c>
      <c r="C47" s="332">
        <f>SUM(B47/B50)</f>
        <v>0.5</v>
      </c>
    </row>
    <row r="48" spans="1:4" s="1325" customFormat="1" x14ac:dyDescent="0.25">
      <c r="A48" s="94" t="s">
        <v>288</v>
      </c>
      <c r="B48" s="1956">
        <v>0</v>
      </c>
      <c r="C48" s="332">
        <f>SUM(B48/B50)</f>
        <v>0</v>
      </c>
    </row>
    <row r="49" spans="1:3" s="1325" customFormat="1" ht="15.75" thickBot="1" x14ac:dyDescent="0.3">
      <c r="A49" s="95" t="s">
        <v>408</v>
      </c>
      <c r="B49" s="349">
        <v>0</v>
      </c>
      <c r="C49" s="330">
        <f>SUM(B49/B50)</f>
        <v>0</v>
      </c>
    </row>
    <row r="50" spans="1:3" s="1325" customFormat="1" ht="16.5" thickTop="1" thickBot="1" x14ac:dyDescent="0.3">
      <c r="A50" s="126" t="s">
        <v>409</v>
      </c>
      <c r="B50" s="124">
        <f>SUM(B42:B49)</f>
        <v>2</v>
      </c>
      <c r="C50" s="202">
        <f>SUM(C42:C49)</f>
        <v>1</v>
      </c>
    </row>
    <row r="51" spans="1:3" s="1325" customFormat="1" ht="15.75" thickBot="1" x14ac:dyDescent="0.3">
      <c r="A51" s="2126" t="s">
        <v>635</v>
      </c>
      <c r="B51" s="2127"/>
      <c r="C51" s="2128"/>
    </row>
    <row r="52" spans="1:3" s="1325" customFormat="1" x14ac:dyDescent="0.25">
      <c r="A52" s="102" t="s">
        <v>292</v>
      </c>
      <c r="B52" s="1951">
        <v>0</v>
      </c>
      <c r="C52" s="332">
        <f>SUM(B52/B58)</f>
        <v>0</v>
      </c>
    </row>
    <row r="53" spans="1:3" s="1325" customFormat="1" x14ac:dyDescent="0.25">
      <c r="A53" s="100" t="s">
        <v>293</v>
      </c>
      <c r="B53" s="1956">
        <v>0</v>
      </c>
      <c r="C53" s="332">
        <f>SUM(B53/B58)</f>
        <v>0</v>
      </c>
    </row>
    <row r="54" spans="1:3" s="1325" customFormat="1" x14ac:dyDescent="0.25">
      <c r="A54" s="100" t="s">
        <v>294</v>
      </c>
      <c r="B54" s="1956">
        <v>0</v>
      </c>
      <c r="C54" s="332">
        <f>SUM(B54/B58)</f>
        <v>0</v>
      </c>
    </row>
    <row r="55" spans="1:3" s="1325" customFormat="1" x14ac:dyDescent="0.25">
      <c r="A55" s="100" t="s">
        <v>295</v>
      </c>
      <c r="B55" s="1956">
        <v>0</v>
      </c>
      <c r="C55" s="332">
        <f>SUM(B55/B58)</f>
        <v>0</v>
      </c>
    </row>
    <row r="56" spans="1:3" s="1325" customFormat="1" x14ac:dyDescent="0.25">
      <c r="A56" s="100" t="s">
        <v>296</v>
      </c>
      <c r="B56" s="1956">
        <v>2</v>
      </c>
      <c r="C56" s="332">
        <f>SUM(B56/B58)</f>
        <v>1</v>
      </c>
    </row>
    <row r="57" spans="1:3" s="1325" customFormat="1" ht="15.75" thickBot="1" x14ac:dyDescent="0.3">
      <c r="A57" s="101" t="s">
        <v>297</v>
      </c>
      <c r="B57" s="349">
        <v>0</v>
      </c>
      <c r="C57" s="108">
        <f>SUM(B57/B58)</f>
        <v>0</v>
      </c>
    </row>
    <row r="58" spans="1:3" s="1325" customFormat="1" ht="16.5" thickTop="1" thickBot="1" x14ac:dyDescent="0.3">
      <c r="A58" s="125" t="s">
        <v>565</v>
      </c>
      <c r="B58" s="124">
        <f>SUM(B52:B57)</f>
        <v>2</v>
      </c>
      <c r="C58" s="202">
        <f>SUM(C52:C57)</f>
        <v>1</v>
      </c>
    </row>
    <row r="59" spans="1:3" s="1325" customFormat="1" ht="15.75" thickBot="1" x14ac:dyDescent="0.3">
      <c r="A59" s="2126" t="s">
        <v>636</v>
      </c>
      <c r="B59" s="2127"/>
      <c r="C59" s="2128"/>
    </row>
    <row r="60" spans="1:3" s="1325" customFormat="1" x14ac:dyDescent="0.25">
      <c r="A60" s="102" t="s">
        <v>582</v>
      </c>
      <c r="B60" s="1951">
        <v>0</v>
      </c>
      <c r="C60" s="332">
        <f>SUM(B60/B64)</f>
        <v>0</v>
      </c>
    </row>
    <row r="61" spans="1:3" s="1325" customFormat="1" x14ac:dyDescent="0.25">
      <c r="A61" s="100" t="s">
        <v>583</v>
      </c>
      <c r="B61" s="1956">
        <v>0</v>
      </c>
      <c r="C61" s="332">
        <f>SUM(B61/B64)</f>
        <v>0</v>
      </c>
    </row>
    <row r="62" spans="1:3" s="1325" customFormat="1" x14ac:dyDescent="0.25">
      <c r="A62" s="100" t="s">
        <v>584</v>
      </c>
      <c r="B62" s="1956">
        <v>2</v>
      </c>
      <c r="C62" s="332">
        <f>SUM(B62/B64)</f>
        <v>1</v>
      </c>
    </row>
    <row r="63" spans="1:3" s="1325" customFormat="1" ht="15.75" thickBot="1" x14ac:dyDescent="0.3">
      <c r="A63" s="101" t="s">
        <v>585</v>
      </c>
      <c r="B63" s="349">
        <v>0</v>
      </c>
      <c r="C63" s="327">
        <f>SUM(B63/B64)</f>
        <v>0</v>
      </c>
    </row>
    <row r="64" spans="1:3" s="1325" customFormat="1" ht="16.5" thickTop="1" thickBot="1" x14ac:dyDescent="0.3">
      <c r="A64" s="125" t="s">
        <v>135</v>
      </c>
      <c r="B64" s="124">
        <f>SUM(B60:B63)</f>
        <v>2</v>
      </c>
      <c r="C64" s="202">
        <f>SUM(C60:C63)</f>
        <v>1</v>
      </c>
    </row>
    <row r="65" spans="1:3" s="1325" customFormat="1" ht="15.75" thickBot="1" x14ac:dyDescent="0.3">
      <c r="A65" s="2126" t="s">
        <v>637</v>
      </c>
      <c r="B65" s="2127"/>
      <c r="C65" s="2128"/>
    </row>
    <row r="66" spans="1:3" s="1325" customFormat="1" x14ac:dyDescent="0.25">
      <c r="A66" s="102" t="s">
        <v>587</v>
      </c>
      <c r="B66" s="1951">
        <v>1</v>
      </c>
      <c r="C66" s="332">
        <f>SUM(B66/B69)</f>
        <v>0.5</v>
      </c>
    </row>
    <row r="67" spans="1:3" s="1325" customFormat="1" x14ac:dyDescent="0.25">
      <c r="A67" s="100" t="s">
        <v>588</v>
      </c>
      <c r="B67" s="1956">
        <v>1</v>
      </c>
      <c r="C67" s="332">
        <f>SUM(B67/B69)</f>
        <v>0.5</v>
      </c>
    </row>
    <row r="68" spans="1:3" s="1325" customFormat="1" ht="15.75" thickBot="1" x14ac:dyDescent="0.3">
      <c r="A68" s="101" t="s">
        <v>589</v>
      </c>
      <c r="B68" s="349">
        <v>0</v>
      </c>
      <c r="C68" s="327">
        <f>SUM(B68/B69)</f>
        <v>0</v>
      </c>
    </row>
    <row r="69" spans="1:3" s="1325" customFormat="1" ht="16.5" thickTop="1" thickBot="1" x14ac:dyDescent="0.3">
      <c r="A69" s="123" t="s">
        <v>135</v>
      </c>
      <c r="B69" s="124">
        <f>SUM(B66:B68)</f>
        <v>2</v>
      </c>
      <c r="C69" s="202">
        <f>SUM(C66:C68)</f>
        <v>1</v>
      </c>
    </row>
    <row r="70" spans="1:3" s="1325" customFormat="1" ht="15.75" thickBot="1" x14ac:dyDescent="0.3">
      <c r="A70" s="2126" t="s">
        <v>638</v>
      </c>
      <c r="B70" s="2127"/>
      <c r="C70" s="2128"/>
    </row>
    <row r="71" spans="1:3" s="1325" customFormat="1" x14ac:dyDescent="0.25">
      <c r="A71" s="1870" t="s">
        <v>1028</v>
      </c>
      <c r="B71" s="1956">
        <v>1</v>
      </c>
      <c r="C71" s="332">
        <f>SUM(B71/B73)</f>
        <v>0.5</v>
      </c>
    </row>
    <row r="72" spans="1:3" s="1325" customFormat="1" ht="15.75" thickBot="1" x14ac:dyDescent="0.3">
      <c r="A72" s="111" t="s">
        <v>642</v>
      </c>
      <c r="B72" s="349">
        <v>1</v>
      </c>
      <c r="C72" s="327">
        <f>SUM(B72/B73)</f>
        <v>0.5</v>
      </c>
    </row>
    <row r="73" spans="1:3" s="1325" customFormat="1" ht="16.5" thickTop="1" thickBot="1" x14ac:dyDescent="0.3">
      <c r="A73" s="34" t="s">
        <v>135</v>
      </c>
      <c r="B73" s="119">
        <f>SUM(B71:B72)</f>
        <v>2</v>
      </c>
      <c r="C73" s="203">
        <f>SUM(C71:C72)</f>
        <v>1</v>
      </c>
    </row>
    <row r="74" spans="1:3" s="1325" customFormat="1" ht="16.5" hidden="1" thickBot="1" x14ac:dyDescent="0.3">
      <c r="A74" s="2414" t="s">
        <v>117</v>
      </c>
      <c r="B74" s="2415"/>
      <c r="C74" s="2416"/>
    </row>
    <row r="75" spans="1:3" s="1325" customFormat="1" ht="15.75" hidden="1" thickBot="1" x14ac:dyDescent="0.3">
      <c r="A75" s="127"/>
      <c r="B75" s="128" t="s">
        <v>562</v>
      </c>
      <c r="C75" s="201" t="s">
        <v>633</v>
      </c>
    </row>
    <row r="76" spans="1:3" s="1325" customFormat="1" ht="15.75" hidden="1" thickBot="1" x14ac:dyDescent="0.3">
      <c r="A76" s="2126" t="s">
        <v>634</v>
      </c>
      <c r="B76" s="2127"/>
      <c r="C76" s="2128"/>
    </row>
    <row r="77" spans="1:3" s="1325" customFormat="1" hidden="1" x14ac:dyDescent="0.25">
      <c r="A77" s="1871" t="s">
        <v>282</v>
      </c>
      <c r="B77" s="1888">
        <v>0</v>
      </c>
      <c r="C77" s="332">
        <f>SUM(B77/B85)</f>
        <v>0</v>
      </c>
    </row>
    <row r="78" spans="1:3" s="1325" customFormat="1" hidden="1" x14ac:dyDescent="0.25">
      <c r="A78" s="94" t="s">
        <v>283</v>
      </c>
      <c r="B78" s="1892">
        <v>0</v>
      </c>
      <c r="C78" s="332">
        <f>SUM(B78/B85)</f>
        <v>0</v>
      </c>
    </row>
    <row r="79" spans="1:3" s="1325" customFormat="1" hidden="1" x14ac:dyDescent="0.25">
      <c r="A79" s="94" t="s">
        <v>284</v>
      </c>
      <c r="B79" s="1892">
        <v>1</v>
      </c>
      <c r="C79" s="332">
        <f>SUM(B79/B85)</f>
        <v>9.0909090909090912E-2</v>
      </c>
    </row>
    <row r="80" spans="1:3" s="1325" customFormat="1" hidden="1" x14ac:dyDescent="0.25">
      <c r="A80" s="94" t="s">
        <v>285</v>
      </c>
      <c r="B80" s="1892">
        <v>4</v>
      </c>
      <c r="C80" s="332">
        <f>SUM(B80/B85)</f>
        <v>0.36363636363636365</v>
      </c>
    </row>
    <row r="81" spans="1:3" s="1325" customFormat="1" hidden="1" x14ac:dyDescent="0.25">
      <c r="A81" s="94" t="s">
        <v>286</v>
      </c>
      <c r="B81" s="1892">
        <v>3</v>
      </c>
      <c r="C81" s="332">
        <f>SUM(B81/B85)</f>
        <v>0.27272727272727271</v>
      </c>
    </row>
    <row r="82" spans="1:3" s="1325" customFormat="1" hidden="1" x14ac:dyDescent="0.25">
      <c r="A82" s="94" t="s">
        <v>287</v>
      </c>
      <c r="B82" s="1892">
        <v>3</v>
      </c>
      <c r="C82" s="332">
        <f>SUM(B82/B85)</f>
        <v>0.27272727272727271</v>
      </c>
    </row>
    <row r="83" spans="1:3" s="1325" customFormat="1" hidden="1" x14ac:dyDescent="0.25">
      <c r="A83" s="94" t="s">
        <v>288</v>
      </c>
      <c r="B83" s="1892">
        <v>0</v>
      </c>
      <c r="C83" s="332">
        <f>SUM(B83/B85)</f>
        <v>0</v>
      </c>
    </row>
    <row r="84" spans="1:3" s="1325" customFormat="1" ht="15.75" hidden="1" thickBot="1" x14ac:dyDescent="0.3">
      <c r="A84" s="95" t="s">
        <v>408</v>
      </c>
      <c r="B84" s="349">
        <v>0</v>
      </c>
      <c r="C84" s="330">
        <f>SUM(B84/B85)</f>
        <v>0</v>
      </c>
    </row>
    <row r="85" spans="1:3" s="1325" customFormat="1" ht="16.5" hidden="1" thickTop="1" thickBot="1" x14ac:dyDescent="0.3">
      <c r="A85" s="126" t="s">
        <v>409</v>
      </c>
      <c r="B85" s="124">
        <f>SUM(B77:B84)</f>
        <v>11</v>
      </c>
      <c r="C85" s="202">
        <f>SUM(C77:C84)</f>
        <v>1</v>
      </c>
    </row>
    <row r="86" spans="1:3" s="1325" customFormat="1" ht="15.75" hidden="1" thickBot="1" x14ac:dyDescent="0.3">
      <c r="A86" s="2126" t="s">
        <v>635</v>
      </c>
      <c r="B86" s="2127"/>
      <c r="C86" s="2128"/>
    </row>
    <row r="87" spans="1:3" s="1325" customFormat="1" hidden="1" x14ac:dyDescent="0.25">
      <c r="A87" s="102" t="s">
        <v>292</v>
      </c>
      <c r="B87" s="1888">
        <v>2</v>
      </c>
      <c r="C87" s="332">
        <f>SUM(B87/B93)</f>
        <v>0.18181818181818182</v>
      </c>
    </row>
    <row r="88" spans="1:3" s="1325" customFormat="1" hidden="1" x14ac:dyDescent="0.25">
      <c r="A88" s="100" t="s">
        <v>293</v>
      </c>
      <c r="B88" s="1892">
        <v>2</v>
      </c>
      <c r="C88" s="332">
        <f>SUM(B88/B93)</f>
        <v>0.18181818181818182</v>
      </c>
    </row>
    <row r="89" spans="1:3" s="1325" customFormat="1" hidden="1" x14ac:dyDescent="0.25">
      <c r="A89" s="100" t="s">
        <v>294</v>
      </c>
      <c r="B89" s="1892">
        <v>0</v>
      </c>
      <c r="C89" s="332">
        <f>SUM(B89/B93)</f>
        <v>0</v>
      </c>
    </row>
    <row r="90" spans="1:3" s="1325" customFormat="1" hidden="1" x14ac:dyDescent="0.25">
      <c r="A90" s="100" t="s">
        <v>295</v>
      </c>
      <c r="B90" s="1892">
        <v>4</v>
      </c>
      <c r="C90" s="332">
        <f>SUM(B90/B93)</f>
        <v>0.36363636363636365</v>
      </c>
    </row>
    <row r="91" spans="1:3" s="1325" customFormat="1" hidden="1" x14ac:dyDescent="0.25">
      <c r="A91" s="100" t="s">
        <v>296</v>
      </c>
      <c r="B91" s="1892">
        <v>3</v>
      </c>
      <c r="C91" s="332">
        <f>SUM(B91/B93)</f>
        <v>0.27272727272727271</v>
      </c>
    </row>
    <row r="92" spans="1:3" s="1325" customFormat="1" ht="15.75" hidden="1" thickBot="1" x14ac:dyDescent="0.3">
      <c r="A92" s="101" t="s">
        <v>297</v>
      </c>
      <c r="B92" s="349">
        <v>0</v>
      </c>
      <c r="C92" s="108">
        <f>SUM(B92/B93)</f>
        <v>0</v>
      </c>
    </row>
    <row r="93" spans="1:3" s="1325" customFormat="1" ht="16.5" hidden="1" thickTop="1" thickBot="1" x14ac:dyDescent="0.3">
      <c r="A93" s="125" t="s">
        <v>565</v>
      </c>
      <c r="B93" s="124">
        <f>SUM(B87:B92)</f>
        <v>11</v>
      </c>
      <c r="C93" s="202">
        <f>SUM(C87:C92)</f>
        <v>1</v>
      </c>
    </row>
    <row r="94" spans="1:3" s="1325" customFormat="1" ht="15.75" hidden="1" thickBot="1" x14ac:dyDescent="0.3">
      <c r="A94" s="2126" t="s">
        <v>636</v>
      </c>
      <c r="B94" s="2127"/>
      <c r="C94" s="2128"/>
    </row>
    <row r="95" spans="1:3" s="1325" customFormat="1" hidden="1" x14ac:dyDescent="0.25">
      <c r="A95" s="102" t="s">
        <v>582</v>
      </c>
      <c r="B95" s="1888">
        <v>8</v>
      </c>
      <c r="C95" s="332">
        <f>SUM(B95/B100)</f>
        <v>0.72727272727272729</v>
      </c>
    </row>
    <row r="96" spans="1:3" s="1325" customFormat="1" hidden="1" x14ac:dyDescent="0.25">
      <c r="A96" s="100" t="s">
        <v>583</v>
      </c>
      <c r="B96" s="1892">
        <v>1</v>
      </c>
      <c r="C96" s="332">
        <f>SUM(B96/B100)</f>
        <v>9.0909090909090912E-2</v>
      </c>
    </row>
    <row r="97" spans="1:4" s="1325" customFormat="1" hidden="1" x14ac:dyDescent="0.25">
      <c r="A97" s="100" t="s">
        <v>584</v>
      </c>
      <c r="B97" s="1892">
        <v>1</v>
      </c>
      <c r="C97" s="332">
        <f>SUM(B97/B100)</f>
        <v>9.0909090909090912E-2</v>
      </c>
    </row>
    <row r="98" spans="1:4" s="1325" customFormat="1" hidden="1" x14ac:dyDescent="0.25">
      <c r="A98" s="100" t="s">
        <v>585</v>
      </c>
      <c r="B98" s="1892">
        <v>0</v>
      </c>
      <c r="C98" s="332">
        <f>SUM(B98/B100)</f>
        <v>0</v>
      </c>
    </row>
    <row r="99" spans="1:4" s="1325" customFormat="1" ht="15.75" hidden="1" thickBot="1" x14ac:dyDescent="0.3">
      <c r="A99" s="101" t="s">
        <v>592</v>
      </c>
      <c r="B99" s="349">
        <v>1</v>
      </c>
      <c r="C99" s="330">
        <f>SUM(B99/B100)</f>
        <v>9.0909090909090912E-2</v>
      </c>
    </row>
    <row r="100" spans="1:4" s="1325" customFormat="1" ht="16.5" hidden="1" thickTop="1" thickBot="1" x14ac:dyDescent="0.3">
      <c r="A100" s="125" t="s">
        <v>135</v>
      </c>
      <c r="B100" s="124">
        <f>SUM(B95:B99)</f>
        <v>11</v>
      </c>
      <c r="C100" s="202">
        <f>SUM(C95:C99)</f>
        <v>1</v>
      </c>
    </row>
    <row r="101" spans="1:4" s="1325" customFormat="1" ht="15.75" hidden="1" thickBot="1" x14ac:dyDescent="0.3">
      <c r="A101" s="2126" t="s">
        <v>637</v>
      </c>
      <c r="B101" s="2127"/>
      <c r="C101" s="2128"/>
    </row>
    <row r="102" spans="1:4" s="1325" customFormat="1" hidden="1" x14ac:dyDescent="0.25">
      <c r="A102" s="102" t="s">
        <v>587</v>
      </c>
      <c r="B102" s="1888">
        <v>6</v>
      </c>
      <c r="C102" s="332">
        <f>SUM(B102/B106)</f>
        <v>0.54545454545454541</v>
      </c>
    </row>
    <row r="103" spans="1:4" s="1325" customFormat="1" hidden="1" x14ac:dyDescent="0.25">
      <c r="A103" s="100" t="s">
        <v>588</v>
      </c>
      <c r="B103" s="1892">
        <v>0</v>
      </c>
      <c r="C103" s="332">
        <f>SUM(B103/B106)</f>
        <v>0</v>
      </c>
    </row>
    <row r="104" spans="1:4" s="1325" customFormat="1" hidden="1" x14ac:dyDescent="0.25">
      <c r="A104" s="100" t="s">
        <v>589</v>
      </c>
      <c r="B104" s="1892">
        <v>0</v>
      </c>
      <c r="C104" s="332">
        <f>SUM(B104/B106)</f>
        <v>0</v>
      </c>
    </row>
    <row r="105" spans="1:4" s="1325" customFormat="1" ht="15.75" hidden="1" thickBot="1" x14ac:dyDescent="0.3">
      <c r="A105" s="101" t="s">
        <v>592</v>
      </c>
      <c r="B105" s="349">
        <v>5</v>
      </c>
      <c r="C105" s="330">
        <f>SUM(B105/B106)</f>
        <v>0.45454545454545453</v>
      </c>
    </row>
    <row r="106" spans="1:4" s="1325" customFormat="1" ht="16.5" hidden="1" thickTop="1" thickBot="1" x14ac:dyDescent="0.3">
      <c r="A106" s="123" t="s">
        <v>135</v>
      </c>
      <c r="B106" s="124">
        <f>SUM(B102:B105)</f>
        <v>11</v>
      </c>
      <c r="C106" s="202">
        <f>SUM(C102:C105)</f>
        <v>1</v>
      </c>
    </row>
    <row r="107" spans="1:4" s="1325" customFormat="1" ht="15.75" hidden="1" thickBot="1" x14ac:dyDescent="0.3">
      <c r="A107" s="2126" t="s">
        <v>638</v>
      </c>
      <c r="B107" s="2127"/>
      <c r="C107" s="2128"/>
    </row>
    <row r="108" spans="1:4" s="1325" customFormat="1" hidden="1" x14ac:dyDescent="0.25">
      <c r="A108" s="1870" t="s">
        <v>639</v>
      </c>
      <c r="B108" s="397">
        <v>0</v>
      </c>
      <c r="C108" s="325">
        <f>SUM(B108/B112)</f>
        <v>0</v>
      </c>
      <c r="D108" s="31"/>
    </row>
    <row r="109" spans="1:4" s="1325" customFormat="1" hidden="1" x14ac:dyDescent="0.25">
      <c r="A109" s="1870" t="s">
        <v>640</v>
      </c>
      <c r="B109" s="1892">
        <v>0</v>
      </c>
      <c r="C109" s="332">
        <f>SUM(B109/B112)</f>
        <v>0</v>
      </c>
    </row>
    <row r="110" spans="1:4" s="1325" customFormat="1" hidden="1" x14ac:dyDescent="0.25">
      <c r="A110" s="1870" t="s">
        <v>641</v>
      </c>
      <c r="B110" s="1892">
        <v>0</v>
      </c>
      <c r="C110" s="332">
        <f>SUM(B110/B112)</f>
        <v>0</v>
      </c>
    </row>
    <row r="111" spans="1:4" s="1325" customFormat="1" ht="15.75" hidden="1" thickBot="1" x14ac:dyDescent="0.3">
      <c r="A111" s="111" t="s">
        <v>643</v>
      </c>
      <c r="B111" s="349">
        <v>11</v>
      </c>
      <c r="C111" s="327">
        <f>SUM(B111/B112)</f>
        <v>1</v>
      </c>
    </row>
    <row r="112" spans="1:4" s="1325" customFormat="1" ht="16.5" hidden="1" thickTop="1" thickBot="1" x14ac:dyDescent="0.3">
      <c r="A112" s="34" t="s">
        <v>135</v>
      </c>
      <c r="B112" s="119">
        <f>SUM(B108:B111)</f>
        <v>11</v>
      </c>
      <c r="C112" s="203">
        <f>SUM(C108:C111)</f>
        <v>1</v>
      </c>
    </row>
    <row r="113" spans="1:3" s="1325" customFormat="1" ht="16.5" hidden="1" thickBot="1" x14ac:dyDescent="0.3">
      <c r="A113" s="2414" t="s">
        <v>137</v>
      </c>
      <c r="B113" s="2415"/>
      <c r="C113" s="2416"/>
    </row>
    <row r="114" spans="1:3" s="1325" customFormat="1" ht="15.75" hidden="1" thickBot="1" x14ac:dyDescent="0.3">
      <c r="A114" s="127"/>
      <c r="B114" s="128" t="s">
        <v>562</v>
      </c>
      <c r="C114" s="201" t="s">
        <v>633</v>
      </c>
    </row>
    <row r="115" spans="1:3" s="1325" customFormat="1" ht="15.75" hidden="1" thickBot="1" x14ac:dyDescent="0.3">
      <c r="A115" s="2126" t="s">
        <v>634</v>
      </c>
      <c r="B115" s="2127"/>
      <c r="C115" s="2128"/>
    </row>
    <row r="116" spans="1:3" s="1325" customFormat="1" hidden="1" x14ac:dyDescent="0.25">
      <c r="A116" s="1871" t="s">
        <v>282</v>
      </c>
      <c r="B116" s="1851">
        <v>0</v>
      </c>
      <c r="C116" s="332">
        <f>SUM(B116/B124)</f>
        <v>0</v>
      </c>
    </row>
    <row r="117" spans="1:3" s="1325" customFormat="1" hidden="1" x14ac:dyDescent="0.25">
      <c r="A117" s="94" t="s">
        <v>283</v>
      </c>
      <c r="B117" s="1869">
        <v>0</v>
      </c>
      <c r="C117" s="332">
        <f>SUM(B117/B124)</f>
        <v>0</v>
      </c>
    </row>
    <row r="118" spans="1:3" s="1325" customFormat="1" hidden="1" x14ac:dyDescent="0.25">
      <c r="A118" s="94" t="s">
        <v>284</v>
      </c>
      <c r="B118" s="1869">
        <v>0</v>
      </c>
      <c r="C118" s="332">
        <f>SUM(B118/B124)</f>
        <v>0</v>
      </c>
    </row>
    <row r="119" spans="1:3" s="1325" customFormat="1" hidden="1" x14ac:dyDescent="0.25">
      <c r="A119" s="94" t="s">
        <v>285</v>
      </c>
      <c r="B119" s="1869">
        <v>2</v>
      </c>
      <c r="C119" s="332">
        <f>SUM(B119/B124)</f>
        <v>0.33333333333333331</v>
      </c>
    </row>
    <row r="120" spans="1:3" s="1325" customFormat="1" hidden="1" x14ac:dyDescent="0.25">
      <c r="A120" s="94" t="s">
        <v>286</v>
      </c>
      <c r="B120" s="1869">
        <v>2</v>
      </c>
      <c r="C120" s="332">
        <f>SUM(B120/B124)</f>
        <v>0.33333333333333331</v>
      </c>
    </row>
    <row r="121" spans="1:3" s="1325" customFormat="1" hidden="1" x14ac:dyDescent="0.25">
      <c r="A121" s="94" t="s">
        <v>287</v>
      </c>
      <c r="B121" s="1869">
        <v>1</v>
      </c>
      <c r="C121" s="332">
        <f>SUM(B121/B124)</f>
        <v>0.16666666666666666</v>
      </c>
    </row>
    <row r="122" spans="1:3" s="1325" customFormat="1" hidden="1" x14ac:dyDescent="0.25">
      <c r="A122" s="94" t="s">
        <v>288</v>
      </c>
      <c r="B122" s="1869">
        <v>1</v>
      </c>
      <c r="C122" s="332">
        <f>SUM(B122/B124)</f>
        <v>0.16666666666666666</v>
      </c>
    </row>
    <row r="123" spans="1:3" s="1325" customFormat="1" ht="15.75" hidden="1" thickBot="1" x14ac:dyDescent="0.3">
      <c r="A123" s="95" t="s">
        <v>408</v>
      </c>
      <c r="B123" s="349">
        <v>0</v>
      </c>
      <c r="C123" s="330">
        <f>SUM(B123/B124)</f>
        <v>0</v>
      </c>
    </row>
    <row r="124" spans="1:3" s="1325" customFormat="1" ht="16.5" hidden="1" thickTop="1" thickBot="1" x14ac:dyDescent="0.3">
      <c r="A124" s="126" t="s">
        <v>409</v>
      </c>
      <c r="B124" s="124">
        <f>SUM(B116:B123)</f>
        <v>6</v>
      </c>
      <c r="C124" s="202">
        <f>SUM(C116:C123)</f>
        <v>0.99999999999999989</v>
      </c>
    </row>
    <row r="125" spans="1:3" s="1325" customFormat="1" ht="15.75" hidden="1" thickBot="1" x14ac:dyDescent="0.3">
      <c r="A125" s="2126" t="s">
        <v>635</v>
      </c>
      <c r="B125" s="2127"/>
      <c r="C125" s="2128"/>
    </row>
    <row r="126" spans="1:3" s="1325" customFormat="1" hidden="1" x14ac:dyDescent="0.25">
      <c r="A126" s="102" t="s">
        <v>292</v>
      </c>
      <c r="B126" s="1851">
        <v>1</v>
      </c>
      <c r="C126" s="332">
        <f>SUM(B126/B132)</f>
        <v>0.16666666666666666</v>
      </c>
    </row>
    <row r="127" spans="1:3" s="1325" customFormat="1" hidden="1" x14ac:dyDescent="0.25">
      <c r="A127" s="100" t="s">
        <v>293</v>
      </c>
      <c r="B127" s="1869">
        <v>1</v>
      </c>
      <c r="C127" s="332">
        <f>SUM(B127/B132)</f>
        <v>0.16666666666666666</v>
      </c>
    </row>
    <row r="128" spans="1:3" s="1325" customFormat="1" hidden="1" x14ac:dyDescent="0.25">
      <c r="A128" s="100" t="s">
        <v>294</v>
      </c>
      <c r="B128" s="1869">
        <v>0</v>
      </c>
      <c r="C128" s="332">
        <f>SUM(B128/B132)</f>
        <v>0</v>
      </c>
    </row>
    <row r="129" spans="1:4" s="1325" customFormat="1" hidden="1" x14ac:dyDescent="0.25">
      <c r="A129" s="100" t="s">
        <v>295</v>
      </c>
      <c r="B129" s="1869">
        <v>0</v>
      </c>
      <c r="C129" s="332">
        <f>SUM(B129/B132)</f>
        <v>0</v>
      </c>
    </row>
    <row r="130" spans="1:4" s="1325" customFormat="1" hidden="1" x14ac:dyDescent="0.25">
      <c r="A130" s="100" t="s">
        <v>296</v>
      </c>
      <c r="B130" s="1869">
        <v>4</v>
      </c>
      <c r="C130" s="332">
        <f>SUM(B130/B132)</f>
        <v>0.66666666666666663</v>
      </c>
    </row>
    <row r="131" spans="1:4" s="1325" customFormat="1" ht="15.75" hidden="1" thickBot="1" x14ac:dyDescent="0.3">
      <c r="A131" s="101" t="s">
        <v>297</v>
      </c>
      <c r="B131" s="349">
        <v>0</v>
      </c>
      <c r="C131" s="108">
        <f>SUM(B131/B132)</f>
        <v>0</v>
      </c>
    </row>
    <row r="132" spans="1:4" s="1325" customFormat="1" ht="16.5" hidden="1" thickTop="1" thickBot="1" x14ac:dyDescent="0.3">
      <c r="A132" s="125" t="s">
        <v>565</v>
      </c>
      <c r="B132" s="124">
        <f>SUM(B126:B131)</f>
        <v>6</v>
      </c>
      <c r="C132" s="202">
        <f>SUM(C126:C131)</f>
        <v>1</v>
      </c>
    </row>
    <row r="133" spans="1:4" s="1325" customFormat="1" ht="15.75" hidden="1" thickBot="1" x14ac:dyDescent="0.3">
      <c r="A133" s="2126" t="s">
        <v>644</v>
      </c>
      <c r="B133" s="2127"/>
      <c r="C133" s="2128"/>
      <c r="D133" s="1661"/>
    </row>
    <row r="134" spans="1:4" s="1325" customFormat="1" hidden="1" x14ac:dyDescent="0.25">
      <c r="A134" s="102" t="s">
        <v>582</v>
      </c>
      <c r="B134" s="1851">
        <v>0</v>
      </c>
      <c r="C134" s="332">
        <f>SUM(B134/B139)</f>
        <v>0</v>
      </c>
      <c r="D134" s="1661"/>
    </row>
    <row r="135" spans="1:4" s="1325" customFormat="1" hidden="1" x14ac:dyDescent="0.25">
      <c r="A135" s="100" t="s">
        <v>583</v>
      </c>
      <c r="B135" s="1869">
        <v>0</v>
      </c>
      <c r="C135" s="332">
        <f>SUM(B135/B139)</f>
        <v>0</v>
      </c>
      <c r="D135" s="1754"/>
    </row>
    <row r="136" spans="1:4" s="1325" customFormat="1" hidden="1" x14ac:dyDescent="0.25">
      <c r="A136" s="100" t="s">
        <v>584</v>
      </c>
      <c r="B136" s="1869">
        <v>1</v>
      </c>
      <c r="C136" s="332">
        <f>SUM(B136/B139)</f>
        <v>0.16666666666666666</v>
      </c>
      <c r="D136" s="1661"/>
    </row>
    <row r="137" spans="1:4" s="1325" customFormat="1" hidden="1" x14ac:dyDescent="0.25">
      <c r="A137" s="100" t="s">
        <v>585</v>
      </c>
      <c r="B137" s="1869">
        <v>0</v>
      </c>
      <c r="C137" s="332">
        <f>SUM(B137/B139)</f>
        <v>0</v>
      </c>
      <c r="D137" s="1661"/>
    </row>
    <row r="138" spans="1:4" s="1325" customFormat="1" ht="15.75" hidden="1" thickBot="1" x14ac:dyDescent="0.3">
      <c r="A138" s="101" t="s">
        <v>592</v>
      </c>
      <c r="B138" s="349">
        <v>5</v>
      </c>
      <c r="C138" s="330">
        <f>SUM(B138/B139)</f>
        <v>0.83333333333333337</v>
      </c>
      <c r="D138" s="1661"/>
    </row>
    <row r="139" spans="1:4" s="1325" customFormat="1" ht="16.5" hidden="1" thickTop="1" thickBot="1" x14ac:dyDescent="0.3">
      <c r="A139" s="125" t="s">
        <v>135</v>
      </c>
      <c r="B139" s="124">
        <f>SUM(B134:B138)</f>
        <v>6</v>
      </c>
      <c r="C139" s="202">
        <f>SUM(C134:C138)</f>
        <v>1</v>
      </c>
      <c r="D139" s="1661"/>
    </row>
    <row r="140" spans="1:4" s="1325" customFormat="1" ht="15.75" hidden="1" thickBot="1" x14ac:dyDescent="0.3">
      <c r="A140" s="2126" t="s">
        <v>645</v>
      </c>
      <c r="B140" s="2127"/>
      <c r="C140" s="2128"/>
      <c r="D140" s="1661"/>
    </row>
    <row r="141" spans="1:4" s="1325" customFormat="1" hidden="1" x14ac:dyDescent="0.25">
      <c r="A141" s="102" t="s">
        <v>587</v>
      </c>
      <c r="B141" s="1851">
        <v>1</v>
      </c>
      <c r="C141" s="332">
        <f>SUM(B141/B145)</f>
        <v>0.16666666666666666</v>
      </c>
      <c r="D141" s="1661"/>
    </row>
    <row r="142" spans="1:4" s="1325" customFormat="1" hidden="1" x14ac:dyDescent="0.25">
      <c r="A142" s="100" t="s">
        <v>588</v>
      </c>
      <c r="B142" s="1869">
        <v>0</v>
      </c>
      <c r="C142" s="332">
        <f>SUM(B142/B145)</f>
        <v>0</v>
      </c>
      <c r="D142" s="1754"/>
    </row>
    <row r="143" spans="1:4" s="1325" customFormat="1" hidden="1" x14ac:dyDescent="0.25">
      <c r="A143" s="100" t="s">
        <v>589</v>
      </c>
      <c r="B143" s="1869">
        <v>0</v>
      </c>
      <c r="C143" s="332">
        <f>SUM(B143/B145)</f>
        <v>0</v>
      </c>
      <c r="D143" s="1661"/>
    </row>
    <row r="144" spans="1:4" s="1325" customFormat="1" ht="15.75" hidden="1" thickBot="1" x14ac:dyDescent="0.3">
      <c r="A144" s="101" t="s">
        <v>592</v>
      </c>
      <c r="B144" s="349">
        <v>5</v>
      </c>
      <c r="C144" s="330">
        <f>SUM(B144/B145)</f>
        <v>0.83333333333333337</v>
      </c>
    </row>
    <row r="145" spans="1:3" s="1325" customFormat="1" ht="16.5" hidden="1" thickTop="1" thickBot="1" x14ac:dyDescent="0.3">
      <c r="A145" s="123" t="s">
        <v>135</v>
      </c>
      <c r="B145" s="124">
        <f>SUM(B141:B144)</f>
        <v>6</v>
      </c>
      <c r="C145" s="202">
        <f>SUM(C141:C144)</f>
        <v>1</v>
      </c>
    </row>
    <row r="146" spans="1:3" s="1325" customFormat="1" ht="15.75" hidden="1" thickBot="1" x14ac:dyDescent="0.3">
      <c r="A146" s="2126" t="s">
        <v>638</v>
      </c>
      <c r="B146" s="2127"/>
      <c r="C146" s="2128"/>
    </row>
    <row r="147" spans="1:3" s="1325" customFormat="1" hidden="1" x14ac:dyDescent="0.25">
      <c r="A147" s="1870" t="s">
        <v>646</v>
      </c>
      <c r="B147" s="1869">
        <v>1</v>
      </c>
      <c r="C147" s="332">
        <f>SUM(B147/B149)</f>
        <v>0.16666666666666666</v>
      </c>
    </row>
    <row r="148" spans="1:3" s="1325" customFormat="1" ht="15.75" hidden="1" thickBot="1" x14ac:dyDescent="0.3">
      <c r="A148" s="111" t="s">
        <v>643</v>
      </c>
      <c r="B148" s="349">
        <v>5</v>
      </c>
      <c r="C148" s="327">
        <f>SUM(B148/B149)</f>
        <v>0.83333333333333337</v>
      </c>
    </row>
    <row r="149" spans="1:3" s="1325" customFormat="1" ht="16.5" hidden="1" thickTop="1" thickBot="1" x14ac:dyDescent="0.3">
      <c r="A149" s="34" t="s">
        <v>135</v>
      </c>
      <c r="B149" s="119">
        <f>SUM(B147:B148)</f>
        <v>6</v>
      </c>
      <c r="C149" s="203">
        <f>SUM(C147:C148)</f>
        <v>1</v>
      </c>
    </row>
    <row r="150" spans="1:3" s="1325" customFormat="1" ht="16.5" hidden="1" thickBot="1" x14ac:dyDescent="0.3">
      <c r="A150" s="2414" t="s">
        <v>647</v>
      </c>
      <c r="B150" s="2415"/>
      <c r="C150" s="2416"/>
    </row>
    <row r="151" spans="1:3" s="1325" customFormat="1" ht="15.75" hidden="1" thickBot="1" x14ac:dyDescent="0.3">
      <c r="A151" s="127"/>
      <c r="B151" s="128" t="s">
        <v>562</v>
      </c>
      <c r="C151" s="201" t="s">
        <v>633</v>
      </c>
    </row>
    <row r="152" spans="1:3" s="1325" customFormat="1" ht="15.75" hidden="1" thickBot="1" x14ac:dyDescent="0.3">
      <c r="A152" s="2126" t="s">
        <v>634</v>
      </c>
      <c r="B152" s="2127"/>
      <c r="C152" s="2128"/>
    </row>
    <row r="153" spans="1:3" s="1325" customFormat="1" hidden="1" x14ac:dyDescent="0.25">
      <c r="A153" s="1871" t="s">
        <v>282</v>
      </c>
      <c r="B153" s="1851">
        <v>0</v>
      </c>
      <c r="C153" s="332">
        <f>SUM(B153/B161)</f>
        <v>0</v>
      </c>
    </row>
    <row r="154" spans="1:3" s="1325" customFormat="1" hidden="1" x14ac:dyDescent="0.25">
      <c r="A154" s="94" t="s">
        <v>283</v>
      </c>
      <c r="B154" s="1869">
        <v>0</v>
      </c>
      <c r="C154" s="332">
        <f>SUM(B154/B161)</f>
        <v>0</v>
      </c>
    </row>
    <row r="155" spans="1:3" s="1325" customFormat="1" hidden="1" x14ac:dyDescent="0.25">
      <c r="A155" s="94" t="s">
        <v>284</v>
      </c>
      <c r="B155" s="1869">
        <v>1</v>
      </c>
      <c r="C155" s="332">
        <f>SUM(B155/B161)</f>
        <v>0.25</v>
      </c>
    </row>
    <row r="156" spans="1:3" s="1325" customFormat="1" hidden="1" x14ac:dyDescent="0.25">
      <c r="A156" s="94" t="s">
        <v>285</v>
      </c>
      <c r="B156" s="1869">
        <v>1</v>
      </c>
      <c r="C156" s="332">
        <f>SUM(B156/B161)</f>
        <v>0.25</v>
      </c>
    </row>
    <row r="157" spans="1:3" s="1325" customFormat="1" hidden="1" x14ac:dyDescent="0.25">
      <c r="A157" s="94" t="s">
        <v>286</v>
      </c>
      <c r="B157" s="1869">
        <v>1</v>
      </c>
      <c r="C157" s="332">
        <f>SUM(B157/B161)</f>
        <v>0.25</v>
      </c>
    </row>
    <row r="158" spans="1:3" s="1325" customFormat="1" hidden="1" x14ac:dyDescent="0.25">
      <c r="A158" s="94" t="s">
        <v>287</v>
      </c>
      <c r="B158" s="1869">
        <v>1</v>
      </c>
      <c r="C158" s="332">
        <f>SUM(B158/B161)</f>
        <v>0.25</v>
      </c>
    </row>
    <row r="159" spans="1:3" s="1325" customFormat="1" hidden="1" x14ac:dyDescent="0.25">
      <c r="A159" s="94" t="s">
        <v>288</v>
      </c>
      <c r="B159" s="1869">
        <v>0</v>
      </c>
      <c r="C159" s="332">
        <f>SUM(B159/B161)</f>
        <v>0</v>
      </c>
    </row>
    <row r="160" spans="1:3" s="1325" customFormat="1" ht="15.75" hidden="1" thickBot="1" x14ac:dyDescent="0.3">
      <c r="A160" s="95" t="s">
        <v>408</v>
      </c>
      <c r="B160" s="349">
        <v>0</v>
      </c>
      <c r="C160" s="330">
        <f>SUM(B160/B161)</f>
        <v>0</v>
      </c>
    </row>
    <row r="161" spans="1:3" s="1325" customFormat="1" ht="16.5" hidden="1" thickTop="1" thickBot="1" x14ac:dyDescent="0.3">
      <c r="A161" s="126" t="s">
        <v>409</v>
      </c>
      <c r="B161" s="124">
        <f>SUM(B153:B160)</f>
        <v>4</v>
      </c>
      <c r="C161" s="202">
        <f>SUM(C153:C160)</f>
        <v>1</v>
      </c>
    </row>
    <row r="162" spans="1:3" s="1325" customFormat="1" ht="15.75" hidden="1" thickBot="1" x14ac:dyDescent="0.3">
      <c r="A162" s="2126" t="s">
        <v>635</v>
      </c>
      <c r="B162" s="2127"/>
      <c r="C162" s="2128"/>
    </row>
    <row r="163" spans="1:3" s="1325" customFormat="1" hidden="1" x14ac:dyDescent="0.25">
      <c r="A163" s="102" t="s">
        <v>292</v>
      </c>
      <c r="B163" s="1851">
        <v>1</v>
      </c>
      <c r="C163" s="332">
        <f>SUM(B163/B169)</f>
        <v>0.25</v>
      </c>
    </row>
    <row r="164" spans="1:3" s="1325" customFormat="1" hidden="1" x14ac:dyDescent="0.25">
      <c r="A164" s="100" t="s">
        <v>293</v>
      </c>
      <c r="B164" s="1869">
        <v>1</v>
      </c>
      <c r="C164" s="332">
        <f>SUM(B164/B169)</f>
        <v>0.25</v>
      </c>
    </row>
    <row r="165" spans="1:3" s="1325" customFormat="1" hidden="1" x14ac:dyDescent="0.25">
      <c r="A165" s="100" t="s">
        <v>294</v>
      </c>
      <c r="B165" s="1869">
        <v>0</v>
      </c>
      <c r="C165" s="332">
        <f>SUM(B165/B169)</f>
        <v>0</v>
      </c>
    </row>
    <row r="166" spans="1:3" s="1325" customFormat="1" hidden="1" x14ac:dyDescent="0.25">
      <c r="A166" s="100" t="s">
        <v>295</v>
      </c>
      <c r="B166" s="1869">
        <v>0</v>
      </c>
      <c r="C166" s="332">
        <f>SUM(B166/B169)</f>
        <v>0</v>
      </c>
    </row>
    <row r="167" spans="1:3" s="1325" customFormat="1" hidden="1" x14ac:dyDescent="0.25">
      <c r="A167" s="100" t="s">
        <v>296</v>
      </c>
      <c r="B167" s="1869">
        <v>2</v>
      </c>
      <c r="C167" s="332">
        <f>SUM(B167/B169)</f>
        <v>0.5</v>
      </c>
    </row>
    <row r="168" spans="1:3" s="1325" customFormat="1" ht="15.75" hidden="1" thickBot="1" x14ac:dyDescent="0.3">
      <c r="A168" s="101" t="s">
        <v>297</v>
      </c>
      <c r="B168" s="349">
        <v>0</v>
      </c>
      <c r="C168" s="108">
        <f>SUM(B168/B169)</f>
        <v>0</v>
      </c>
    </row>
    <row r="169" spans="1:3" s="1325" customFormat="1" ht="16.5" hidden="1" thickTop="1" thickBot="1" x14ac:dyDescent="0.3">
      <c r="A169" s="125" t="s">
        <v>565</v>
      </c>
      <c r="B169" s="124">
        <f>SUM(B163:B168)</f>
        <v>4</v>
      </c>
      <c r="C169" s="202">
        <f>SUM(C163:C168)</f>
        <v>1</v>
      </c>
    </row>
    <row r="170" spans="1:3" s="1325" customFormat="1" ht="15.75" hidden="1" thickBot="1" x14ac:dyDescent="0.3">
      <c r="A170" s="2126" t="s">
        <v>636</v>
      </c>
      <c r="B170" s="2127"/>
      <c r="C170" s="2128"/>
    </row>
    <row r="171" spans="1:3" s="1325" customFormat="1" hidden="1" x14ac:dyDescent="0.25">
      <c r="A171" s="102" t="s">
        <v>582</v>
      </c>
      <c r="B171" s="1851">
        <v>2</v>
      </c>
      <c r="C171" s="332">
        <f>SUM(B171/B175)</f>
        <v>0.5</v>
      </c>
    </row>
    <row r="172" spans="1:3" s="1325" customFormat="1" hidden="1" x14ac:dyDescent="0.25">
      <c r="A172" s="100" t="s">
        <v>583</v>
      </c>
      <c r="B172" s="1869">
        <v>1</v>
      </c>
      <c r="C172" s="332">
        <f>SUM(B172/B175)</f>
        <v>0.25</v>
      </c>
    </row>
    <row r="173" spans="1:3" s="1325" customFormat="1" hidden="1" x14ac:dyDescent="0.25">
      <c r="A173" s="100" t="s">
        <v>584</v>
      </c>
      <c r="B173" s="1869">
        <v>1</v>
      </c>
      <c r="C173" s="332">
        <f>SUM(B173/B175)</f>
        <v>0.25</v>
      </c>
    </row>
    <row r="174" spans="1:3" s="1325" customFormat="1" ht="15.75" hidden="1" thickBot="1" x14ac:dyDescent="0.3">
      <c r="A174" s="101" t="s">
        <v>585</v>
      </c>
      <c r="B174" s="349">
        <v>0</v>
      </c>
      <c r="C174" s="330">
        <f>SUM(B174/B175)</f>
        <v>0</v>
      </c>
    </row>
    <row r="175" spans="1:3" s="1325" customFormat="1" ht="16.5" hidden="1" thickTop="1" thickBot="1" x14ac:dyDescent="0.3">
      <c r="A175" s="125" t="s">
        <v>135</v>
      </c>
      <c r="B175" s="124">
        <f>SUM(B171:B174)</f>
        <v>4</v>
      </c>
      <c r="C175" s="202">
        <f>SUM(C171:C174)</f>
        <v>1</v>
      </c>
    </row>
    <row r="176" spans="1:3" s="1325" customFormat="1" ht="15.75" hidden="1" thickBot="1" x14ac:dyDescent="0.3">
      <c r="A176" s="2126" t="s">
        <v>637</v>
      </c>
      <c r="B176" s="2127"/>
      <c r="C176" s="2128"/>
    </row>
    <row r="177" spans="1:3" s="1325" customFormat="1" hidden="1" x14ac:dyDescent="0.25">
      <c r="A177" s="102" t="s">
        <v>587</v>
      </c>
      <c r="B177" s="1851">
        <v>0</v>
      </c>
      <c r="C177" s="332">
        <f>SUM(B177/B180)</f>
        <v>0</v>
      </c>
    </row>
    <row r="178" spans="1:3" s="1325" customFormat="1" hidden="1" x14ac:dyDescent="0.25">
      <c r="A178" s="100" t="s">
        <v>588</v>
      </c>
      <c r="B178" s="1869">
        <v>0</v>
      </c>
      <c r="C178" s="332">
        <f>SUM(B178/B180)</f>
        <v>0</v>
      </c>
    </row>
    <row r="179" spans="1:3" s="1325" customFormat="1" ht="15.75" hidden="1" thickBot="1" x14ac:dyDescent="0.3">
      <c r="A179" s="101" t="s">
        <v>589</v>
      </c>
      <c r="B179" s="349">
        <v>4</v>
      </c>
      <c r="C179" s="330">
        <f>SUM(B179/B180)</f>
        <v>1</v>
      </c>
    </row>
    <row r="180" spans="1:3" s="1325" customFormat="1" ht="16.5" hidden="1" thickTop="1" thickBot="1" x14ac:dyDescent="0.3">
      <c r="A180" s="123" t="s">
        <v>135</v>
      </c>
      <c r="B180" s="124">
        <f>SUM(B177:B179)</f>
        <v>4</v>
      </c>
      <c r="C180" s="202">
        <f>SUM(C177:C179)</f>
        <v>1</v>
      </c>
    </row>
    <row r="181" spans="1:3" s="1325" customFormat="1" ht="15.75" hidden="1" thickBot="1" x14ac:dyDescent="0.3">
      <c r="A181" s="2126" t="s">
        <v>638</v>
      </c>
      <c r="B181" s="2127"/>
      <c r="C181" s="2128"/>
    </row>
    <row r="182" spans="1:3" s="1325" customFormat="1" hidden="1" x14ac:dyDescent="0.25">
      <c r="A182" s="1870" t="s">
        <v>640</v>
      </c>
      <c r="B182" s="1869">
        <v>2</v>
      </c>
      <c r="C182" s="332">
        <f>SUM(B182/B185)</f>
        <v>0.5</v>
      </c>
    </row>
    <row r="183" spans="1:3" s="1325" customFormat="1" hidden="1" x14ac:dyDescent="0.25">
      <c r="A183" s="1870" t="s">
        <v>646</v>
      </c>
      <c r="B183" s="1869">
        <v>1</v>
      </c>
      <c r="C183" s="332">
        <f>SUM(B183/B185)</f>
        <v>0.25</v>
      </c>
    </row>
    <row r="184" spans="1:3" s="1325" customFormat="1" ht="15.75" hidden="1" thickBot="1" x14ac:dyDescent="0.3">
      <c r="A184" s="111" t="s">
        <v>642</v>
      </c>
      <c r="B184" s="349">
        <v>1</v>
      </c>
      <c r="C184" s="327">
        <f>SUM(B184/B185)</f>
        <v>0.25</v>
      </c>
    </row>
    <row r="185" spans="1:3" s="1325" customFormat="1" ht="16.5" hidden="1" thickTop="1" thickBot="1" x14ac:dyDescent="0.3">
      <c r="A185" s="34" t="s">
        <v>135</v>
      </c>
      <c r="B185" s="119">
        <f>SUM(B182:B184)</f>
        <v>4</v>
      </c>
      <c r="C185" s="203">
        <f>SUM(C182:C184)</f>
        <v>1</v>
      </c>
    </row>
    <row r="186" spans="1:3" s="197" customFormat="1" ht="16.5" hidden="1" thickBot="1" x14ac:dyDescent="0.3">
      <c r="A186" s="2414" t="s">
        <v>208</v>
      </c>
      <c r="B186" s="2415"/>
      <c r="C186" s="2416"/>
    </row>
    <row r="187" spans="1:3" s="197" customFormat="1" ht="15.75" hidden="1" thickBot="1" x14ac:dyDescent="0.3">
      <c r="A187" s="127"/>
      <c r="B187" s="128" t="s">
        <v>562</v>
      </c>
      <c r="C187" s="201" t="s">
        <v>633</v>
      </c>
    </row>
    <row r="188" spans="1:3" s="197" customFormat="1" ht="15.75" hidden="1" thickBot="1" x14ac:dyDescent="0.3">
      <c r="A188" s="2126" t="s">
        <v>634</v>
      </c>
      <c r="B188" s="2127"/>
      <c r="C188" s="2128"/>
    </row>
    <row r="189" spans="1:3" s="197" customFormat="1" hidden="1" x14ac:dyDescent="0.25">
      <c r="A189" s="1871" t="s">
        <v>282</v>
      </c>
      <c r="B189" s="1851">
        <v>0</v>
      </c>
      <c r="C189" s="332">
        <f>SUM(B189/B197)</f>
        <v>0</v>
      </c>
    </row>
    <row r="190" spans="1:3" s="197" customFormat="1" hidden="1" x14ac:dyDescent="0.25">
      <c r="A190" s="94" t="s">
        <v>283</v>
      </c>
      <c r="B190" s="1869">
        <v>0</v>
      </c>
      <c r="C190" s="332">
        <f>SUM(B190/B197)</f>
        <v>0</v>
      </c>
    </row>
    <row r="191" spans="1:3" s="197" customFormat="1" hidden="1" x14ac:dyDescent="0.25">
      <c r="A191" s="94" t="s">
        <v>284</v>
      </c>
      <c r="B191" s="1869">
        <v>0</v>
      </c>
      <c r="C191" s="332">
        <f>SUM(B191/B197)</f>
        <v>0</v>
      </c>
    </row>
    <row r="192" spans="1:3" s="197" customFormat="1" hidden="1" x14ac:dyDescent="0.25">
      <c r="A192" s="94" t="s">
        <v>285</v>
      </c>
      <c r="B192" s="1869">
        <v>1</v>
      </c>
      <c r="C192" s="332">
        <f>SUM(B192/B197)</f>
        <v>0.25</v>
      </c>
    </row>
    <row r="193" spans="1:3" s="197" customFormat="1" hidden="1" x14ac:dyDescent="0.25">
      <c r="A193" s="94" t="s">
        <v>286</v>
      </c>
      <c r="B193" s="1869">
        <v>1</v>
      </c>
      <c r="C193" s="332">
        <f>SUM(B193/B197)</f>
        <v>0.25</v>
      </c>
    </row>
    <row r="194" spans="1:3" s="197" customFormat="1" hidden="1" x14ac:dyDescent="0.25">
      <c r="A194" s="94" t="s">
        <v>287</v>
      </c>
      <c r="B194" s="1869">
        <v>2</v>
      </c>
      <c r="C194" s="332">
        <f>SUM(B194/B197)</f>
        <v>0.5</v>
      </c>
    </row>
    <row r="195" spans="1:3" s="197" customFormat="1" hidden="1" x14ac:dyDescent="0.25">
      <c r="A195" s="94" t="s">
        <v>288</v>
      </c>
      <c r="B195" s="1869">
        <v>0</v>
      </c>
      <c r="C195" s="332">
        <f>SUM(B195/B197)</f>
        <v>0</v>
      </c>
    </row>
    <row r="196" spans="1:3" s="197" customFormat="1" ht="15.75" hidden="1" thickBot="1" x14ac:dyDescent="0.3">
      <c r="A196" s="95" t="s">
        <v>408</v>
      </c>
      <c r="B196" s="349">
        <v>0</v>
      </c>
      <c r="C196" s="330">
        <f>SUM(B196/B197)</f>
        <v>0</v>
      </c>
    </row>
    <row r="197" spans="1:3" s="197" customFormat="1" ht="16.5" hidden="1" thickTop="1" thickBot="1" x14ac:dyDescent="0.3">
      <c r="A197" s="126" t="s">
        <v>409</v>
      </c>
      <c r="B197" s="124">
        <f>SUM(B189:B196)</f>
        <v>4</v>
      </c>
      <c r="C197" s="202">
        <f>SUM(C189:C196)</f>
        <v>1</v>
      </c>
    </row>
    <row r="198" spans="1:3" s="197" customFormat="1" ht="15.75" hidden="1" thickBot="1" x14ac:dyDescent="0.3">
      <c r="A198" s="2126" t="s">
        <v>635</v>
      </c>
      <c r="B198" s="2127"/>
      <c r="C198" s="2128"/>
    </row>
    <row r="199" spans="1:3" s="197" customFormat="1" hidden="1" x14ac:dyDescent="0.25">
      <c r="A199" s="102" t="s">
        <v>292</v>
      </c>
      <c r="B199" s="1851">
        <v>2</v>
      </c>
      <c r="C199" s="332">
        <f>SUM(B199/B205)</f>
        <v>0.5</v>
      </c>
    </row>
    <row r="200" spans="1:3" s="197" customFormat="1" hidden="1" x14ac:dyDescent="0.25">
      <c r="A200" s="100" t="s">
        <v>293</v>
      </c>
      <c r="B200" s="1869">
        <v>2</v>
      </c>
      <c r="C200" s="332">
        <f>SUM(B200/B205)</f>
        <v>0.5</v>
      </c>
    </row>
    <row r="201" spans="1:3" s="197" customFormat="1" hidden="1" x14ac:dyDescent="0.25">
      <c r="A201" s="100" t="s">
        <v>294</v>
      </c>
      <c r="B201" s="1869">
        <v>0</v>
      </c>
      <c r="C201" s="332">
        <f>SUM(B201/B205)</f>
        <v>0</v>
      </c>
    </row>
    <row r="202" spans="1:3" s="197" customFormat="1" hidden="1" x14ac:dyDescent="0.25">
      <c r="A202" s="100" t="s">
        <v>295</v>
      </c>
      <c r="B202" s="1869">
        <v>0</v>
      </c>
      <c r="C202" s="332">
        <f>SUM(B202/B205)</f>
        <v>0</v>
      </c>
    </row>
    <row r="203" spans="1:3" s="197" customFormat="1" hidden="1" x14ac:dyDescent="0.25">
      <c r="A203" s="100" t="s">
        <v>296</v>
      </c>
      <c r="B203" s="1869">
        <v>0</v>
      </c>
      <c r="C203" s="332">
        <f>SUM(B203/B205)</f>
        <v>0</v>
      </c>
    </row>
    <row r="204" spans="1:3" s="197" customFormat="1" ht="15.75" hidden="1" thickBot="1" x14ac:dyDescent="0.3">
      <c r="A204" s="101" t="s">
        <v>297</v>
      </c>
      <c r="B204" s="349">
        <v>0</v>
      </c>
      <c r="C204" s="108">
        <f>SUM(B204/B205)</f>
        <v>0</v>
      </c>
    </row>
    <row r="205" spans="1:3" s="197" customFormat="1" ht="16.5" hidden="1" thickTop="1" thickBot="1" x14ac:dyDescent="0.3">
      <c r="A205" s="125" t="s">
        <v>565</v>
      </c>
      <c r="B205" s="124">
        <f>SUM(B199:B204)</f>
        <v>4</v>
      </c>
      <c r="C205" s="202">
        <f>SUM(C199:C204)</f>
        <v>1</v>
      </c>
    </row>
    <row r="206" spans="1:3" s="197" customFormat="1" ht="15.75" hidden="1" thickBot="1" x14ac:dyDescent="0.3">
      <c r="A206" s="2126" t="s">
        <v>636</v>
      </c>
      <c r="B206" s="2127"/>
      <c r="C206" s="2128"/>
    </row>
    <row r="207" spans="1:3" s="197" customFormat="1" hidden="1" x14ac:dyDescent="0.25">
      <c r="A207" s="102" t="s">
        <v>582</v>
      </c>
      <c r="B207" s="1851">
        <v>2</v>
      </c>
      <c r="C207" s="332">
        <f>SUM(B207/B211)</f>
        <v>0.5</v>
      </c>
    </row>
    <row r="208" spans="1:3" s="197" customFormat="1" hidden="1" x14ac:dyDescent="0.25">
      <c r="A208" s="100" t="s">
        <v>583</v>
      </c>
      <c r="B208" s="1869">
        <v>0</v>
      </c>
      <c r="C208" s="332">
        <f>SUM(B208/B211)</f>
        <v>0</v>
      </c>
    </row>
    <row r="209" spans="1:4" s="197" customFormat="1" hidden="1" x14ac:dyDescent="0.25">
      <c r="A209" s="100" t="s">
        <v>584</v>
      </c>
      <c r="B209" s="1869">
        <v>2</v>
      </c>
      <c r="C209" s="332">
        <f>SUM(B209/B211)</f>
        <v>0.5</v>
      </c>
    </row>
    <row r="210" spans="1:4" s="197" customFormat="1" ht="15.75" hidden="1" thickBot="1" x14ac:dyDescent="0.3">
      <c r="A210" s="101" t="s">
        <v>585</v>
      </c>
      <c r="B210" s="349">
        <v>0</v>
      </c>
      <c r="C210" s="330">
        <f>SUM(B210/B211)</f>
        <v>0</v>
      </c>
    </row>
    <row r="211" spans="1:4" s="197" customFormat="1" ht="16.5" hidden="1" thickTop="1" thickBot="1" x14ac:dyDescent="0.3">
      <c r="A211" s="125" t="s">
        <v>135</v>
      </c>
      <c r="B211" s="124">
        <f>SUM(B207:B210)</f>
        <v>4</v>
      </c>
      <c r="C211" s="202">
        <f>SUM(C207:C210)</f>
        <v>1</v>
      </c>
    </row>
    <row r="212" spans="1:4" s="197" customFormat="1" ht="15.75" hidden="1" thickBot="1" x14ac:dyDescent="0.3">
      <c r="A212" s="2126" t="s">
        <v>637</v>
      </c>
      <c r="B212" s="2127"/>
      <c r="C212" s="2128"/>
      <c r="D212" s="1325"/>
    </row>
    <row r="213" spans="1:4" s="197" customFormat="1" hidden="1" x14ac:dyDescent="0.25">
      <c r="A213" s="102" t="s">
        <v>587</v>
      </c>
      <c r="B213" s="1851">
        <v>1</v>
      </c>
      <c r="C213" s="332">
        <f>SUM(B213/B216)</f>
        <v>0.25</v>
      </c>
      <c r="D213" s="1325"/>
    </row>
    <row r="214" spans="1:4" s="197" customFormat="1" hidden="1" x14ac:dyDescent="0.25">
      <c r="A214" s="100" t="s">
        <v>588</v>
      </c>
      <c r="B214" s="1869">
        <v>0</v>
      </c>
      <c r="C214" s="332">
        <f>SUM(B214/B216)</f>
        <v>0</v>
      </c>
      <c r="D214" s="1325"/>
    </row>
    <row r="215" spans="1:4" s="197" customFormat="1" ht="15.75" hidden="1" thickBot="1" x14ac:dyDescent="0.3">
      <c r="A215" s="101" t="s">
        <v>589</v>
      </c>
      <c r="B215" s="349">
        <v>3</v>
      </c>
      <c r="C215" s="330">
        <f>SUM(B215/B216)</f>
        <v>0.75</v>
      </c>
      <c r="D215" s="1325"/>
    </row>
    <row r="216" spans="1:4" s="197" customFormat="1" ht="16.5" hidden="1" thickTop="1" thickBot="1" x14ac:dyDescent="0.3">
      <c r="A216" s="123" t="s">
        <v>135</v>
      </c>
      <c r="B216" s="124">
        <f>SUM(B213:B215)</f>
        <v>4</v>
      </c>
      <c r="C216" s="202">
        <f>SUM(C213:C215)</f>
        <v>1</v>
      </c>
      <c r="D216" s="1325"/>
    </row>
    <row r="217" spans="1:4" s="197" customFormat="1" ht="15.75" hidden="1" thickBot="1" x14ac:dyDescent="0.3">
      <c r="A217" s="2126" t="s">
        <v>638</v>
      </c>
      <c r="B217" s="2127"/>
      <c r="C217" s="2128"/>
      <c r="D217" s="1325"/>
    </row>
    <row r="218" spans="1:4" s="197" customFormat="1" hidden="1" x14ac:dyDescent="0.25">
      <c r="A218" s="1870" t="s">
        <v>648</v>
      </c>
      <c r="B218" s="397">
        <v>3</v>
      </c>
      <c r="C218" s="325">
        <f>SUM(B218/B220)</f>
        <v>0.75</v>
      </c>
      <c r="D218" s="31"/>
    </row>
    <row r="219" spans="1:4" s="197" customFormat="1" ht="15.75" hidden="1" thickBot="1" x14ac:dyDescent="0.3">
      <c r="A219" s="111" t="s">
        <v>642</v>
      </c>
      <c r="B219" s="349">
        <v>1</v>
      </c>
      <c r="C219" s="327">
        <f>SUM(B219/B220)</f>
        <v>0.25</v>
      </c>
      <c r="D219" s="1325"/>
    </row>
    <row r="220" spans="1:4" s="197" customFormat="1" ht="16.5" hidden="1" thickTop="1" thickBot="1" x14ac:dyDescent="0.3">
      <c r="A220" s="34" t="s">
        <v>135</v>
      </c>
      <c r="B220" s="119">
        <f>SUM(B218:B219)</f>
        <v>4</v>
      </c>
      <c r="C220" s="203">
        <f>SUM(C218:C219)</f>
        <v>1</v>
      </c>
      <c r="D220" s="1325"/>
    </row>
    <row r="221" spans="1:4" s="1325" customFormat="1" ht="16.5" hidden="1" thickBot="1" x14ac:dyDescent="0.3">
      <c r="A221" s="2414" t="s">
        <v>175</v>
      </c>
      <c r="B221" s="2415"/>
      <c r="C221" s="2416"/>
    </row>
    <row r="222" spans="1:4" s="1325" customFormat="1" ht="15.75" hidden="1" thickBot="1" x14ac:dyDescent="0.3">
      <c r="A222" s="127"/>
      <c r="B222" s="128" t="s">
        <v>562</v>
      </c>
      <c r="C222" s="201" t="s">
        <v>633</v>
      </c>
    </row>
    <row r="223" spans="1:4" s="1325" customFormat="1" ht="15.75" hidden="1" thickBot="1" x14ac:dyDescent="0.3">
      <c r="A223" s="2126" t="s">
        <v>634</v>
      </c>
      <c r="B223" s="2127"/>
      <c r="C223" s="2128"/>
    </row>
    <row r="224" spans="1:4" s="1325" customFormat="1" hidden="1" x14ac:dyDescent="0.25">
      <c r="A224" s="1871" t="s">
        <v>282</v>
      </c>
      <c r="B224" s="1851">
        <v>0</v>
      </c>
      <c r="C224" s="332">
        <f>SUM(B224/B232)</f>
        <v>0</v>
      </c>
    </row>
    <row r="225" spans="1:3" s="1325" customFormat="1" hidden="1" x14ac:dyDescent="0.25">
      <c r="A225" s="94" t="s">
        <v>283</v>
      </c>
      <c r="B225" s="1869">
        <v>0</v>
      </c>
      <c r="C225" s="332">
        <f>SUM(B225/B232)</f>
        <v>0</v>
      </c>
    </row>
    <row r="226" spans="1:3" s="1325" customFormat="1" hidden="1" x14ac:dyDescent="0.25">
      <c r="A226" s="94" t="s">
        <v>284</v>
      </c>
      <c r="B226" s="1869">
        <v>0</v>
      </c>
      <c r="C226" s="332">
        <f>SUM(B226/B232)</f>
        <v>0</v>
      </c>
    </row>
    <row r="227" spans="1:3" s="1325" customFormat="1" hidden="1" x14ac:dyDescent="0.25">
      <c r="A227" s="94" t="s">
        <v>285</v>
      </c>
      <c r="B227" s="1869">
        <v>1</v>
      </c>
      <c r="C227" s="332">
        <f>SUM(B227/B232)</f>
        <v>0.14285714285714285</v>
      </c>
    </row>
    <row r="228" spans="1:3" s="1325" customFormat="1" hidden="1" x14ac:dyDescent="0.25">
      <c r="A228" s="94" t="s">
        <v>286</v>
      </c>
      <c r="B228" s="1869">
        <v>1</v>
      </c>
      <c r="C228" s="332">
        <f>SUM(B228/B232)</f>
        <v>0.14285714285714285</v>
      </c>
    </row>
    <row r="229" spans="1:3" s="1325" customFormat="1" hidden="1" x14ac:dyDescent="0.25">
      <c r="A229" s="94" t="s">
        <v>287</v>
      </c>
      <c r="B229" s="1869">
        <v>4</v>
      </c>
      <c r="C229" s="332">
        <f>SUM(B229/B232)</f>
        <v>0.5714285714285714</v>
      </c>
    </row>
    <row r="230" spans="1:3" s="1325" customFormat="1" hidden="1" x14ac:dyDescent="0.25">
      <c r="A230" s="94" t="s">
        <v>288</v>
      </c>
      <c r="B230" s="1869">
        <v>1</v>
      </c>
      <c r="C230" s="332">
        <f>SUM(B230/B232)</f>
        <v>0.14285714285714285</v>
      </c>
    </row>
    <row r="231" spans="1:3" s="1325" customFormat="1" ht="15.75" hidden="1" thickBot="1" x14ac:dyDescent="0.3">
      <c r="A231" s="95" t="s">
        <v>408</v>
      </c>
      <c r="B231" s="349">
        <v>0</v>
      </c>
      <c r="C231" s="330">
        <f>SUM(B231/B232)</f>
        <v>0</v>
      </c>
    </row>
    <row r="232" spans="1:3" s="1325" customFormat="1" ht="16.5" hidden="1" thickTop="1" thickBot="1" x14ac:dyDescent="0.3">
      <c r="A232" s="126" t="s">
        <v>409</v>
      </c>
      <c r="B232" s="124">
        <f>SUM(B224:B231)</f>
        <v>7</v>
      </c>
      <c r="C232" s="202">
        <f>SUM(C224:C231)</f>
        <v>1</v>
      </c>
    </row>
    <row r="233" spans="1:3" s="1325" customFormat="1" ht="15.75" hidden="1" thickBot="1" x14ac:dyDescent="0.3">
      <c r="A233" s="2126" t="s">
        <v>635</v>
      </c>
      <c r="B233" s="2127"/>
      <c r="C233" s="2128"/>
    </row>
    <row r="234" spans="1:3" s="1325" customFormat="1" hidden="1" x14ac:dyDescent="0.25">
      <c r="A234" s="102" t="s">
        <v>292</v>
      </c>
      <c r="B234" s="1851">
        <v>2</v>
      </c>
      <c r="C234" s="332">
        <f>SUM(B234/B240)</f>
        <v>0.2857142857142857</v>
      </c>
    </row>
    <row r="235" spans="1:3" s="1325" customFormat="1" hidden="1" x14ac:dyDescent="0.25">
      <c r="A235" s="100" t="s">
        <v>293</v>
      </c>
      <c r="B235" s="1869">
        <v>0</v>
      </c>
      <c r="C235" s="332">
        <f>SUM(B235/B240)</f>
        <v>0</v>
      </c>
    </row>
    <row r="236" spans="1:3" s="1325" customFormat="1" hidden="1" x14ac:dyDescent="0.25">
      <c r="A236" s="100" t="s">
        <v>294</v>
      </c>
      <c r="B236" s="1869">
        <v>0</v>
      </c>
      <c r="C236" s="332">
        <f>SUM(B236/B240)</f>
        <v>0</v>
      </c>
    </row>
    <row r="237" spans="1:3" s="1325" customFormat="1" hidden="1" x14ac:dyDescent="0.25">
      <c r="A237" s="100" t="s">
        <v>295</v>
      </c>
      <c r="B237" s="1869">
        <v>4</v>
      </c>
      <c r="C237" s="332">
        <f>SUM(B237/B240)</f>
        <v>0.5714285714285714</v>
      </c>
    </row>
    <row r="238" spans="1:3" s="1325" customFormat="1" hidden="1" x14ac:dyDescent="0.25">
      <c r="A238" s="100" t="s">
        <v>296</v>
      </c>
      <c r="B238" s="1869">
        <v>1</v>
      </c>
      <c r="C238" s="332">
        <f>SUM(B238/B240)</f>
        <v>0.14285714285714285</v>
      </c>
    </row>
    <row r="239" spans="1:3" s="1325" customFormat="1" ht="15.75" hidden="1" thickBot="1" x14ac:dyDescent="0.3">
      <c r="A239" s="101" t="s">
        <v>297</v>
      </c>
      <c r="B239" s="349">
        <v>0</v>
      </c>
      <c r="C239" s="108">
        <f>SUM(B239/B240)</f>
        <v>0</v>
      </c>
    </row>
    <row r="240" spans="1:3" s="1325" customFormat="1" ht="16.5" hidden="1" thickTop="1" thickBot="1" x14ac:dyDescent="0.3">
      <c r="A240" s="125" t="s">
        <v>565</v>
      </c>
      <c r="B240" s="124">
        <f>SUM(B234:B239)</f>
        <v>7</v>
      </c>
      <c r="C240" s="202">
        <f>SUM(C234:C239)</f>
        <v>1</v>
      </c>
    </row>
    <row r="241" spans="1:4" s="1325" customFormat="1" ht="15.75" hidden="1" thickBot="1" x14ac:dyDescent="0.3">
      <c r="A241" s="2126" t="s">
        <v>636</v>
      </c>
      <c r="B241" s="2127"/>
      <c r="C241" s="2128"/>
    </row>
    <row r="242" spans="1:4" s="1325" customFormat="1" hidden="1" x14ac:dyDescent="0.25">
      <c r="A242" s="102" t="s">
        <v>582</v>
      </c>
      <c r="B242" s="1851">
        <v>4</v>
      </c>
      <c r="C242" s="332">
        <f>SUM(B242/B246)</f>
        <v>0.5714285714285714</v>
      </c>
    </row>
    <row r="243" spans="1:4" s="1325" customFormat="1" hidden="1" x14ac:dyDescent="0.25">
      <c r="A243" s="100" t="s">
        <v>583</v>
      </c>
      <c r="B243" s="1869">
        <v>0</v>
      </c>
      <c r="C243" s="332">
        <f>SUM(B243/B246)</f>
        <v>0</v>
      </c>
    </row>
    <row r="244" spans="1:4" s="1325" customFormat="1" hidden="1" x14ac:dyDescent="0.25">
      <c r="A244" s="100" t="s">
        <v>584</v>
      </c>
      <c r="B244" s="1869">
        <v>3</v>
      </c>
      <c r="C244" s="332">
        <f>SUM(B244/B246)</f>
        <v>0.42857142857142855</v>
      </c>
    </row>
    <row r="245" spans="1:4" s="1325" customFormat="1" ht="15.75" hidden="1" thickBot="1" x14ac:dyDescent="0.3">
      <c r="A245" s="101" t="s">
        <v>585</v>
      </c>
      <c r="B245" s="349">
        <v>0</v>
      </c>
      <c r="C245" s="330">
        <f>SUM(B245/B246)</f>
        <v>0</v>
      </c>
    </row>
    <row r="246" spans="1:4" s="1325" customFormat="1" ht="16.5" hidden="1" thickTop="1" thickBot="1" x14ac:dyDescent="0.3">
      <c r="A246" s="125" t="s">
        <v>135</v>
      </c>
      <c r="B246" s="124">
        <f>SUM(B242:B245)</f>
        <v>7</v>
      </c>
      <c r="C246" s="202">
        <f>SUM(C242:C245)</f>
        <v>1</v>
      </c>
    </row>
    <row r="247" spans="1:4" s="1325" customFormat="1" ht="15.75" hidden="1" thickBot="1" x14ac:dyDescent="0.3">
      <c r="A247" s="2126" t="s">
        <v>637</v>
      </c>
      <c r="B247" s="2127"/>
      <c r="C247" s="2128"/>
    </row>
    <row r="248" spans="1:4" s="1325" customFormat="1" hidden="1" x14ac:dyDescent="0.25">
      <c r="A248" s="102" t="s">
        <v>587</v>
      </c>
      <c r="B248" s="1851">
        <v>1</v>
      </c>
      <c r="C248" s="332">
        <f>SUM(B248/B251)</f>
        <v>0.14285714285714285</v>
      </c>
    </row>
    <row r="249" spans="1:4" s="1325" customFormat="1" hidden="1" x14ac:dyDescent="0.25">
      <c r="A249" s="100" t="s">
        <v>588</v>
      </c>
      <c r="B249" s="1869">
        <v>5</v>
      </c>
      <c r="C249" s="332">
        <f>SUM(B249/B251)</f>
        <v>0.7142857142857143</v>
      </c>
    </row>
    <row r="250" spans="1:4" s="1325" customFormat="1" ht="15.75" hidden="1" thickBot="1" x14ac:dyDescent="0.3">
      <c r="A250" s="101" t="s">
        <v>589</v>
      </c>
      <c r="B250" s="349">
        <v>1</v>
      </c>
      <c r="C250" s="330">
        <f>SUM(B250/B251)</f>
        <v>0.14285714285714285</v>
      </c>
    </row>
    <row r="251" spans="1:4" s="1325" customFormat="1" ht="16.5" hidden="1" thickTop="1" thickBot="1" x14ac:dyDescent="0.3">
      <c r="A251" s="123" t="s">
        <v>135</v>
      </c>
      <c r="B251" s="124">
        <f>SUM(B248:B250)</f>
        <v>7</v>
      </c>
      <c r="C251" s="202">
        <f>SUM(C248:C250)</f>
        <v>1</v>
      </c>
    </row>
    <row r="252" spans="1:4" s="1325" customFormat="1" ht="15.75" hidden="1" thickBot="1" x14ac:dyDescent="0.3">
      <c r="A252" s="2126" t="s">
        <v>638</v>
      </c>
      <c r="B252" s="2127"/>
      <c r="C252" s="2128"/>
    </row>
    <row r="253" spans="1:4" s="1325" customFormat="1" hidden="1" x14ac:dyDescent="0.25">
      <c r="A253" s="1870" t="s">
        <v>649</v>
      </c>
      <c r="B253" s="397">
        <v>2</v>
      </c>
      <c r="C253" s="325">
        <f>SUM(B253/B257)</f>
        <v>0.2857142857142857</v>
      </c>
      <c r="D253" s="31"/>
    </row>
    <row r="254" spans="1:4" s="1325" customFormat="1" hidden="1" x14ac:dyDescent="0.25">
      <c r="A254" s="1870" t="s">
        <v>640</v>
      </c>
      <c r="B254" s="1869">
        <v>1</v>
      </c>
      <c r="C254" s="332">
        <f>SUM(B254/B257)</f>
        <v>0.14285714285714285</v>
      </c>
    </row>
    <row r="255" spans="1:4" s="1325" customFormat="1" hidden="1" x14ac:dyDescent="0.25">
      <c r="A255" s="1870" t="s">
        <v>642</v>
      </c>
      <c r="B255" s="1869">
        <v>1</v>
      </c>
      <c r="C255" s="332">
        <f>SUM(B255/B257)</f>
        <v>0.14285714285714285</v>
      </c>
    </row>
    <row r="256" spans="1:4" s="1325" customFormat="1" ht="15.75" hidden="1" thickBot="1" x14ac:dyDescent="0.3">
      <c r="A256" s="111" t="s">
        <v>650</v>
      </c>
      <c r="B256" s="349">
        <v>3</v>
      </c>
      <c r="C256" s="327">
        <f>SUM(B256/B257)</f>
        <v>0.42857142857142855</v>
      </c>
    </row>
    <row r="257" spans="1:4" s="1325" customFormat="1" ht="16.5" hidden="1" thickTop="1" thickBot="1" x14ac:dyDescent="0.3">
      <c r="A257" s="34" t="s">
        <v>135</v>
      </c>
      <c r="B257" s="119">
        <f>SUM(B253:B256)</f>
        <v>7</v>
      </c>
      <c r="C257" s="203">
        <f>SUM(C253:C256)</f>
        <v>1</v>
      </c>
    </row>
    <row r="258" spans="1:4" s="197" customFormat="1" ht="16.5" hidden="1" thickBot="1" x14ac:dyDescent="0.3">
      <c r="A258" s="2414" t="s">
        <v>142</v>
      </c>
      <c r="B258" s="2415"/>
      <c r="C258" s="2416"/>
      <c r="D258" s="1325"/>
    </row>
    <row r="259" spans="1:4" s="197" customFormat="1" ht="15.75" hidden="1" thickBot="1" x14ac:dyDescent="0.3">
      <c r="A259" s="127"/>
      <c r="B259" s="128" t="s">
        <v>562</v>
      </c>
      <c r="C259" s="201" t="s">
        <v>633</v>
      </c>
      <c r="D259" s="1325"/>
    </row>
    <row r="260" spans="1:4" s="197" customFormat="1" ht="15.75" hidden="1" thickBot="1" x14ac:dyDescent="0.3">
      <c r="A260" s="2126" t="s">
        <v>634</v>
      </c>
      <c r="B260" s="2127"/>
      <c r="C260" s="2128"/>
    </row>
    <row r="261" spans="1:4" s="197" customFormat="1" hidden="1" x14ac:dyDescent="0.25">
      <c r="A261" s="1871" t="s">
        <v>282</v>
      </c>
      <c r="B261" s="1851">
        <v>0</v>
      </c>
      <c r="C261" s="726">
        <f>SUM(B261/B269)</f>
        <v>0</v>
      </c>
    </row>
    <row r="262" spans="1:4" s="197" customFormat="1" hidden="1" x14ac:dyDescent="0.25">
      <c r="A262" s="94" t="s">
        <v>283</v>
      </c>
      <c r="B262" s="1869">
        <v>0</v>
      </c>
      <c r="C262" s="726">
        <f>SUM(B262/B269)</f>
        <v>0</v>
      </c>
    </row>
    <row r="263" spans="1:4" s="197" customFormat="1" hidden="1" x14ac:dyDescent="0.25">
      <c r="A263" s="94" t="s">
        <v>284</v>
      </c>
      <c r="B263" s="1869">
        <v>0</v>
      </c>
      <c r="C263" s="726">
        <f>SUM(B263/B269)</f>
        <v>0</v>
      </c>
    </row>
    <row r="264" spans="1:4" s="197" customFormat="1" hidden="1" x14ac:dyDescent="0.25">
      <c r="A264" s="94" t="s">
        <v>285</v>
      </c>
      <c r="B264" s="1869">
        <v>0</v>
      </c>
      <c r="C264" s="726">
        <f>SUM(B264/B269)</f>
        <v>0</v>
      </c>
    </row>
    <row r="265" spans="1:4" s="197" customFormat="1" hidden="1" x14ac:dyDescent="0.25">
      <c r="A265" s="94" t="s">
        <v>286</v>
      </c>
      <c r="B265" s="1869">
        <v>1</v>
      </c>
      <c r="C265" s="726">
        <f>SUM(B265/B269)</f>
        <v>0.1</v>
      </c>
    </row>
    <row r="266" spans="1:4" s="197" customFormat="1" hidden="1" x14ac:dyDescent="0.25">
      <c r="A266" s="94" t="s">
        <v>287</v>
      </c>
      <c r="B266" s="1869">
        <v>6</v>
      </c>
      <c r="C266" s="726">
        <f>SUM(B266/B269)</f>
        <v>0.6</v>
      </c>
    </row>
    <row r="267" spans="1:4" s="197" customFormat="1" hidden="1" x14ac:dyDescent="0.25">
      <c r="A267" s="94" t="s">
        <v>288</v>
      </c>
      <c r="B267" s="1869">
        <v>3</v>
      </c>
      <c r="C267" s="726">
        <f>SUM(B267/B269)</f>
        <v>0.3</v>
      </c>
    </row>
    <row r="268" spans="1:4" s="197" customFormat="1" ht="15.75" hidden="1" thickBot="1" x14ac:dyDescent="0.3">
      <c r="A268" s="95" t="s">
        <v>408</v>
      </c>
      <c r="B268" s="349">
        <v>0</v>
      </c>
      <c r="C268" s="606">
        <f>SUM(B268/B269)</f>
        <v>0</v>
      </c>
    </row>
    <row r="269" spans="1:4" s="197" customFormat="1" ht="16.5" hidden="1" thickTop="1" thickBot="1" x14ac:dyDescent="0.3">
      <c r="A269" s="126" t="s">
        <v>409</v>
      </c>
      <c r="B269" s="1410">
        <f>SUM(B261:B268)</f>
        <v>10</v>
      </c>
      <c r="C269" s="1413">
        <f>SUM(C261:C268)</f>
        <v>1</v>
      </c>
    </row>
    <row r="270" spans="1:4" s="197" customFormat="1" ht="15.75" hidden="1" thickBot="1" x14ac:dyDescent="0.3">
      <c r="A270" s="2126" t="s">
        <v>635</v>
      </c>
      <c r="B270" s="2127"/>
      <c r="C270" s="2128"/>
    </row>
    <row r="271" spans="1:4" s="197" customFormat="1" hidden="1" x14ac:dyDescent="0.25">
      <c r="A271" s="102" t="s">
        <v>292</v>
      </c>
      <c r="B271" s="1851">
        <v>1</v>
      </c>
      <c r="C271" s="726">
        <f>SUM(B271/B277)</f>
        <v>0.1</v>
      </c>
    </row>
    <row r="272" spans="1:4" s="197" customFormat="1" hidden="1" x14ac:dyDescent="0.25">
      <c r="A272" s="100" t="s">
        <v>293</v>
      </c>
      <c r="B272" s="1869">
        <v>2</v>
      </c>
      <c r="C272" s="726">
        <f>SUM(B272/B277)</f>
        <v>0.2</v>
      </c>
    </row>
    <row r="273" spans="1:4" s="197" customFormat="1" hidden="1" x14ac:dyDescent="0.25">
      <c r="A273" s="100" t="s">
        <v>294</v>
      </c>
      <c r="B273" s="1869">
        <v>0</v>
      </c>
      <c r="C273" s="726">
        <f>SUM(B273/B277)</f>
        <v>0</v>
      </c>
    </row>
    <row r="274" spans="1:4" s="197" customFormat="1" hidden="1" x14ac:dyDescent="0.25">
      <c r="A274" s="100" t="s">
        <v>295</v>
      </c>
      <c r="B274" s="1869">
        <v>4</v>
      </c>
      <c r="C274" s="726">
        <f>SUM(B274/B277)</f>
        <v>0.4</v>
      </c>
    </row>
    <row r="275" spans="1:4" s="197" customFormat="1" hidden="1" x14ac:dyDescent="0.25">
      <c r="A275" s="100" t="s">
        <v>296</v>
      </c>
      <c r="B275" s="1869">
        <v>3</v>
      </c>
      <c r="C275" s="726">
        <f>SUM(B275/B277)</f>
        <v>0.3</v>
      </c>
    </row>
    <row r="276" spans="1:4" s="197" customFormat="1" ht="15.75" hidden="1" thickBot="1" x14ac:dyDescent="0.3">
      <c r="A276" s="101" t="s">
        <v>297</v>
      </c>
      <c r="B276" s="349">
        <v>0</v>
      </c>
      <c r="C276" s="1414">
        <f>SUM(B276/B277)</f>
        <v>0</v>
      </c>
      <c r="D276" s="1325"/>
    </row>
    <row r="277" spans="1:4" s="197" customFormat="1" ht="16.5" hidden="1" thickTop="1" thickBot="1" x14ac:dyDescent="0.3">
      <c r="A277" s="125" t="s">
        <v>565</v>
      </c>
      <c r="B277" s="1410">
        <f>SUM(B271:B276)</f>
        <v>10</v>
      </c>
      <c r="C277" s="1413">
        <f>SUM(C271:C276)</f>
        <v>1</v>
      </c>
      <c r="D277" s="1325"/>
    </row>
    <row r="278" spans="1:4" s="197" customFormat="1" ht="15.75" hidden="1" thickBot="1" x14ac:dyDescent="0.3">
      <c r="A278" s="2126" t="s">
        <v>636</v>
      </c>
      <c r="B278" s="2127"/>
      <c r="C278" s="2128"/>
      <c r="D278" s="1325"/>
    </row>
    <row r="279" spans="1:4" s="197" customFormat="1" hidden="1" x14ac:dyDescent="0.25">
      <c r="A279" s="102" t="s">
        <v>582</v>
      </c>
      <c r="B279" s="1851">
        <v>5</v>
      </c>
      <c r="C279" s="726">
        <f>SUM(B279/B283)</f>
        <v>0.5</v>
      </c>
      <c r="D279" s="1325"/>
    </row>
    <row r="280" spans="1:4" s="197" customFormat="1" hidden="1" x14ac:dyDescent="0.25">
      <c r="A280" s="100" t="s">
        <v>583</v>
      </c>
      <c r="B280" s="1869">
        <v>0</v>
      </c>
      <c r="C280" s="726">
        <f>SUM(B280/B283)</f>
        <v>0</v>
      </c>
      <c r="D280" s="1325"/>
    </row>
    <row r="281" spans="1:4" s="197" customFormat="1" hidden="1" x14ac:dyDescent="0.25">
      <c r="A281" s="100" t="s">
        <v>584</v>
      </c>
      <c r="B281" s="1869">
        <v>5</v>
      </c>
      <c r="C281" s="726">
        <f>SUM(B281/B283)</f>
        <v>0.5</v>
      </c>
      <c r="D281" s="1325"/>
    </row>
    <row r="282" spans="1:4" s="197" customFormat="1" ht="15.75" hidden="1" thickBot="1" x14ac:dyDescent="0.3">
      <c r="A282" s="101" t="s">
        <v>585</v>
      </c>
      <c r="B282" s="349">
        <v>0</v>
      </c>
      <c r="C282" s="606">
        <f>SUM(B282/B283)</f>
        <v>0</v>
      </c>
      <c r="D282" s="1325"/>
    </row>
    <row r="283" spans="1:4" s="197" customFormat="1" ht="16.5" hidden="1" thickTop="1" thickBot="1" x14ac:dyDescent="0.3">
      <c r="A283" s="125" t="s">
        <v>135</v>
      </c>
      <c r="B283" s="1410">
        <f>SUM(B279:B282)</f>
        <v>10</v>
      </c>
      <c r="C283" s="1413">
        <f>SUM(C279:C282)</f>
        <v>1</v>
      </c>
      <c r="D283" s="1325"/>
    </row>
    <row r="284" spans="1:4" s="197" customFormat="1" ht="15.75" hidden="1" thickBot="1" x14ac:dyDescent="0.3">
      <c r="A284" s="2126" t="s">
        <v>637</v>
      </c>
      <c r="B284" s="2127"/>
      <c r="C284" s="2128"/>
      <c r="D284" s="1325"/>
    </row>
    <row r="285" spans="1:4" s="197" customFormat="1" hidden="1" x14ac:dyDescent="0.25">
      <c r="A285" s="102" t="s">
        <v>587</v>
      </c>
      <c r="B285" s="1851">
        <v>1</v>
      </c>
      <c r="C285" s="726">
        <f>SUM(B285/B288)</f>
        <v>0.1</v>
      </c>
      <c r="D285" s="1325"/>
    </row>
    <row r="286" spans="1:4" s="197" customFormat="1" hidden="1" x14ac:dyDescent="0.25">
      <c r="A286" s="100" t="s">
        <v>588</v>
      </c>
      <c r="B286" s="1869">
        <v>9</v>
      </c>
      <c r="C286" s="726">
        <f>SUM(B286/B288)</f>
        <v>0.9</v>
      </c>
      <c r="D286" s="1325"/>
    </row>
    <row r="287" spans="1:4" s="197" customFormat="1" ht="15.75" hidden="1" thickBot="1" x14ac:dyDescent="0.3">
      <c r="A287" s="101" t="s">
        <v>589</v>
      </c>
      <c r="B287" s="349">
        <v>0</v>
      </c>
      <c r="C287" s="606">
        <f>SUM(B287/B288)</f>
        <v>0</v>
      </c>
      <c r="D287" s="1325"/>
    </row>
    <row r="288" spans="1:4" s="197" customFormat="1" ht="16.5" hidden="1" thickTop="1" thickBot="1" x14ac:dyDescent="0.3">
      <c r="A288" s="123" t="s">
        <v>135</v>
      </c>
      <c r="B288" s="1410">
        <f>SUM(B285:B287)</f>
        <v>10</v>
      </c>
      <c r="C288" s="1413">
        <f>SUM(C285:C287)</f>
        <v>1</v>
      </c>
      <c r="D288" s="1325"/>
    </row>
    <row r="289" spans="1:4" s="197" customFormat="1" ht="15.75" hidden="1" thickBot="1" x14ac:dyDescent="0.3">
      <c r="A289" s="2126" t="s">
        <v>638</v>
      </c>
      <c r="B289" s="2127"/>
      <c r="C289" s="2128"/>
      <c r="D289" s="1325"/>
    </row>
    <row r="290" spans="1:4" s="197" customFormat="1" hidden="1" x14ac:dyDescent="0.25">
      <c r="A290" s="1870" t="s">
        <v>651</v>
      </c>
      <c r="B290" s="397">
        <v>2</v>
      </c>
      <c r="C290" s="602">
        <f>SUM(B290/B294)</f>
        <v>0.2</v>
      </c>
      <c r="D290" s="31"/>
    </row>
    <row r="291" spans="1:4" s="197" customFormat="1" hidden="1" x14ac:dyDescent="0.25">
      <c r="A291" s="1870" t="s">
        <v>652</v>
      </c>
      <c r="B291" s="1869">
        <v>4</v>
      </c>
      <c r="C291" s="726">
        <f>SUM(B291/B294)</f>
        <v>0.4</v>
      </c>
      <c r="D291" s="1325"/>
    </row>
    <row r="292" spans="1:4" s="197" customFormat="1" hidden="1" x14ac:dyDescent="0.25">
      <c r="A292" s="1870" t="s">
        <v>641</v>
      </c>
      <c r="B292" s="1869">
        <v>1</v>
      </c>
      <c r="C292" s="726">
        <f>SUM(B292/B294)</f>
        <v>0.1</v>
      </c>
    </row>
    <row r="293" spans="1:4" s="197" customFormat="1" ht="15.75" hidden="1" thickBot="1" x14ac:dyDescent="0.3">
      <c r="A293" s="111" t="s">
        <v>642</v>
      </c>
      <c r="B293" s="349">
        <v>3</v>
      </c>
      <c r="C293" s="350">
        <f>SUM(B293/B294)</f>
        <v>0.3</v>
      </c>
    </row>
    <row r="294" spans="1:4" s="197" customFormat="1" ht="16.5" hidden="1" thickTop="1" thickBot="1" x14ac:dyDescent="0.3">
      <c r="A294" s="34" t="s">
        <v>135</v>
      </c>
      <c r="B294" s="398">
        <f>SUM(B290:B293)</f>
        <v>10</v>
      </c>
      <c r="C294" s="603">
        <f>SUM(C290:C293)</f>
        <v>1</v>
      </c>
    </row>
    <row r="295" spans="1:4" s="197" customFormat="1" ht="16.5" hidden="1" thickBot="1" x14ac:dyDescent="0.3">
      <c r="A295" s="2414" t="s">
        <v>143</v>
      </c>
      <c r="B295" s="2415"/>
      <c r="C295" s="2416"/>
    </row>
    <row r="296" spans="1:4" s="197" customFormat="1" ht="15.75" hidden="1" thickBot="1" x14ac:dyDescent="0.3">
      <c r="A296" s="127"/>
      <c r="B296" s="128" t="s">
        <v>562</v>
      </c>
      <c r="C296" s="201" t="s">
        <v>633</v>
      </c>
    </row>
    <row r="297" spans="1:4" s="197" customFormat="1" ht="15.75" hidden="1" thickBot="1" x14ac:dyDescent="0.3">
      <c r="A297" s="2126" t="s">
        <v>653</v>
      </c>
      <c r="B297" s="2127"/>
      <c r="C297" s="2128"/>
    </row>
    <row r="298" spans="1:4" s="197" customFormat="1" hidden="1" x14ac:dyDescent="0.25">
      <c r="A298" s="1871" t="s">
        <v>282</v>
      </c>
      <c r="B298" s="1132">
        <v>0</v>
      </c>
      <c r="C298" s="332">
        <f>SUM(B298/B306)</f>
        <v>0</v>
      </c>
    </row>
    <row r="299" spans="1:4" s="197" customFormat="1" hidden="1" x14ac:dyDescent="0.25">
      <c r="A299" s="94" t="s">
        <v>283</v>
      </c>
      <c r="B299" s="954">
        <v>1</v>
      </c>
      <c r="C299" s="332">
        <f>SUM(B299/B306)</f>
        <v>0.05</v>
      </c>
    </row>
    <row r="300" spans="1:4" s="197" customFormat="1" hidden="1" x14ac:dyDescent="0.25">
      <c r="A300" s="94" t="s">
        <v>284</v>
      </c>
      <c r="B300" s="954">
        <v>1</v>
      </c>
      <c r="C300" s="332">
        <f>SUM(B300/B306)</f>
        <v>0.05</v>
      </c>
    </row>
    <row r="301" spans="1:4" s="197" customFormat="1" hidden="1" x14ac:dyDescent="0.25">
      <c r="A301" s="94" t="s">
        <v>285</v>
      </c>
      <c r="B301" s="954">
        <v>5</v>
      </c>
      <c r="C301" s="332">
        <f>SUM(B301/B306)</f>
        <v>0.25</v>
      </c>
    </row>
    <row r="302" spans="1:4" s="197" customFormat="1" hidden="1" x14ac:dyDescent="0.25">
      <c r="A302" s="94" t="s">
        <v>286</v>
      </c>
      <c r="B302" s="954">
        <v>5</v>
      </c>
      <c r="C302" s="332">
        <f>SUM(B302/B306)</f>
        <v>0.25</v>
      </c>
    </row>
    <row r="303" spans="1:4" s="197" customFormat="1" hidden="1" x14ac:dyDescent="0.25">
      <c r="A303" s="94" t="s">
        <v>287</v>
      </c>
      <c r="B303" s="954">
        <v>6</v>
      </c>
      <c r="C303" s="332">
        <f>SUM(B303/B306)</f>
        <v>0.3</v>
      </c>
    </row>
    <row r="304" spans="1:4" s="197" customFormat="1" hidden="1" x14ac:dyDescent="0.25">
      <c r="A304" s="94" t="s">
        <v>288</v>
      </c>
      <c r="B304" s="954">
        <v>2</v>
      </c>
      <c r="C304" s="332">
        <f>SUM(B304/B306)</f>
        <v>0.1</v>
      </c>
    </row>
    <row r="305" spans="1:3" s="197" customFormat="1" ht="15.75" hidden="1" thickBot="1" x14ac:dyDescent="0.3">
      <c r="A305" s="95" t="s">
        <v>408</v>
      </c>
      <c r="B305" s="956">
        <v>0</v>
      </c>
      <c r="C305" s="330">
        <f>SUM(B305/B306)</f>
        <v>0</v>
      </c>
    </row>
    <row r="306" spans="1:3" s="197" customFormat="1" ht="16.5" hidden="1" thickTop="1" thickBot="1" x14ac:dyDescent="0.3">
      <c r="A306" s="126" t="s">
        <v>409</v>
      </c>
      <c r="B306" s="124">
        <f>SUM(B298:B305)</f>
        <v>20</v>
      </c>
      <c r="C306" s="202">
        <f>SUM(B306/B306)</f>
        <v>1</v>
      </c>
    </row>
    <row r="307" spans="1:3" s="197" customFormat="1" ht="15.75" hidden="1" thickBot="1" x14ac:dyDescent="0.3">
      <c r="A307" s="2126" t="s">
        <v>654</v>
      </c>
      <c r="B307" s="2127"/>
      <c r="C307" s="2128"/>
    </row>
    <row r="308" spans="1:3" s="197" customFormat="1" hidden="1" x14ac:dyDescent="0.25">
      <c r="A308" s="102" t="s">
        <v>292</v>
      </c>
      <c r="B308" s="1132">
        <v>4</v>
      </c>
      <c r="C308" s="332">
        <f>SUM(B308/B314)</f>
        <v>0.2</v>
      </c>
    </row>
    <row r="309" spans="1:3" s="197" customFormat="1" hidden="1" x14ac:dyDescent="0.25">
      <c r="A309" s="100" t="s">
        <v>293</v>
      </c>
      <c r="B309" s="954">
        <v>1</v>
      </c>
      <c r="C309" s="332">
        <f>SUM(B309/B314)</f>
        <v>0.05</v>
      </c>
    </row>
    <row r="310" spans="1:3" s="197" customFormat="1" hidden="1" x14ac:dyDescent="0.25">
      <c r="A310" s="100" t="s">
        <v>294</v>
      </c>
      <c r="B310" s="954">
        <v>0</v>
      </c>
      <c r="C310" s="332">
        <f>SUM(B310/B314)</f>
        <v>0</v>
      </c>
    </row>
    <row r="311" spans="1:3" s="197" customFormat="1" hidden="1" x14ac:dyDescent="0.25">
      <c r="A311" s="100" t="s">
        <v>295</v>
      </c>
      <c r="B311" s="954">
        <v>11</v>
      </c>
      <c r="C311" s="332">
        <f>SUM(B311/B314)</f>
        <v>0.55000000000000004</v>
      </c>
    </row>
    <row r="312" spans="1:3" s="197" customFormat="1" hidden="1" x14ac:dyDescent="0.25">
      <c r="A312" s="100" t="s">
        <v>296</v>
      </c>
      <c r="B312" s="954">
        <v>3</v>
      </c>
      <c r="C312" s="332">
        <f>SUM(B312/B314)</f>
        <v>0.15</v>
      </c>
    </row>
    <row r="313" spans="1:3" s="197" customFormat="1" ht="15.75" hidden="1" thickBot="1" x14ac:dyDescent="0.3">
      <c r="A313" s="101" t="s">
        <v>297</v>
      </c>
      <c r="B313" s="956">
        <v>1</v>
      </c>
      <c r="C313" s="108">
        <f>SUM(B313/B314)</f>
        <v>0.05</v>
      </c>
    </row>
    <row r="314" spans="1:3" s="197" customFormat="1" ht="16.5" hidden="1" thickTop="1" thickBot="1" x14ac:dyDescent="0.3">
      <c r="A314" s="125" t="s">
        <v>565</v>
      </c>
      <c r="B314" s="124">
        <f>SUM(B308:B313)</f>
        <v>20</v>
      </c>
      <c r="C314" s="202">
        <f>SUM(C308:C313)</f>
        <v>1</v>
      </c>
    </row>
    <row r="315" spans="1:3" s="197" customFormat="1" ht="15.75" hidden="1" thickBot="1" x14ac:dyDescent="0.3">
      <c r="A315" s="2126" t="s">
        <v>655</v>
      </c>
      <c r="B315" s="2127"/>
      <c r="C315" s="2128"/>
    </row>
    <row r="316" spans="1:3" s="197" customFormat="1" hidden="1" x14ac:dyDescent="0.25">
      <c r="A316" s="102" t="s">
        <v>582</v>
      </c>
      <c r="B316" s="1132">
        <v>11</v>
      </c>
      <c r="C316" s="332">
        <f>SUM(B316/B320)</f>
        <v>0.55000000000000004</v>
      </c>
    </row>
    <row r="317" spans="1:3" s="197" customFormat="1" hidden="1" x14ac:dyDescent="0.25">
      <c r="A317" s="100" t="s">
        <v>583</v>
      </c>
      <c r="B317" s="954">
        <v>0</v>
      </c>
      <c r="C317" s="332">
        <f>SUM(B317/B320)</f>
        <v>0</v>
      </c>
    </row>
    <row r="318" spans="1:3" s="197" customFormat="1" hidden="1" x14ac:dyDescent="0.25">
      <c r="A318" s="100" t="s">
        <v>584</v>
      </c>
      <c r="B318" s="954">
        <v>9</v>
      </c>
      <c r="C318" s="332">
        <f>SUM(B318/B320)</f>
        <v>0.45</v>
      </c>
    </row>
    <row r="319" spans="1:3" s="197" customFormat="1" ht="15.75" hidden="1" thickBot="1" x14ac:dyDescent="0.3">
      <c r="A319" s="101" t="s">
        <v>585</v>
      </c>
      <c r="B319" s="956">
        <v>0</v>
      </c>
      <c r="C319" s="330">
        <f>SUM(B319/B320)</f>
        <v>0</v>
      </c>
    </row>
    <row r="320" spans="1:3" s="197" customFormat="1" ht="16.5" hidden="1" thickTop="1" thickBot="1" x14ac:dyDescent="0.3">
      <c r="A320" s="125" t="s">
        <v>656</v>
      </c>
      <c r="B320" s="124">
        <f>SUM(B316:B319)</f>
        <v>20</v>
      </c>
      <c r="C320" s="202">
        <f>SUM(C316:C319)</f>
        <v>1</v>
      </c>
    </row>
    <row r="321" spans="1:4" s="197" customFormat="1" ht="15.75" hidden="1" thickBot="1" x14ac:dyDescent="0.3">
      <c r="A321" s="2126" t="s">
        <v>637</v>
      </c>
      <c r="B321" s="2127"/>
      <c r="C321" s="2128"/>
    </row>
    <row r="322" spans="1:4" s="197" customFormat="1" hidden="1" x14ac:dyDescent="0.25">
      <c r="A322" s="102" t="s">
        <v>587</v>
      </c>
      <c r="B322" s="1132">
        <v>5</v>
      </c>
      <c r="C322" s="332">
        <f>SUM(B322/B325)</f>
        <v>0.25</v>
      </c>
    </row>
    <row r="323" spans="1:4" s="197" customFormat="1" hidden="1" x14ac:dyDescent="0.25">
      <c r="A323" s="100" t="s">
        <v>588</v>
      </c>
      <c r="B323" s="954">
        <v>7</v>
      </c>
      <c r="C323" s="332">
        <f>SUM(B323/B325)</f>
        <v>0.35</v>
      </c>
    </row>
    <row r="324" spans="1:4" s="197" customFormat="1" ht="15.75" hidden="1" thickBot="1" x14ac:dyDescent="0.3">
      <c r="A324" s="101" t="s">
        <v>589</v>
      </c>
      <c r="B324" s="956">
        <v>8</v>
      </c>
      <c r="C324" s="330">
        <f>SUM(B324/B325)</f>
        <v>0.4</v>
      </c>
      <c r="D324" s="1325"/>
    </row>
    <row r="325" spans="1:4" s="197" customFormat="1" ht="16.5" hidden="1" thickTop="1" thickBot="1" x14ac:dyDescent="0.3">
      <c r="A325" s="123" t="s">
        <v>656</v>
      </c>
      <c r="B325" s="124">
        <f>SUM(B322:B324)</f>
        <v>20</v>
      </c>
      <c r="C325" s="202">
        <f>SUM(C322:C324)</f>
        <v>1</v>
      </c>
      <c r="D325" s="1325"/>
    </row>
    <row r="326" spans="1:4" s="197" customFormat="1" ht="15.75" hidden="1" thickBot="1" x14ac:dyDescent="0.3">
      <c r="A326" s="2126" t="s">
        <v>638</v>
      </c>
      <c r="B326" s="2127"/>
      <c r="C326" s="2128"/>
      <c r="D326" s="1325"/>
    </row>
    <row r="327" spans="1:4" s="197" customFormat="1" hidden="1" x14ac:dyDescent="0.25">
      <c r="A327" s="1870" t="s">
        <v>657</v>
      </c>
      <c r="B327" s="1094">
        <v>1</v>
      </c>
      <c r="C327" s="325">
        <f>SUM(B327/B333)</f>
        <v>0.05</v>
      </c>
      <c r="D327" s="31"/>
    </row>
    <row r="328" spans="1:4" s="197" customFormat="1" hidden="1" x14ac:dyDescent="0.25">
      <c r="A328" s="1870" t="s">
        <v>658</v>
      </c>
      <c r="B328" s="1132">
        <v>1</v>
      </c>
      <c r="C328" s="332">
        <f>SUM(B328/B333)</f>
        <v>0.05</v>
      </c>
      <c r="D328" s="31"/>
    </row>
    <row r="329" spans="1:4" s="197" customFormat="1" hidden="1" x14ac:dyDescent="0.25">
      <c r="A329" s="1870" t="s">
        <v>659</v>
      </c>
      <c r="B329" s="1132">
        <v>2</v>
      </c>
      <c r="C329" s="332">
        <f>SUM(B329/B333)</f>
        <v>0.1</v>
      </c>
      <c r="D329" s="31"/>
    </row>
    <row r="330" spans="1:4" s="197" customFormat="1" hidden="1" x14ac:dyDescent="0.25">
      <c r="A330" s="1870" t="s">
        <v>660</v>
      </c>
      <c r="B330" s="954">
        <v>2</v>
      </c>
      <c r="C330" s="332">
        <f>SUM(B330/B333)</f>
        <v>0.1</v>
      </c>
      <c r="D330" s="1325"/>
    </row>
    <row r="331" spans="1:4" s="197" customFormat="1" hidden="1" x14ac:dyDescent="0.25">
      <c r="A331" s="1870" t="s">
        <v>661</v>
      </c>
      <c r="B331" s="954">
        <v>5</v>
      </c>
      <c r="C331" s="332">
        <f>SUM(B331/B333)</f>
        <v>0.25</v>
      </c>
      <c r="D331" s="1325"/>
    </row>
    <row r="332" spans="1:4" s="197" customFormat="1" ht="13.5" hidden="1" customHeight="1" thickBot="1" x14ac:dyDescent="0.3">
      <c r="A332" s="111" t="s">
        <v>662</v>
      </c>
      <c r="B332" s="956">
        <v>9</v>
      </c>
      <c r="C332" s="327">
        <f>SUM(B332/B333)</f>
        <v>0.45</v>
      </c>
      <c r="D332" s="1325"/>
    </row>
    <row r="333" spans="1:4" s="197" customFormat="1" ht="16.5" hidden="1" thickTop="1" thickBot="1" x14ac:dyDescent="0.3">
      <c r="A333" s="34" t="s">
        <v>656</v>
      </c>
      <c r="B333" s="119">
        <f>SUM(B327:B332)</f>
        <v>20</v>
      </c>
      <c r="C333" s="203">
        <f>SUM(B333/B333)</f>
        <v>1</v>
      </c>
      <c r="D333" s="1325"/>
    </row>
    <row r="334" spans="1:4" s="197" customFormat="1" ht="16.5" hidden="1" thickBot="1" x14ac:dyDescent="0.3">
      <c r="A334" s="2414" t="s">
        <v>144</v>
      </c>
      <c r="B334" s="2415"/>
      <c r="C334" s="2416"/>
      <c r="D334" s="1325"/>
    </row>
    <row r="335" spans="1:4" s="197" customFormat="1" ht="15.75" hidden="1" thickBot="1" x14ac:dyDescent="0.3">
      <c r="A335" s="127"/>
      <c r="B335" s="128" t="s">
        <v>562</v>
      </c>
      <c r="C335" s="201" t="s">
        <v>633</v>
      </c>
      <c r="D335" s="1325"/>
    </row>
    <row r="336" spans="1:4" s="197" customFormat="1" ht="15.75" hidden="1" thickBot="1" x14ac:dyDescent="0.3">
      <c r="A336" s="2126" t="s">
        <v>634</v>
      </c>
      <c r="B336" s="2127"/>
      <c r="C336" s="2128"/>
      <c r="D336" s="1325"/>
    </row>
    <row r="337" spans="1:4" s="197" customFormat="1" hidden="1" x14ac:dyDescent="0.25">
      <c r="A337" s="1871" t="s">
        <v>282</v>
      </c>
      <c r="B337" s="1132">
        <v>0</v>
      </c>
      <c r="C337" s="332">
        <f>SUM(B337/B345)</f>
        <v>0</v>
      </c>
      <c r="D337" s="1325"/>
    </row>
    <row r="338" spans="1:4" s="197" customFormat="1" hidden="1" x14ac:dyDescent="0.25">
      <c r="A338" s="94" t="s">
        <v>283</v>
      </c>
      <c r="B338" s="954">
        <v>0</v>
      </c>
      <c r="C338" s="332">
        <f>SUM(B338/B345)</f>
        <v>0</v>
      </c>
      <c r="D338" s="1325"/>
    </row>
    <row r="339" spans="1:4" s="197" customFormat="1" hidden="1" x14ac:dyDescent="0.25">
      <c r="A339" s="94" t="s">
        <v>284</v>
      </c>
      <c r="B339" s="954">
        <v>0</v>
      </c>
      <c r="C339" s="332">
        <f>SUM(B339/B345)</f>
        <v>0</v>
      </c>
      <c r="D339" s="1325"/>
    </row>
    <row r="340" spans="1:4" s="197" customFormat="1" hidden="1" x14ac:dyDescent="0.25">
      <c r="A340" s="94" t="s">
        <v>285</v>
      </c>
      <c r="B340" s="954">
        <v>1</v>
      </c>
      <c r="C340" s="332">
        <f>SUM(B340/B345)</f>
        <v>0.33333333333333331</v>
      </c>
    </row>
    <row r="341" spans="1:4" s="197" customFormat="1" hidden="1" x14ac:dyDescent="0.25">
      <c r="A341" s="94" t="s">
        <v>286</v>
      </c>
      <c r="B341" s="954">
        <v>1</v>
      </c>
      <c r="C341" s="332">
        <f>SUM(B341/B345)</f>
        <v>0.33333333333333331</v>
      </c>
    </row>
    <row r="342" spans="1:4" s="197" customFormat="1" hidden="1" x14ac:dyDescent="0.25">
      <c r="A342" s="94" t="s">
        <v>287</v>
      </c>
      <c r="B342" s="954">
        <v>1</v>
      </c>
      <c r="C342" s="332">
        <f>SUM(B342/B345)</f>
        <v>0.33333333333333331</v>
      </c>
    </row>
    <row r="343" spans="1:4" s="197" customFormat="1" hidden="1" x14ac:dyDescent="0.25">
      <c r="A343" s="94" t="s">
        <v>288</v>
      </c>
      <c r="B343" s="954">
        <v>0</v>
      </c>
      <c r="C343" s="332">
        <f>SUM(B343/B345)</f>
        <v>0</v>
      </c>
    </row>
    <row r="344" spans="1:4" s="197" customFormat="1" ht="15.75" hidden="1" thickBot="1" x14ac:dyDescent="0.3">
      <c r="A344" s="95" t="s">
        <v>408</v>
      </c>
      <c r="B344" s="956">
        <v>0</v>
      </c>
      <c r="C344" s="330">
        <f>SUM(B344/B345)</f>
        <v>0</v>
      </c>
    </row>
    <row r="345" spans="1:4" s="197" customFormat="1" ht="16.5" hidden="1" thickTop="1" thickBot="1" x14ac:dyDescent="0.3">
      <c r="A345" s="126" t="s">
        <v>409</v>
      </c>
      <c r="B345" s="124">
        <f>SUM(B337:B344)</f>
        <v>3</v>
      </c>
      <c r="C345" s="202">
        <f>SUM(B345/B345)</f>
        <v>1</v>
      </c>
    </row>
    <row r="346" spans="1:4" s="197" customFormat="1" ht="15.75" hidden="1" thickBot="1" x14ac:dyDescent="0.3">
      <c r="A346" s="2126" t="s">
        <v>635</v>
      </c>
      <c r="B346" s="2127"/>
      <c r="C346" s="2128"/>
    </row>
    <row r="347" spans="1:4" s="197" customFormat="1" hidden="1" x14ac:dyDescent="0.25">
      <c r="A347" s="102" t="s">
        <v>292</v>
      </c>
      <c r="B347" s="1132">
        <v>0</v>
      </c>
      <c r="C347" s="332">
        <f>SUM(B347/B353)</f>
        <v>0</v>
      </c>
    </row>
    <row r="348" spans="1:4" s="197" customFormat="1" hidden="1" x14ac:dyDescent="0.25">
      <c r="A348" s="100" t="s">
        <v>293</v>
      </c>
      <c r="B348" s="954">
        <v>0</v>
      </c>
      <c r="C348" s="332">
        <f>SUM(B348/B353)</f>
        <v>0</v>
      </c>
    </row>
    <row r="349" spans="1:4" s="197" customFormat="1" hidden="1" x14ac:dyDescent="0.25">
      <c r="A349" s="100" t="s">
        <v>294</v>
      </c>
      <c r="B349" s="954">
        <v>0</v>
      </c>
      <c r="C349" s="332">
        <f>SUM(B349/B353)</f>
        <v>0</v>
      </c>
    </row>
    <row r="350" spans="1:4" s="197" customFormat="1" hidden="1" x14ac:dyDescent="0.25">
      <c r="A350" s="100" t="s">
        <v>295</v>
      </c>
      <c r="B350" s="954">
        <v>2</v>
      </c>
      <c r="C350" s="332">
        <f>SUM(B350/B353)</f>
        <v>0.66666666666666663</v>
      </c>
    </row>
    <row r="351" spans="1:4" s="197" customFormat="1" hidden="1" x14ac:dyDescent="0.25">
      <c r="A351" s="100" t="s">
        <v>296</v>
      </c>
      <c r="B351" s="954">
        <v>0</v>
      </c>
      <c r="C351" s="332">
        <f>SUM(B351/B353)</f>
        <v>0</v>
      </c>
    </row>
    <row r="352" spans="1:4" s="197" customFormat="1" ht="15.75" hidden="1" thickBot="1" x14ac:dyDescent="0.3">
      <c r="A352" s="101" t="s">
        <v>297</v>
      </c>
      <c r="B352" s="956">
        <v>1</v>
      </c>
      <c r="C352" s="330">
        <f>SUM(B352/B353)</f>
        <v>0.33333333333333331</v>
      </c>
    </row>
    <row r="353" spans="1:4" s="197" customFormat="1" ht="16.5" hidden="1" thickTop="1" thickBot="1" x14ac:dyDescent="0.3">
      <c r="A353" s="125" t="s">
        <v>565</v>
      </c>
      <c r="B353" s="124">
        <f>SUM(B347:B352)</f>
        <v>3</v>
      </c>
      <c r="C353" s="202">
        <f>SUM(C347:C352)</f>
        <v>1</v>
      </c>
    </row>
    <row r="354" spans="1:4" s="197" customFormat="1" ht="15.75" hidden="1" thickBot="1" x14ac:dyDescent="0.3">
      <c r="A354" s="2126" t="s">
        <v>655</v>
      </c>
      <c r="B354" s="2127"/>
      <c r="C354" s="2128"/>
    </row>
    <row r="355" spans="1:4" s="197" customFormat="1" hidden="1" x14ac:dyDescent="0.25">
      <c r="A355" s="102" t="s">
        <v>582</v>
      </c>
      <c r="B355" s="1132">
        <v>1</v>
      </c>
      <c r="C355" s="332">
        <f>SUM(B355/B359)</f>
        <v>0.33333333333333331</v>
      </c>
    </row>
    <row r="356" spans="1:4" s="197" customFormat="1" hidden="1" x14ac:dyDescent="0.25">
      <c r="A356" s="100" t="s">
        <v>583</v>
      </c>
      <c r="B356" s="954">
        <v>0</v>
      </c>
      <c r="C356" s="332">
        <f>SUM(B356/B359)</f>
        <v>0</v>
      </c>
      <c r="D356" s="1325"/>
    </row>
    <row r="357" spans="1:4" s="197" customFormat="1" hidden="1" x14ac:dyDescent="0.25">
      <c r="A357" s="100" t="s">
        <v>584</v>
      </c>
      <c r="B357" s="954">
        <v>2</v>
      </c>
      <c r="C357" s="332">
        <f>SUM(B357/B359)</f>
        <v>0.66666666666666663</v>
      </c>
      <c r="D357" s="1325"/>
    </row>
    <row r="358" spans="1:4" s="197" customFormat="1" ht="15.75" hidden="1" thickBot="1" x14ac:dyDescent="0.3">
      <c r="A358" s="101" t="s">
        <v>585</v>
      </c>
      <c r="B358" s="956">
        <v>0</v>
      </c>
      <c r="C358" s="330">
        <f>SUM(B358/B359)</f>
        <v>0</v>
      </c>
      <c r="D358" s="1325"/>
    </row>
    <row r="359" spans="1:4" s="197" customFormat="1" ht="16.5" hidden="1" thickTop="1" thickBot="1" x14ac:dyDescent="0.3">
      <c r="A359" s="125" t="s">
        <v>656</v>
      </c>
      <c r="B359" s="124">
        <f>SUM(B355:B358)</f>
        <v>3</v>
      </c>
      <c r="C359" s="202">
        <f>SUM(C355:C358)</f>
        <v>1</v>
      </c>
      <c r="D359" s="1325"/>
    </row>
    <row r="360" spans="1:4" s="197" customFormat="1" ht="15.75" hidden="1" thickBot="1" x14ac:dyDescent="0.3">
      <c r="A360" s="2126" t="s">
        <v>637</v>
      </c>
      <c r="B360" s="2127"/>
      <c r="C360" s="2128"/>
      <c r="D360" s="1325"/>
    </row>
    <row r="361" spans="1:4" s="197" customFormat="1" hidden="1" x14ac:dyDescent="0.25">
      <c r="A361" s="102" t="s">
        <v>587</v>
      </c>
      <c r="B361" s="1132">
        <v>2</v>
      </c>
      <c r="C361" s="332">
        <f>SUM(B361/B364)</f>
        <v>0.66666666666666663</v>
      </c>
      <c r="D361" s="1325"/>
    </row>
    <row r="362" spans="1:4" s="197" customFormat="1" hidden="1" x14ac:dyDescent="0.25">
      <c r="A362" s="100" t="s">
        <v>588</v>
      </c>
      <c r="B362" s="954">
        <v>0</v>
      </c>
      <c r="C362" s="332">
        <f>SUM(B362/B364)</f>
        <v>0</v>
      </c>
      <c r="D362" s="1325"/>
    </row>
    <row r="363" spans="1:4" s="197" customFormat="1" ht="15.75" hidden="1" thickBot="1" x14ac:dyDescent="0.3">
      <c r="A363" s="101" t="s">
        <v>589</v>
      </c>
      <c r="B363" s="956">
        <v>1</v>
      </c>
      <c r="C363" s="330">
        <f>SUM(B363/B364)</f>
        <v>0.33333333333333331</v>
      </c>
      <c r="D363" s="1325"/>
    </row>
    <row r="364" spans="1:4" s="197" customFormat="1" ht="16.5" hidden="1" thickTop="1" thickBot="1" x14ac:dyDescent="0.3">
      <c r="A364" s="123" t="s">
        <v>656</v>
      </c>
      <c r="B364" s="943">
        <f>SUM(B361:B363)</f>
        <v>3</v>
      </c>
      <c r="C364" s="202">
        <f>SUM(C361:C363)</f>
        <v>1</v>
      </c>
      <c r="D364" s="1325"/>
    </row>
    <row r="365" spans="1:4" s="197" customFormat="1" ht="15.75" hidden="1" thickBot="1" x14ac:dyDescent="0.3">
      <c r="A365" s="2126" t="s">
        <v>638</v>
      </c>
      <c r="B365" s="2127"/>
      <c r="C365" s="2128"/>
      <c r="D365" s="1325"/>
    </row>
    <row r="366" spans="1:4" s="197" customFormat="1" hidden="1" x14ac:dyDescent="0.25">
      <c r="A366" s="1870" t="s">
        <v>649</v>
      </c>
      <c r="B366" s="1094">
        <v>2</v>
      </c>
      <c r="C366" s="325">
        <f>SUM(B366/B368)</f>
        <v>0.66666666666666663</v>
      </c>
      <c r="D366" s="31"/>
    </row>
    <row r="367" spans="1:4" s="197" customFormat="1" ht="15.75" hidden="1" thickBot="1" x14ac:dyDescent="0.3">
      <c r="A367" s="111" t="s">
        <v>640</v>
      </c>
      <c r="B367" s="956">
        <v>1</v>
      </c>
      <c r="C367" s="327">
        <f>SUM(B367/B368)</f>
        <v>0.33333333333333331</v>
      </c>
      <c r="D367" s="1325"/>
    </row>
    <row r="368" spans="1:4" s="197" customFormat="1" ht="16.5" hidden="1" thickTop="1" thickBot="1" x14ac:dyDescent="0.3">
      <c r="A368" s="34" t="s">
        <v>656</v>
      </c>
      <c r="B368" s="119">
        <f>SUM(B366:B367)</f>
        <v>3</v>
      </c>
      <c r="C368" s="203">
        <f>SUM(B368/B368)</f>
        <v>1</v>
      </c>
      <c r="D368" s="1325"/>
    </row>
    <row r="369" spans="1:4" s="197" customFormat="1" ht="16.5" hidden="1" thickBot="1" x14ac:dyDescent="0.3">
      <c r="A369" s="2414" t="s">
        <v>256</v>
      </c>
      <c r="B369" s="2415"/>
      <c r="C369" s="2416"/>
      <c r="D369" s="1325"/>
    </row>
    <row r="370" spans="1:4" s="197" customFormat="1" ht="15.75" hidden="1" thickBot="1" x14ac:dyDescent="0.3">
      <c r="A370" s="127"/>
      <c r="B370" s="128" t="s">
        <v>562</v>
      </c>
      <c r="C370" s="201" t="s">
        <v>633</v>
      </c>
      <c r="D370" s="1325"/>
    </row>
    <row r="371" spans="1:4" s="197" customFormat="1" ht="15.75" hidden="1" thickBot="1" x14ac:dyDescent="0.3">
      <c r="A371" s="2126" t="s">
        <v>634</v>
      </c>
      <c r="B371" s="2127"/>
      <c r="C371" s="2128"/>
      <c r="D371" s="1325"/>
    </row>
    <row r="372" spans="1:4" s="197" customFormat="1" hidden="1" x14ac:dyDescent="0.25">
      <c r="A372" s="1871" t="s">
        <v>282</v>
      </c>
      <c r="B372" s="1851">
        <v>0</v>
      </c>
      <c r="C372" s="332">
        <f>SUM(B372/B380)</f>
        <v>0</v>
      </c>
    </row>
    <row r="373" spans="1:4" s="197" customFormat="1" hidden="1" x14ac:dyDescent="0.25">
      <c r="A373" s="94" t="s">
        <v>283</v>
      </c>
      <c r="B373" s="1869">
        <v>1</v>
      </c>
      <c r="C373" s="332">
        <f>SUM(B373/B380)</f>
        <v>0.125</v>
      </c>
    </row>
    <row r="374" spans="1:4" s="197" customFormat="1" hidden="1" x14ac:dyDescent="0.25">
      <c r="A374" s="94" t="s">
        <v>284</v>
      </c>
      <c r="B374" s="1869">
        <v>0</v>
      </c>
      <c r="C374" s="332">
        <f>SUM(B374/B380)</f>
        <v>0</v>
      </c>
    </row>
    <row r="375" spans="1:4" s="197" customFormat="1" hidden="1" x14ac:dyDescent="0.25">
      <c r="A375" s="94" t="s">
        <v>285</v>
      </c>
      <c r="B375" s="1869">
        <v>3</v>
      </c>
      <c r="C375" s="332">
        <f>SUM(B375/B380)</f>
        <v>0.375</v>
      </c>
    </row>
    <row r="376" spans="1:4" s="197" customFormat="1" hidden="1" x14ac:dyDescent="0.25">
      <c r="A376" s="94" t="s">
        <v>286</v>
      </c>
      <c r="B376" s="1869">
        <v>2</v>
      </c>
      <c r="C376" s="332">
        <f>SUM(B376/B380)</f>
        <v>0.25</v>
      </c>
    </row>
    <row r="377" spans="1:4" s="197" customFormat="1" hidden="1" x14ac:dyDescent="0.25">
      <c r="A377" s="94" t="s">
        <v>287</v>
      </c>
      <c r="B377" s="1869">
        <v>2</v>
      </c>
      <c r="C377" s="332">
        <f>SUM(B377/B380)</f>
        <v>0.25</v>
      </c>
    </row>
    <row r="378" spans="1:4" s="197" customFormat="1" hidden="1" x14ac:dyDescent="0.25">
      <c r="A378" s="94" t="s">
        <v>288</v>
      </c>
      <c r="B378" s="1869">
        <v>0</v>
      </c>
      <c r="C378" s="332">
        <f>SUM(B378/B380)</f>
        <v>0</v>
      </c>
    </row>
    <row r="379" spans="1:4" s="197" customFormat="1" ht="15.75" hidden="1" thickBot="1" x14ac:dyDescent="0.3">
      <c r="A379" s="95" t="s">
        <v>408</v>
      </c>
      <c r="B379" s="349">
        <v>0</v>
      </c>
      <c r="C379" s="330">
        <f>SUM(B379/B380)</f>
        <v>0</v>
      </c>
    </row>
    <row r="380" spans="1:4" s="197" customFormat="1" ht="16.5" hidden="1" thickTop="1" thickBot="1" x14ac:dyDescent="0.3">
      <c r="A380" s="126" t="s">
        <v>409</v>
      </c>
      <c r="B380" s="124">
        <f>SUM(B372:B379)</f>
        <v>8</v>
      </c>
      <c r="C380" s="202">
        <f>SUM(B380/B380)</f>
        <v>1</v>
      </c>
    </row>
    <row r="381" spans="1:4" s="197" customFormat="1" ht="15.75" hidden="1" thickBot="1" x14ac:dyDescent="0.3">
      <c r="A381" s="2126" t="s">
        <v>635</v>
      </c>
      <c r="B381" s="2127"/>
      <c r="C381" s="2128"/>
    </row>
    <row r="382" spans="1:4" s="197" customFormat="1" hidden="1" x14ac:dyDescent="0.25">
      <c r="A382" s="102" t="s">
        <v>292</v>
      </c>
      <c r="B382" s="1851">
        <v>1</v>
      </c>
      <c r="C382" s="332">
        <f>SUM(B382/B388)</f>
        <v>0.125</v>
      </c>
    </row>
    <row r="383" spans="1:4" s="197" customFormat="1" hidden="1" x14ac:dyDescent="0.25">
      <c r="A383" s="100" t="s">
        <v>293</v>
      </c>
      <c r="B383" s="1869">
        <v>1</v>
      </c>
      <c r="C383" s="332">
        <f>SUM(B383/B388)</f>
        <v>0.125</v>
      </c>
    </row>
    <row r="384" spans="1:4" s="197" customFormat="1" hidden="1" x14ac:dyDescent="0.25">
      <c r="A384" s="100" t="s">
        <v>294</v>
      </c>
      <c r="B384" s="1869">
        <v>0</v>
      </c>
      <c r="C384" s="332">
        <f>SUM(B384/B388)</f>
        <v>0</v>
      </c>
    </row>
    <row r="385" spans="1:4" s="197" customFormat="1" hidden="1" x14ac:dyDescent="0.25">
      <c r="A385" s="100" t="s">
        <v>295</v>
      </c>
      <c r="B385" s="1869">
        <v>1</v>
      </c>
      <c r="C385" s="332">
        <f>SUM(B385/B388)</f>
        <v>0.125</v>
      </c>
    </row>
    <row r="386" spans="1:4" s="197" customFormat="1" hidden="1" x14ac:dyDescent="0.25">
      <c r="A386" s="100" t="s">
        <v>296</v>
      </c>
      <c r="B386" s="1869">
        <v>5</v>
      </c>
      <c r="C386" s="332">
        <f>SUM(B386/B388)</f>
        <v>0.625</v>
      </c>
    </row>
    <row r="387" spans="1:4" s="197" customFormat="1" ht="15.75" hidden="1" thickBot="1" x14ac:dyDescent="0.3">
      <c r="A387" s="101" t="s">
        <v>297</v>
      </c>
      <c r="B387" s="349">
        <v>0</v>
      </c>
      <c r="C387" s="108">
        <f>SUM(B387/B388)</f>
        <v>0</v>
      </c>
    </row>
    <row r="388" spans="1:4" s="197" customFormat="1" ht="16.5" hidden="1" thickTop="1" thickBot="1" x14ac:dyDescent="0.3">
      <c r="A388" s="125" t="s">
        <v>565</v>
      </c>
      <c r="B388" s="124">
        <f>SUM(B382:B387)</f>
        <v>8</v>
      </c>
      <c r="C388" s="202">
        <f>SUM(C382:C387)</f>
        <v>1</v>
      </c>
      <c r="D388" s="1325"/>
    </row>
    <row r="389" spans="1:4" s="197" customFormat="1" ht="15.75" hidden="1" thickBot="1" x14ac:dyDescent="0.3">
      <c r="A389" s="2126" t="s">
        <v>655</v>
      </c>
      <c r="B389" s="2127"/>
      <c r="C389" s="2128"/>
      <c r="D389" s="1325"/>
    </row>
    <row r="390" spans="1:4" s="197" customFormat="1" hidden="1" x14ac:dyDescent="0.25">
      <c r="A390" s="102" t="s">
        <v>582</v>
      </c>
      <c r="B390" s="1851">
        <v>4</v>
      </c>
      <c r="C390" s="332">
        <f>SUM(B390/B394)</f>
        <v>0.5</v>
      </c>
      <c r="D390" s="1325"/>
    </row>
    <row r="391" spans="1:4" s="197" customFormat="1" hidden="1" x14ac:dyDescent="0.25">
      <c r="A391" s="100" t="s">
        <v>583</v>
      </c>
      <c r="B391" s="1869">
        <v>0</v>
      </c>
      <c r="C391" s="332">
        <f>SUM(B391/B394)</f>
        <v>0</v>
      </c>
      <c r="D391" s="1325"/>
    </row>
    <row r="392" spans="1:4" s="197" customFormat="1" hidden="1" x14ac:dyDescent="0.25">
      <c r="A392" s="100" t="s">
        <v>584</v>
      </c>
      <c r="B392" s="1869">
        <v>3</v>
      </c>
      <c r="C392" s="332">
        <f>SUM(B392/B394)</f>
        <v>0.375</v>
      </c>
      <c r="D392" s="1325"/>
    </row>
    <row r="393" spans="1:4" s="197" customFormat="1" ht="15.75" hidden="1" thickBot="1" x14ac:dyDescent="0.3">
      <c r="A393" s="101" t="s">
        <v>585</v>
      </c>
      <c r="B393" s="349">
        <v>1</v>
      </c>
      <c r="C393" s="330">
        <f>SUM(B393/B394)</f>
        <v>0.125</v>
      </c>
      <c r="D393" s="1325"/>
    </row>
    <row r="394" spans="1:4" s="197" customFormat="1" ht="16.5" hidden="1" thickTop="1" thickBot="1" x14ac:dyDescent="0.3">
      <c r="A394" s="125" t="s">
        <v>656</v>
      </c>
      <c r="B394" s="124">
        <f>SUM(B390:B393)</f>
        <v>8</v>
      </c>
      <c r="C394" s="202">
        <f>SUM(C390:C393)</f>
        <v>1</v>
      </c>
      <c r="D394" s="1325"/>
    </row>
    <row r="395" spans="1:4" s="197" customFormat="1" ht="15.75" hidden="1" thickBot="1" x14ac:dyDescent="0.3">
      <c r="A395" s="2126" t="s">
        <v>637</v>
      </c>
      <c r="B395" s="2127"/>
      <c r="C395" s="2128"/>
      <c r="D395" s="1325"/>
    </row>
    <row r="396" spans="1:4" s="197" customFormat="1" hidden="1" x14ac:dyDescent="0.25">
      <c r="A396" s="102" t="s">
        <v>587</v>
      </c>
      <c r="B396" s="1851">
        <v>1</v>
      </c>
      <c r="C396" s="332">
        <f>SUM(B396/B399)</f>
        <v>0.125</v>
      </c>
      <c r="D396" s="1325"/>
    </row>
    <row r="397" spans="1:4" s="197" customFormat="1" hidden="1" x14ac:dyDescent="0.25">
      <c r="A397" s="100" t="s">
        <v>588</v>
      </c>
      <c r="B397" s="1869">
        <v>1</v>
      </c>
      <c r="C397" s="332">
        <f>SUM(B397/B399)</f>
        <v>0.125</v>
      </c>
      <c r="D397" s="1325"/>
    </row>
    <row r="398" spans="1:4" s="197" customFormat="1" ht="15.75" hidden="1" thickBot="1" x14ac:dyDescent="0.3">
      <c r="A398" s="101" t="s">
        <v>589</v>
      </c>
      <c r="B398" s="349">
        <v>6</v>
      </c>
      <c r="C398" s="330">
        <f>SUM(B398/B399)</f>
        <v>0.75</v>
      </c>
      <c r="D398" s="1325"/>
    </row>
    <row r="399" spans="1:4" s="197" customFormat="1" ht="16.5" hidden="1" thickTop="1" thickBot="1" x14ac:dyDescent="0.3">
      <c r="A399" s="123" t="s">
        <v>656</v>
      </c>
      <c r="B399" s="124">
        <f>SUM(B396:B398)</f>
        <v>8</v>
      </c>
      <c r="C399" s="202">
        <f>SUM(C396:C398)</f>
        <v>1</v>
      </c>
      <c r="D399" s="1325"/>
    </row>
    <row r="400" spans="1:4" s="197" customFormat="1" ht="15.75" hidden="1" thickBot="1" x14ac:dyDescent="0.3">
      <c r="A400" s="2126" t="s">
        <v>638</v>
      </c>
      <c r="B400" s="2127"/>
      <c r="C400" s="2128"/>
      <c r="D400" s="1325"/>
    </row>
    <row r="401" spans="1:4" s="197" customFormat="1" hidden="1" x14ac:dyDescent="0.25">
      <c r="A401" s="792" t="s">
        <v>663</v>
      </c>
      <c r="B401" s="397">
        <v>1</v>
      </c>
      <c r="C401" s="325">
        <f>SUM(B401/B406)</f>
        <v>0.125</v>
      </c>
      <c r="D401" s="31"/>
    </row>
    <row r="402" spans="1:4" s="197" customFormat="1" hidden="1" x14ac:dyDescent="0.25">
      <c r="A402" s="792" t="s">
        <v>660</v>
      </c>
      <c r="B402" s="1869">
        <v>2</v>
      </c>
      <c r="C402" s="332">
        <f>SUM(B402/B406)</f>
        <v>0.25</v>
      </c>
      <c r="D402" s="1325"/>
    </row>
    <row r="403" spans="1:4" s="197" customFormat="1" hidden="1" x14ac:dyDescent="0.25">
      <c r="A403" s="792" t="s">
        <v>664</v>
      </c>
      <c r="B403" s="1869">
        <v>1</v>
      </c>
      <c r="C403" s="332">
        <f>SUM(B403/B406)</f>
        <v>0.125</v>
      </c>
      <c r="D403" s="1325"/>
    </row>
    <row r="404" spans="1:4" s="197" customFormat="1" hidden="1" x14ac:dyDescent="0.25">
      <c r="A404" s="792" t="s">
        <v>665</v>
      </c>
      <c r="B404" s="1869">
        <v>3</v>
      </c>
      <c r="C404" s="332">
        <f>SUM(B404/B406)</f>
        <v>0.375</v>
      </c>
    </row>
    <row r="405" spans="1:4" s="197" customFormat="1" ht="15.75" hidden="1" thickBot="1" x14ac:dyDescent="0.3">
      <c r="A405" s="793" t="s">
        <v>666</v>
      </c>
      <c r="B405" s="349">
        <v>1</v>
      </c>
      <c r="C405" s="327">
        <f>SUM(B405/B406)</f>
        <v>0.125</v>
      </c>
    </row>
    <row r="406" spans="1:4" s="197" customFormat="1" ht="16.5" hidden="1" thickTop="1" thickBot="1" x14ac:dyDescent="0.3">
      <c r="A406" s="34" t="s">
        <v>656</v>
      </c>
      <c r="B406" s="119">
        <f>SUM(B401:B405)</f>
        <v>8</v>
      </c>
      <c r="C406" s="203">
        <f>SUM(B406/B406)</f>
        <v>1</v>
      </c>
    </row>
    <row r="407" spans="1:4" ht="16.5" hidden="1" thickBot="1" x14ac:dyDescent="0.3">
      <c r="A407" s="2414" t="s">
        <v>259</v>
      </c>
      <c r="B407" s="2415"/>
      <c r="C407" s="2416"/>
    </row>
    <row r="408" spans="1:4" ht="15.75" hidden="1" thickBot="1" x14ac:dyDescent="0.3">
      <c r="A408" s="127"/>
      <c r="B408" s="128" t="s">
        <v>562</v>
      </c>
      <c r="C408" s="201" t="s">
        <v>633</v>
      </c>
    </row>
    <row r="409" spans="1:4" ht="15.75" hidden="1" thickBot="1" x14ac:dyDescent="0.3">
      <c r="A409" s="2126" t="s">
        <v>634</v>
      </c>
      <c r="B409" s="2127"/>
      <c r="C409" s="2128"/>
    </row>
    <row r="410" spans="1:4" hidden="1" x14ac:dyDescent="0.25">
      <c r="A410" s="1871" t="s">
        <v>282</v>
      </c>
      <c r="B410" s="1851">
        <v>0</v>
      </c>
      <c r="C410" s="332">
        <f>SUM(B410/B418)</f>
        <v>0</v>
      </c>
    </row>
    <row r="411" spans="1:4" hidden="1" x14ac:dyDescent="0.25">
      <c r="A411" s="94" t="s">
        <v>283</v>
      </c>
      <c r="B411" s="1869">
        <v>1</v>
      </c>
      <c r="C411" s="332">
        <f>SUM(B411/B418)</f>
        <v>0.16666666666666666</v>
      </c>
    </row>
    <row r="412" spans="1:4" hidden="1" x14ac:dyDescent="0.25">
      <c r="A412" s="94" t="s">
        <v>284</v>
      </c>
      <c r="B412" s="1869">
        <v>1</v>
      </c>
      <c r="C412" s="332">
        <f>SUM(B412/B418)</f>
        <v>0.16666666666666666</v>
      </c>
    </row>
    <row r="413" spans="1:4" hidden="1" x14ac:dyDescent="0.25">
      <c r="A413" s="94" t="s">
        <v>285</v>
      </c>
      <c r="B413" s="1869">
        <v>1</v>
      </c>
      <c r="C413" s="332">
        <f>SUM(B413/B418)</f>
        <v>0.16666666666666666</v>
      </c>
    </row>
    <row r="414" spans="1:4" hidden="1" x14ac:dyDescent="0.25">
      <c r="A414" s="94" t="s">
        <v>286</v>
      </c>
      <c r="B414" s="1869">
        <v>3</v>
      </c>
      <c r="C414" s="332">
        <v>0.499</v>
      </c>
    </row>
    <row r="415" spans="1:4" hidden="1" x14ac:dyDescent="0.25">
      <c r="A415" s="94" t="s">
        <v>287</v>
      </c>
      <c r="B415" s="1869">
        <v>0</v>
      </c>
      <c r="C415" s="332">
        <f>SUM(B415/B418)</f>
        <v>0</v>
      </c>
    </row>
    <row r="416" spans="1:4" hidden="1" x14ac:dyDescent="0.25">
      <c r="A416" s="94" t="s">
        <v>288</v>
      </c>
      <c r="B416" s="1869">
        <v>0</v>
      </c>
      <c r="C416" s="332">
        <f>SUM(B416/B418)</f>
        <v>0</v>
      </c>
    </row>
    <row r="417" spans="1:3" ht="15.75" hidden="1" thickBot="1" x14ac:dyDescent="0.3">
      <c r="A417" s="95" t="s">
        <v>408</v>
      </c>
      <c r="B417" s="349">
        <v>0</v>
      </c>
      <c r="C417" s="330">
        <f>SUM(B417/B418)</f>
        <v>0</v>
      </c>
    </row>
    <row r="418" spans="1:3" ht="16.5" hidden="1" thickTop="1" thickBot="1" x14ac:dyDescent="0.3">
      <c r="A418" s="126" t="s">
        <v>409</v>
      </c>
      <c r="B418" s="124">
        <f>SUM(B410:B417)</f>
        <v>6</v>
      </c>
      <c r="C418" s="202">
        <f>SUM(B418/B418)</f>
        <v>1</v>
      </c>
    </row>
    <row r="419" spans="1:3" ht="15.75" hidden="1" thickBot="1" x14ac:dyDescent="0.3">
      <c r="A419" s="2126" t="s">
        <v>635</v>
      </c>
      <c r="B419" s="2127"/>
      <c r="C419" s="2128"/>
    </row>
    <row r="420" spans="1:3" hidden="1" x14ac:dyDescent="0.25">
      <c r="A420" s="102" t="s">
        <v>292</v>
      </c>
      <c r="B420" s="1851">
        <v>1</v>
      </c>
      <c r="C420" s="332">
        <f>SUM(B420/B426)</f>
        <v>0.16666666666666666</v>
      </c>
    </row>
    <row r="421" spans="1:3" hidden="1" x14ac:dyDescent="0.25">
      <c r="A421" s="100" t="s">
        <v>293</v>
      </c>
      <c r="B421" s="1869">
        <v>0</v>
      </c>
      <c r="C421" s="332">
        <f>SUM(B421/B426)</f>
        <v>0</v>
      </c>
    </row>
    <row r="422" spans="1:3" hidden="1" x14ac:dyDescent="0.25">
      <c r="A422" s="100" t="s">
        <v>294</v>
      </c>
      <c r="B422" s="1869">
        <v>0</v>
      </c>
      <c r="C422" s="332">
        <f>SUM(B422/B426)</f>
        <v>0</v>
      </c>
    </row>
    <row r="423" spans="1:3" hidden="1" x14ac:dyDescent="0.25">
      <c r="A423" s="100" t="s">
        <v>295</v>
      </c>
      <c r="B423" s="1869">
        <v>3</v>
      </c>
      <c r="C423" s="332">
        <f>SUM(B423/B426)</f>
        <v>0.5</v>
      </c>
    </row>
    <row r="424" spans="1:3" hidden="1" x14ac:dyDescent="0.25">
      <c r="A424" s="100" t="s">
        <v>296</v>
      </c>
      <c r="B424" s="1869">
        <v>2</v>
      </c>
      <c r="C424" s="332">
        <f>SUM(B424/B426)</f>
        <v>0.33333333333333331</v>
      </c>
    </row>
    <row r="425" spans="1:3" ht="15.75" hidden="1" thickBot="1" x14ac:dyDescent="0.3">
      <c r="A425" s="101" t="s">
        <v>297</v>
      </c>
      <c r="B425" s="349">
        <v>0</v>
      </c>
      <c r="C425" s="108">
        <f>SUM(B425/B426)</f>
        <v>0</v>
      </c>
    </row>
    <row r="426" spans="1:3" ht="16.5" hidden="1" thickTop="1" thickBot="1" x14ac:dyDescent="0.3">
      <c r="A426" s="125" t="s">
        <v>565</v>
      </c>
      <c r="B426" s="124">
        <f>SUM(B420:B425)</f>
        <v>6</v>
      </c>
      <c r="C426" s="202">
        <f>SUM(C420:C425)</f>
        <v>1</v>
      </c>
    </row>
    <row r="427" spans="1:3" ht="15.75" hidden="1" thickBot="1" x14ac:dyDescent="0.3">
      <c r="A427" s="2126" t="s">
        <v>655</v>
      </c>
      <c r="B427" s="2127"/>
      <c r="C427" s="2128"/>
    </row>
    <row r="428" spans="1:3" hidden="1" x14ac:dyDescent="0.25">
      <c r="A428" s="102" t="s">
        <v>582</v>
      </c>
      <c r="B428" s="1851">
        <v>1</v>
      </c>
      <c r="C428" s="332">
        <f>SUM(B428/B432)</f>
        <v>0.16666666666666666</v>
      </c>
    </row>
    <row r="429" spans="1:3" hidden="1" x14ac:dyDescent="0.25">
      <c r="A429" s="100" t="s">
        <v>583</v>
      </c>
      <c r="B429" s="1869">
        <v>0</v>
      </c>
      <c r="C429" s="332">
        <f>SUM(B429/B432)</f>
        <v>0</v>
      </c>
    </row>
    <row r="430" spans="1:3" hidden="1" x14ac:dyDescent="0.25">
      <c r="A430" s="100" t="s">
        <v>584</v>
      </c>
      <c r="B430" s="1869">
        <v>5</v>
      </c>
      <c r="C430" s="332">
        <f>SUM(B430/B432)</f>
        <v>0.83333333333333337</v>
      </c>
    </row>
    <row r="431" spans="1:3" ht="15.75" hidden="1" thickBot="1" x14ac:dyDescent="0.3">
      <c r="A431" s="101" t="s">
        <v>585</v>
      </c>
      <c r="B431" s="349">
        <v>0</v>
      </c>
      <c r="C431" s="330">
        <f>SUM(B431/B432)</f>
        <v>0</v>
      </c>
    </row>
    <row r="432" spans="1:3" ht="16.5" hidden="1" thickTop="1" thickBot="1" x14ac:dyDescent="0.3">
      <c r="A432" s="125" t="s">
        <v>656</v>
      </c>
      <c r="B432" s="124">
        <f>SUM(B428:B431)</f>
        <v>6</v>
      </c>
      <c r="C432" s="202">
        <f>SUM(C428:C431)</f>
        <v>1</v>
      </c>
    </row>
    <row r="433" spans="1:8" ht="15.75" hidden="1" thickBot="1" x14ac:dyDescent="0.3">
      <c r="A433" s="2126" t="s">
        <v>637</v>
      </c>
      <c r="B433" s="2127"/>
      <c r="C433" s="2128"/>
    </row>
    <row r="434" spans="1:8" hidden="1" x14ac:dyDescent="0.25">
      <c r="A434" s="102" t="s">
        <v>587</v>
      </c>
      <c r="B434" s="1851">
        <v>3</v>
      </c>
      <c r="C434" s="332">
        <f>SUM(B434/B437)</f>
        <v>0.5</v>
      </c>
    </row>
    <row r="435" spans="1:8" hidden="1" x14ac:dyDescent="0.25">
      <c r="A435" s="100" t="s">
        <v>588</v>
      </c>
      <c r="B435" s="1869">
        <v>2</v>
      </c>
      <c r="C435" s="332">
        <f>SUM(B435/B437)</f>
        <v>0.33333333333333331</v>
      </c>
    </row>
    <row r="436" spans="1:8" ht="15.75" hidden="1" thickBot="1" x14ac:dyDescent="0.3">
      <c r="A436" s="101" t="s">
        <v>589</v>
      </c>
      <c r="B436" s="349">
        <v>1</v>
      </c>
      <c r="C436" s="330">
        <f>SUM(B436/B437)</f>
        <v>0.16666666666666666</v>
      </c>
      <c r="D436" s="1325"/>
      <c r="E436" s="1325"/>
      <c r="F436" s="1325"/>
      <c r="G436" s="1325"/>
      <c r="H436" s="1325"/>
    </row>
    <row r="437" spans="1:8" ht="16.5" hidden="1" thickTop="1" thickBot="1" x14ac:dyDescent="0.3">
      <c r="A437" s="123" t="s">
        <v>656</v>
      </c>
      <c r="B437" s="124">
        <f>SUM(B434:B436)</f>
        <v>6</v>
      </c>
      <c r="C437" s="202">
        <f>SUM(C434:C436)</f>
        <v>0.99999999999999989</v>
      </c>
      <c r="D437" s="1325"/>
      <c r="E437" s="1325"/>
      <c r="F437" s="1325"/>
      <c r="G437" s="1325"/>
      <c r="H437" s="1325"/>
    </row>
    <row r="438" spans="1:8" ht="15.75" hidden="1" thickBot="1" x14ac:dyDescent="0.3">
      <c r="A438" s="2126" t="s">
        <v>638</v>
      </c>
      <c r="B438" s="2127"/>
      <c r="C438" s="2128"/>
      <c r="D438" s="1325"/>
      <c r="E438" s="1325"/>
      <c r="F438" s="1325"/>
      <c r="G438" s="1325"/>
      <c r="H438" s="1325"/>
    </row>
    <row r="439" spans="1:8" hidden="1" x14ac:dyDescent="0.25">
      <c r="A439" s="1870" t="s">
        <v>639</v>
      </c>
      <c r="B439" s="397">
        <v>1</v>
      </c>
      <c r="C439" s="325">
        <f>SUM(B439/B443)</f>
        <v>0.16666666666666666</v>
      </c>
      <c r="D439" s="31"/>
      <c r="E439" s="1325"/>
      <c r="F439" s="1325"/>
      <c r="G439" s="1325"/>
      <c r="H439" s="1325"/>
    </row>
    <row r="440" spans="1:8" hidden="1" x14ac:dyDescent="0.25">
      <c r="A440" s="1870" t="s">
        <v>640</v>
      </c>
      <c r="B440" s="1869">
        <v>1</v>
      </c>
      <c r="C440" s="332">
        <f>SUM(B440/B443)</f>
        <v>0.16666666666666666</v>
      </c>
      <c r="D440" s="1325"/>
      <c r="E440" s="1325"/>
      <c r="F440" s="1325"/>
      <c r="G440" s="1325"/>
      <c r="H440" s="1325"/>
    </row>
    <row r="441" spans="1:8" hidden="1" x14ac:dyDescent="0.25">
      <c r="A441" s="1870" t="s">
        <v>641</v>
      </c>
      <c r="B441" s="1869">
        <v>3</v>
      </c>
      <c r="C441" s="332">
        <v>0.499</v>
      </c>
      <c r="D441" s="1325"/>
      <c r="E441" s="1325"/>
      <c r="F441" s="1325"/>
      <c r="G441" s="1325"/>
      <c r="H441" s="1325"/>
    </row>
    <row r="442" spans="1:8" ht="15.75" hidden="1" thickBot="1" x14ac:dyDescent="0.3">
      <c r="A442" s="111" t="s">
        <v>642</v>
      </c>
      <c r="B442" s="349">
        <v>1</v>
      </c>
      <c r="C442" s="327">
        <f>SUM(B442/B443)</f>
        <v>0.16666666666666666</v>
      </c>
      <c r="D442" s="1325"/>
      <c r="E442" s="1325"/>
      <c r="F442" s="1325"/>
      <c r="G442" s="1325"/>
      <c r="H442" s="1325"/>
    </row>
    <row r="443" spans="1:8" ht="16.5" hidden="1" thickTop="1" thickBot="1" x14ac:dyDescent="0.3">
      <c r="A443" s="34" t="s">
        <v>656</v>
      </c>
      <c r="B443" s="119">
        <f>SUM(B439:B442)</f>
        <v>6</v>
      </c>
      <c r="C443" s="203">
        <f>SUM(B443/B443)</f>
        <v>1</v>
      </c>
      <c r="D443" s="1325"/>
      <c r="E443" s="1325"/>
      <c r="F443" s="1325"/>
      <c r="G443" s="1325"/>
      <c r="H443" s="1325"/>
    </row>
    <row r="444" spans="1:8" ht="33" customHeight="1" x14ac:dyDescent="0.25">
      <c r="A444" s="2420" t="s">
        <v>317</v>
      </c>
      <c r="B444" s="2421"/>
      <c r="C444" s="2421"/>
      <c r="D444" s="1763"/>
      <c r="E444" s="1763"/>
      <c r="F444" s="1763"/>
      <c r="G444" s="1763"/>
      <c r="H444" s="1763"/>
    </row>
  </sheetData>
  <sheetProtection algorithmName="SHA-512" hashValue="Isa78IoH2x2e/2jc7hQXs1Af5XOJYAd8T51JZGNDitqgQRFZLubW7tAfnyuIhy+VbCCqW9hTezAf8pqJtjf1Ew==" saltValue="zm3mZxakLV790LKl67g/Nw==" spinCount="100000" sheet="1" objects="1" scenarios="1"/>
  <sortState ref="A182:C187">
    <sortCondition ref="B182:B187"/>
  </sortState>
  <mergeCells count="74">
    <mergeCell ref="A181:C181"/>
    <mergeCell ref="A150:C150"/>
    <mergeCell ref="A152:C152"/>
    <mergeCell ref="A162:C162"/>
    <mergeCell ref="A170:C170"/>
    <mergeCell ref="A176:C176"/>
    <mergeCell ref="A146:C146"/>
    <mergeCell ref="A113:C113"/>
    <mergeCell ref="A115:C115"/>
    <mergeCell ref="A125:C125"/>
    <mergeCell ref="A133:C133"/>
    <mergeCell ref="A140:C140"/>
    <mergeCell ref="A326:C326"/>
    <mergeCell ref="A295:C295"/>
    <mergeCell ref="A297:C297"/>
    <mergeCell ref="A307:C307"/>
    <mergeCell ref="A444:C444"/>
    <mergeCell ref="A438:C438"/>
    <mergeCell ref="A427:C427"/>
    <mergeCell ref="A433:C433"/>
    <mergeCell ref="A334:C334"/>
    <mergeCell ref="A336:C336"/>
    <mergeCell ref="A346:C346"/>
    <mergeCell ref="A354:C354"/>
    <mergeCell ref="A360:C360"/>
    <mergeCell ref="A365:C365"/>
    <mergeCell ref="A315:C315"/>
    <mergeCell ref="A321:C321"/>
    <mergeCell ref="A1:C1"/>
    <mergeCell ref="A407:C407"/>
    <mergeCell ref="A409:C409"/>
    <mergeCell ref="A419:C419"/>
    <mergeCell ref="A369:C369"/>
    <mergeCell ref="A371:C371"/>
    <mergeCell ref="A381:C381"/>
    <mergeCell ref="A389:C389"/>
    <mergeCell ref="A395:C395"/>
    <mergeCell ref="A400:C400"/>
    <mergeCell ref="A186:C186"/>
    <mergeCell ref="A188:C188"/>
    <mergeCell ref="A198:C198"/>
    <mergeCell ref="A206:C206"/>
    <mergeCell ref="A212:C212"/>
    <mergeCell ref="A217:C217"/>
    <mergeCell ref="A252:C252"/>
    <mergeCell ref="A221:C221"/>
    <mergeCell ref="A223:C223"/>
    <mergeCell ref="A233:C233"/>
    <mergeCell ref="A241:C241"/>
    <mergeCell ref="A247:C247"/>
    <mergeCell ref="A270:C270"/>
    <mergeCell ref="A278:C278"/>
    <mergeCell ref="A284:C284"/>
    <mergeCell ref="A289:C289"/>
    <mergeCell ref="A258:C258"/>
    <mergeCell ref="A260:C260"/>
    <mergeCell ref="A107:C107"/>
    <mergeCell ref="A74:C74"/>
    <mergeCell ref="A76:C76"/>
    <mergeCell ref="A86:C86"/>
    <mergeCell ref="A94:C94"/>
    <mergeCell ref="A101:C101"/>
    <mergeCell ref="A70:C70"/>
    <mergeCell ref="A39:C39"/>
    <mergeCell ref="A41:C41"/>
    <mergeCell ref="A51:C51"/>
    <mergeCell ref="A59:C59"/>
    <mergeCell ref="A65:C65"/>
    <mergeCell ref="A33:C33"/>
    <mergeCell ref="A2:C2"/>
    <mergeCell ref="A4:C4"/>
    <mergeCell ref="A14:C14"/>
    <mergeCell ref="A22:C22"/>
    <mergeCell ref="A28:C28"/>
  </mergeCells>
  <printOptions horizontalCentered="1"/>
  <pageMargins left="0.7" right="0.7" top="1" bottom="0.75" header="0.3" footer="0.3"/>
  <pageSetup firstPageNumber="24"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5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259"/>
  <sheetViews>
    <sheetView showGridLines="0" zoomScaleNormal="100" workbookViewId="0">
      <selection activeCell="B42" activeCellId="3" sqref="B26:B30 B33:B35 B38:C40 B42:C44"/>
    </sheetView>
  </sheetViews>
  <sheetFormatPr defaultColWidth="8.85546875" defaultRowHeight="15" x14ac:dyDescent="0.25"/>
  <cols>
    <col min="1" max="3" width="27.5703125" customWidth="1"/>
    <col min="4" max="4" width="11.140625" customWidth="1"/>
  </cols>
  <sheetData>
    <row r="1" spans="1:3" ht="19.5" thickBot="1" x14ac:dyDescent="0.35">
      <c r="A1" s="2193" t="s">
        <v>667</v>
      </c>
      <c r="B1" s="2194"/>
      <c r="C1" s="2195"/>
    </row>
    <row r="2" spans="1:3" s="1325" customFormat="1" ht="16.5" hidden="1" thickBot="1" x14ac:dyDescent="0.3">
      <c r="A2" s="2414" t="s">
        <v>632</v>
      </c>
      <c r="B2" s="2415"/>
      <c r="C2" s="2416"/>
    </row>
    <row r="3" spans="1:3" s="1325" customFormat="1" ht="15.75" hidden="1" thickBot="1" x14ac:dyDescent="0.3">
      <c r="A3" s="200"/>
      <c r="B3" s="198" t="s">
        <v>277</v>
      </c>
      <c r="C3" s="199" t="s">
        <v>278</v>
      </c>
    </row>
    <row r="4" spans="1:3" s="1325" customFormat="1" ht="15.75" hidden="1" thickBot="1" x14ac:dyDescent="0.3">
      <c r="A4" s="2126" t="s">
        <v>668</v>
      </c>
      <c r="B4" s="2127"/>
      <c r="C4" s="2128"/>
    </row>
    <row r="5" spans="1:3" s="1325" customFormat="1" hidden="1" x14ac:dyDescent="0.25">
      <c r="A5" s="102" t="s">
        <v>582</v>
      </c>
      <c r="B5" s="1474"/>
      <c r="C5" s="332" t="e">
        <f>SUM(B5/B9)</f>
        <v>#DIV/0!</v>
      </c>
    </row>
    <row r="6" spans="1:3" s="1325" customFormat="1" hidden="1" x14ac:dyDescent="0.25">
      <c r="A6" s="100" t="s">
        <v>583</v>
      </c>
      <c r="B6" s="1425"/>
      <c r="C6" s="332" t="e">
        <f>SUM(B6/B9)</f>
        <v>#DIV/0!</v>
      </c>
    </row>
    <row r="7" spans="1:3" s="1325" customFormat="1" hidden="1" x14ac:dyDescent="0.25">
      <c r="A7" s="100" t="s">
        <v>584</v>
      </c>
      <c r="B7" s="1425"/>
      <c r="C7" s="332" t="e">
        <f>SUM(B7/B9)</f>
        <v>#DIV/0!</v>
      </c>
    </row>
    <row r="8" spans="1:3" s="1325" customFormat="1" ht="15.75" hidden="1" thickBot="1" x14ac:dyDescent="0.3">
      <c r="A8" s="101" t="s">
        <v>585</v>
      </c>
      <c r="B8" s="1427"/>
      <c r="C8" s="330" t="e">
        <f>SUM(B8/B9)</f>
        <v>#DIV/0!</v>
      </c>
    </row>
    <row r="9" spans="1:3" s="1325" customFormat="1" ht="16.5" hidden="1" thickTop="1" thickBot="1" x14ac:dyDescent="0.3">
      <c r="A9" s="125" t="s">
        <v>135</v>
      </c>
      <c r="B9" s="497">
        <f>SUM(B5:B8)</f>
        <v>0</v>
      </c>
      <c r="C9" s="202" t="e">
        <f>SUM(C5:C8)</f>
        <v>#DIV/0!</v>
      </c>
    </row>
    <row r="10" spans="1:3" s="1325" customFormat="1" ht="15.75" hidden="1" thickBot="1" x14ac:dyDescent="0.3">
      <c r="A10" s="2126" t="s">
        <v>669</v>
      </c>
      <c r="B10" s="2127"/>
      <c r="C10" s="2128"/>
    </row>
    <row r="11" spans="1:3" s="1325" customFormat="1" hidden="1" x14ac:dyDescent="0.25">
      <c r="A11" s="102" t="s">
        <v>587</v>
      </c>
      <c r="B11" s="1474"/>
      <c r="C11" s="332" t="e">
        <f>SUM(B11/B14)</f>
        <v>#DIV/0!</v>
      </c>
    </row>
    <row r="12" spans="1:3" s="1325" customFormat="1" hidden="1" x14ac:dyDescent="0.25">
      <c r="A12" s="100" t="s">
        <v>588</v>
      </c>
      <c r="B12" s="1425"/>
      <c r="C12" s="332" t="e">
        <f>SUM(B12/B14)</f>
        <v>#DIV/0!</v>
      </c>
    </row>
    <row r="13" spans="1:3" s="1325" customFormat="1" ht="15.75" hidden="1" thickBot="1" x14ac:dyDescent="0.3">
      <c r="A13" s="101" t="s">
        <v>589</v>
      </c>
      <c r="B13" s="1427"/>
      <c r="C13" s="330" t="e">
        <f>SUM(B13/B14)</f>
        <v>#DIV/0!</v>
      </c>
    </row>
    <row r="14" spans="1:3" s="1325" customFormat="1" ht="16.5" hidden="1" thickTop="1" thickBot="1" x14ac:dyDescent="0.3">
      <c r="A14" s="123" t="s">
        <v>135</v>
      </c>
      <c r="B14" s="204">
        <f>SUM(B11:B13)</f>
        <v>0</v>
      </c>
      <c r="C14" s="202" t="e">
        <f>SUM(C11:C13)</f>
        <v>#DIV/0!</v>
      </c>
    </row>
    <row r="15" spans="1:3" s="1325" customFormat="1" ht="15.75" hidden="1" thickBot="1" x14ac:dyDescent="0.3">
      <c r="A15" s="2126" t="s">
        <v>670</v>
      </c>
      <c r="B15" s="2127"/>
      <c r="C15" s="2128"/>
    </row>
    <row r="16" spans="1:3" s="1325" customFormat="1" hidden="1" x14ac:dyDescent="0.25">
      <c r="A16" s="1911" t="s">
        <v>567</v>
      </c>
      <c r="B16" s="2426"/>
      <c r="C16" s="2427"/>
    </row>
    <row r="17" spans="1:3" s="1325" customFormat="1" hidden="1" x14ac:dyDescent="0.25">
      <c r="A17" s="94" t="s">
        <v>628</v>
      </c>
      <c r="B17" s="2422"/>
      <c r="C17" s="2423"/>
    </row>
    <row r="18" spans="1:3" s="1325" customFormat="1" ht="15.75" hidden="1" thickBot="1" x14ac:dyDescent="0.3">
      <c r="A18" s="98" t="s">
        <v>629</v>
      </c>
      <c r="B18" s="2424"/>
      <c r="C18" s="2425"/>
    </row>
    <row r="19" spans="1:3" s="1325" customFormat="1" ht="15.75" hidden="1" thickBot="1" x14ac:dyDescent="0.3">
      <c r="A19" s="2126" t="s">
        <v>671</v>
      </c>
      <c r="B19" s="2127"/>
      <c r="C19" s="2128"/>
    </row>
    <row r="20" spans="1:3" s="1325" customFormat="1" hidden="1" x14ac:dyDescent="0.25">
      <c r="A20" s="99" t="s">
        <v>567</v>
      </c>
      <c r="B20" s="2428"/>
      <c r="C20" s="2429"/>
    </row>
    <row r="21" spans="1:3" s="1325" customFormat="1" hidden="1" x14ac:dyDescent="0.25">
      <c r="A21" s="100" t="s">
        <v>628</v>
      </c>
      <c r="B21" s="2422"/>
      <c r="C21" s="2423"/>
    </row>
    <row r="22" spans="1:3" s="1325" customFormat="1" ht="15.75" hidden="1" thickBot="1" x14ac:dyDescent="0.3">
      <c r="A22" s="103" t="s">
        <v>629</v>
      </c>
      <c r="B22" s="2424"/>
      <c r="C22" s="2425"/>
    </row>
    <row r="23" spans="1:3" s="1325" customFormat="1" ht="16.5" thickBot="1" x14ac:dyDescent="0.3">
      <c r="A23" s="2414" t="s">
        <v>1017</v>
      </c>
      <c r="B23" s="2415"/>
      <c r="C23" s="2416"/>
    </row>
    <row r="24" spans="1:3" s="1325" customFormat="1" ht="15.75" thickBot="1" x14ac:dyDescent="0.3">
      <c r="A24" s="200"/>
      <c r="B24" s="198" t="s">
        <v>277</v>
      </c>
      <c r="C24" s="199" t="s">
        <v>278</v>
      </c>
    </row>
    <row r="25" spans="1:3" s="1325" customFormat="1" ht="15.75" thickBot="1" x14ac:dyDescent="0.3">
      <c r="A25" s="2126" t="s">
        <v>668</v>
      </c>
      <c r="B25" s="2127"/>
      <c r="C25" s="2128"/>
    </row>
    <row r="26" spans="1:3" s="1325" customFormat="1" x14ac:dyDescent="0.25">
      <c r="A26" s="102" t="s">
        <v>582</v>
      </c>
      <c r="B26" s="1951">
        <v>496</v>
      </c>
      <c r="C26" s="332">
        <f>SUM(B26/B31)</f>
        <v>0.46748350612629597</v>
      </c>
    </row>
    <row r="27" spans="1:3" s="1325" customFormat="1" x14ac:dyDescent="0.25">
      <c r="A27" s="100" t="s">
        <v>583</v>
      </c>
      <c r="B27" s="1956">
        <v>23</v>
      </c>
      <c r="C27" s="332">
        <f>SUM(B27/B31)</f>
        <v>2.1677662582469368E-2</v>
      </c>
    </row>
    <row r="28" spans="1:3" s="1325" customFormat="1" x14ac:dyDescent="0.25">
      <c r="A28" s="100" t="s">
        <v>584</v>
      </c>
      <c r="B28" s="1956">
        <v>424</v>
      </c>
      <c r="C28" s="332">
        <f>SUM(B28/B31)</f>
        <v>0.39962299717247879</v>
      </c>
    </row>
    <row r="29" spans="1:3" s="1325" customFormat="1" x14ac:dyDescent="0.25">
      <c r="A29" s="100" t="s">
        <v>585</v>
      </c>
      <c r="B29" s="1956">
        <v>11</v>
      </c>
      <c r="C29" s="332">
        <f>SUM(B29/B31)</f>
        <v>1.0367577756833177E-2</v>
      </c>
    </row>
    <row r="30" spans="1:3" s="1325" customFormat="1" ht="15.75" thickBot="1" x14ac:dyDescent="0.3">
      <c r="A30" s="101" t="s">
        <v>592</v>
      </c>
      <c r="B30" s="349">
        <v>107</v>
      </c>
      <c r="C30" s="108">
        <f>SUM(B30/B31)</f>
        <v>0.10084825636192271</v>
      </c>
    </row>
    <row r="31" spans="1:3" s="1325" customFormat="1" ht="16.5" thickTop="1" thickBot="1" x14ac:dyDescent="0.3">
      <c r="A31" s="125" t="s">
        <v>135</v>
      </c>
      <c r="B31" s="497">
        <f>SUM(B26:B30)</f>
        <v>1061</v>
      </c>
      <c r="C31" s="202">
        <f>SUM(C26:C30)</f>
        <v>1</v>
      </c>
    </row>
    <row r="32" spans="1:3" s="1325" customFormat="1" ht="15.75" thickBot="1" x14ac:dyDescent="0.3">
      <c r="A32" s="2126" t="s">
        <v>669</v>
      </c>
      <c r="B32" s="2127"/>
      <c r="C32" s="2128"/>
    </row>
    <row r="33" spans="1:3" s="1325" customFormat="1" x14ac:dyDescent="0.25">
      <c r="A33" s="102" t="s">
        <v>587</v>
      </c>
      <c r="B33" s="1951">
        <v>595</v>
      </c>
      <c r="C33" s="332">
        <f>SUM(B33/B36)</f>
        <v>0.56079170593779448</v>
      </c>
    </row>
    <row r="34" spans="1:3" s="1325" customFormat="1" x14ac:dyDescent="0.25">
      <c r="A34" s="100" t="s">
        <v>588</v>
      </c>
      <c r="B34" s="1956">
        <v>116</v>
      </c>
      <c r="C34" s="332">
        <f>SUM(B34/B36)</f>
        <v>0.10933081998114987</v>
      </c>
    </row>
    <row r="35" spans="1:3" s="1325" customFormat="1" ht="15.75" thickBot="1" x14ac:dyDescent="0.3">
      <c r="A35" s="101" t="s">
        <v>589</v>
      </c>
      <c r="B35" s="496">
        <v>350</v>
      </c>
      <c r="C35" s="330">
        <f>SUM(B35/B36)</f>
        <v>0.32987747408105561</v>
      </c>
    </row>
    <row r="36" spans="1:3" s="1325" customFormat="1" ht="16.5" thickTop="1" thickBot="1" x14ac:dyDescent="0.3">
      <c r="A36" s="123" t="s">
        <v>135</v>
      </c>
      <c r="B36" s="204">
        <f>SUM(B33:B35)</f>
        <v>1061</v>
      </c>
      <c r="C36" s="202">
        <f>SUM(C33:C35)</f>
        <v>1</v>
      </c>
    </row>
    <row r="37" spans="1:3" s="1325" customFormat="1" ht="15.75" thickBot="1" x14ac:dyDescent="0.3">
      <c r="A37" s="2126" t="s">
        <v>670</v>
      </c>
      <c r="B37" s="2127"/>
      <c r="C37" s="2128"/>
    </row>
    <row r="38" spans="1:3" s="1325" customFormat="1" x14ac:dyDescent="0.25">
      <c r="A38" s="1871" t="s">
        <v>567</v>
      </c>
      <c r="B38" s="2434" t="s">
        <v>1042</v>
      </c>
      <c r="C38" s="2435"/>
    </row>
    <row r="39" spans="1:3" s="1325" customFormat="1" x14ac:dyDescent="0.25">
      <c r="A39" s="94" t="s">
        <v>628</v>
      </c>
      <c r="B39" s="2430" t="s">
        <v>1043</v>
      </c>
      <c r="C39" s="2431"/>
    </row>
    <row r="40" spans="1:3" s="1325" customFormat="1" ht="15.75" thickBot="1" x14ac:dyDescent="0.3">
      <c r="A40" s="98" t="s">
        <v>629</v>
      </c>
      <c r="B40" s="2432" t="s">
        <v>1044</v>
      </c>
      <c r="C40" s="2433"/>
    </row>
    <row r="41" spans="1:3" s="1325" customFormat="1" ht="15.75" thickBot="1" x14ac:dyDescent="0.3">
      <c r="A41" s="2126" t="s">
        <v>671</v>
      </c>
      <c r="B41" s="2127"/>
      <c r="C41" s="2128"/>
    </row>
    <row r="42" spans="1:3" s="1325" customFormat="1" x14ac:dyDescent="0.25">
      <c r="A42" s="99" t="s">
        <v>567</v>
      </c>
      <c r="B42" s="2436" t="s">
        <v>1046</v>
      </c>
      <c r="C42" s="2437"/>
    </row>
    <row r="43" spans="1:3" s="1325" customFormat="1" x14ac:dyDescent="0.25">
      <c r="A43" s="100" t="s">
        <v>628</v>
      </c>
      <c r="B43" s="2430" t="s">
        <v>1043</v>
      </c>
      <c r="C43" s="2431"/>
    </row>
    <row r="44" spans="1:3" s="1325" customFormat="1" ht="15.75" thickBot="1" x14ac:dyDescent="0.3">
      <c r="A44" s="103" t="s">
        <v>629</v>
      </c>
      <c r="B44" s="2432" t="s">
        <v>1045</v>
      </c>
      <c r="C44" s="2433"/>
    </row>
    <row r="45" spans="1:3" s="1325" customFormat="1" ht="16.5" hidden="1" thickBot="1" x14ac:dyDescent="0.3">
      <c r="A45" s="2414" t="s">
        <v>117</v>
      </c>
      <c r="B45" s="2415"/>
      <c r="C45" s="2416"/>
    </row>
    <row r="46" spans="1:3" s="1325" customFormat="1" ht="15.75" hidden="1" thickBot="1" x14ac:dyDescent="0.3">
      <c r="A46" s="200"/>
      <c r="B46" s="198" t="s">
        <v>277</v>
      </c>
      <c r="C46" s="199" t="s">
        <v>278</v>
      </c>
    </row>
    <row r="47" spans="1:3" s="1325" customFormat="1" ht="15.75" hidden="1" thickBot="1" x14ac:dyDescent="0.3">
      <c r="A47" s="2126" t="s">
        <v>668</v>
      </c>
      <c r="B47" s="2127"/>
      <c r="C47" s="2128"/>
    </row>
    <row r="48" spans="1:3" s="1325" customFormat="1" hidden="1" x14ac:dyDescent="0.25">
      <c r="A48" s="102" t="s">
        <v>582</v>
      </c>
      <c r="B48" s="1888">
        <v>669</v>
      </c>
      <c r="C48" s="332">
        <f>SUM(B48/B53)</f>
        <v>0.49592290585618976</v>
      </c>
    </row>
    <row r="49" spans="1:3" s="1325" customFormat="1" hidden="1" x14ac:dyDescent="0.25">
      <c r="A49" s="100" t="s">
        <v>583</v>
      </c>
      <c r="B49" s="1892">
        <v>16</v>
      </c>
      <c r="C49" s="332">
        <f>SUM(B49/B53)</f>
        <v>1.1860637509266123E-2</v>
      </c>
    </row>
    <row r="50" spans="1:3" s="1325" customFormat="1" hidden="1" x14ac:dyDescent="0.25">
      <c r="A50" s="100" t="s">
        <v>584</v>
      </c>
      <c r="B50" s="1892">
        <v>528</v>
      </c>
      <c r="C50" s="332">
        <f>SUM(B50/B53)</f>
        <v>0.39140103780578206</v>
      </c>
    </row>
    <row r="51" spans="1:3" s="1325" customFormat="1" hidden="1" x14ac:dyDescent="0.25">
      <c r="A51" s="100" t="s">
        <v>585</v>
      </c>
      <c r="B51" s="1892">
        <v>3</v>
      </c>
      <c r="C51" s="332">
        <f>SUM(B51/B53)</f>
        <v>2.223869532987398E-3</v>
      </c>
    </row>
    <row r="52" spans="1:3" s="1325" customFormat="1" ht="15.75" hidden="1" thickBot="1" x14ac:dyDescent="0.3">
      <c r="A52" s="101" t="s">
        <v>592</v>
      </c>
      <c r="B52" s="496">
        <v>133</v>
      </c>
      <c r="C52" s="330">
        <f>SUM(B52/B53)</f>
        <v>9.8591549295774641E-2</v>
      </c>
    </row>
    <row r="53" spans="1:3" s="1325" customFormat="1" ht="16.5" hidden="1" thickTop="1" thickBot="1" x14ac:dyDescent="0.3">
      <c r="A53" s="125" t="s">
        <v>135</v>
      </c>
      <c r="B53" s="497">
        <f>SUM(B48:B52)</f>
        <v>1349</v>
      </c>
      <c r="C53" s="202">
        <f>SUM(C48:C52)</f>
        <v>0.99999999999999989</v>
      </c>
    </row>
    <row r="54" spans="1:3" s="1325" customFormat="1" ht="15.75" hidden="1" thickBot="1" x14ac:dyDescent="0.3">
      <c r="A54" s="2126" t="s">
        <v>669</v>
      </c>
      <c r="B54" s="2127"/>
      <c r="C54" s="2128"/>
    </row>
    <row r="55" spans="1:3" s="1325" customFormat="1" hidden="1" x14ac:dyDescent="0.25">
      <c r="A55" s="102" t="s">
        <v>587</v>
      </c>
      <c r="B55" s="1888">
        <v>787</v>
      </c>
      <c r="C55" s="332">
        <f>SUM(B55/B58)</f>
        <v>0.58339510748702739</v>
      </c>
    </row>
    <row r="56" spans="1:3" s="1325" customFormat="1" hidden="1" x14ac:dyDescent="0.25">
      <c r="A56" s="100" t="s">
        <v>588</v>
      </c>
      <c r="B56" s="1892">
        <v>163</v>
      </c>
      <c r="C56" s="332">
        <f>SUM(B56/B58)</f>
        <v>0.12083024462564863</v>
      </c>
    </row>
    <row r="57" spans="1:3" s="1325" customFormat="1" ht="15.75" hidden="1" thickBot="1" x14ac:dyDescent="0.3">
      <c r="A57" s="101" t="s">
        <v>589</v>
      </c>
      <c r="B57" s="496">
        <v>399</v>
      </c>
      <c r="C57" s="330">
        <f>SUM(B57/B58)</f>
        <v>0.29577464788732394</v>
      </c>
    </row>
    <row r="58" spans="1:3" s="1325" customFormat="1" ht="16.5" hidden="1" thickTop="1" thickBot="1" x14ac:dyDescent="0.3">
      <c r="A58" s="123" t="s">
        <v>135</v>
      </c>
      <c r="B58" s="204">
        <f>SUM(B55:B57)</f>
        <v>1349</v>
      </c>
      <c r="C58" s="202">
        <f>SUM(C55:C57)</f>
        <v>1</v>
      </c>
    </row>
    <row r="59" spans="1:3" s="1325" customFormat="1" ht="15.75" hidden="1" thickBot="1" x14ac:dyDescent="0.3">
      <c r="A59" s="2126" t="s">
        <v>670</v>
      </c>
      <c r="B59" s="2127"/>
      <c r="C59" s="2128"/>
    </row>
    <row r="60" spans="1:3" s="1325" customFormat="1" hidden="1" x14ac:dyDescent="0.25">
      <c r="A60" s="1871" t="s">
        <v>567</v>
      </c>
      <c r="B60" s="2460" t="s">
        <v>672</v>
      </c>
      <c r="C60" s="2461"/>
    </row>
    <row r="61" spans="1:3" s="1325" customFormat="1" hidden="1" x14ac:dyDescent="0.25">
      <c r="A61" s="94" t="s">
        <v>628</v>
      </c>
      <c r="B61" s="2456" t="s">
        <v>673</v>
      </c>
      <c r="C61" s="2457"/>
    </row>
    <row r="62" spans="1:3" s="1325" customFormat="1" ht="15.75" hidden="1" thickBot="1" x14ac:dyDescent="0.3">
      <c r="A62" s="98" t="s">
        <v>629</v>
      </c>
      <c r="B62" s="2458" t="s">
        <v>674</v>
      </c>
      <c r="C62" s="2459"/>
    </row>
    <row r="63" spans="1:3" s="1325" customFormat="1" ht="15.75" hidden="1" thickBot="1" x14ac:dyDescent="0.3">
      <c r="A63" s="2126" t="s">
        <v>671</v>
      </c>
      <c r="B63" s="2127"/>
      <c r="C63" s="2128"/>
    </row>
    <row r="64" spans="1:3" s="1325" customFormat="1" hidden="1" x14ac:dyDescent="0.25">
      <c r="A64" s="99" t="s">
        <v>567</v>
      </c>
      <c r="B64" s="2462" t="s">
        <v>675</v>
      </c>
      <c r="C64" s="2463"/>
    </row>
    <row r="65" spans="1:7" s="1325" customFormat="1" hidden="1" x14ac:dyDescent="0.25">
      <c r="A65" s="100" t="s">
        <v>628</v>
      </c>
      <c r="B65" s="2456" t="s">
        <v>673</v>
      </c>
      <c r="C65" s="2457"/>
    </row>
    <row r="66" spans="1:7" s="1325" customFormat="1" ht="15.75" hidden="1" thickBot="1" x14ac:dyDescent="0.3">
      <c r="A66" s="103" t="s">
        <v>629</v>
      </c>
      <c r="B66" s="2458" t="s">
        <v>676</v>
      </c>
      <c r="C66" s="2459"/>
    </row>
    <row r="67" spans="1:7" ht="16.5" hidden="1" thickBot="1" x14ac:dyDescent="0.3">
      <c r="A67" s="2414" t="s">
        <v>137</v>
      </c>
      <c r="B67" s="2415"/>
      <c r="C67" s="2416"/>
    </row>
    <row r="68" spans="1:7" ht="15.75" hidden="1" thickBot="1" x14ac:dyDescent="0.3">
      <c r="A68" s="200"/>
      <c r="B68" s="198" t="s">
        <v>277</v>
      </c>
      <c r="C68" s="199" t="s">
        <v>278</v>
      </c>
    </row>
    <row r="69" spans="1:7" ht="15.75" hidden="1" thickBot="1" x14ac:dyDescent="0.3">
      <c r="A69" s="2126" t="s">
        <v>677</v>
      </c>
      <c r="B69" s="2127"/>
      <c r="C69" s="2128"/>
    </row>
    <row r="70" spans="1:7" hidden="1" x14ac:dyDescent="0.25">
      <c r="A70" s="102" t="s">
        <v>582</v>
      </c>
      <c r="B70" s="1851">
        <v>601</v>
      </c>
      <c r="C70" s="332">
        <f>SUM(B70/B75)</f>
        <v>0.46734059097978226</v>
      </c>
    </row>
    <row r="71" spans="1:7" hidden="1" x14ac:dyDescent="0.25">
      <c r="A71" s="100" t="s">
        <v>583</v>
      </c>
      <c r="B71" s="1869">
        <v>33</v>
      </c>
      <c r="C71" s="332">
        <f>SUM(B71/B75)</f>
        <v>2.5660964230171075E-2</v>
      </c>
      <c r="D71" s="1754"/>
      <c r="E71" s="1325"/>
      <c r="F71" s="1325"/>
      <c r="G71" s="1325"/>
    </row>
    <row r="72" spans="1:7" s="1325" customFormat="1" hidden="1" x14ac:dyDescent="0.25">
      <c r="A72" s="100" t="s">
        <v>584</v>
      </c>
      <c r="B72" s="1869">
        <v>492</v>
      </c>
      <c r="C72" s="332">
        <f>SUM(B72/B75)</f>
        <v>0.38258164852255055</v>
      </c>
    </row>
    <row r="73" spans="1:7" hidden="1" x14ac:dyDescent="0.25">
      <c r="A73" s="100" t="s">
        <v>585</v>
      </c>
      <c r="B73" s="1869">
        <v>7</v>
      </c>
      <c r="C73" s="332">
        <f>SUM(B73/B75)</f>
        <v>5.4432348367029551E-3</v>
      </c>
      <c r="D73" s="1325"/>
      <c r="E73" s="1325"/>
      <c r="F73" s="1325"/>
      <c r="G73" s="1325"/>
    </row>
    <row r="74" spans="1:7" ht="15.75" hidden="1" thickBot="1" x14ac:dyDescent="0.3">
      <c r="A74" s="101" t="s">
        <v>592</v>
      </c>
      <c r="B74" s="496">
        <v>153</v>
      </c>
      <c r="C74" s="330">
        <f>SUM(B74/B75)</f>
        <v>0.11897356143079316</v>
      </c>
      <c r="D74" s="1661"/>
      <c r="E74" s="1661"/>
      <c r="F74" s="1661"/>
      <c r="G74" s="1661"/>
    </row>
    <row r="75" spans="1:7" ht="16.5" hidden="1" thickTop="1" thickBot="1" x14ac:dyDescent="0.3">
      <c r="A75" s="125" t="s">
        <v>135</v>
      </c>
      <c r="B75" s="497">
        <f>SUM(B70:B74)</f>
        <v>1286</v>
      </c>
      <c r="C75" s="202">
        <f>SUM(C70:C74)</f>
        <v>1</v>
      </c>
      <c r="D75" s="1661"/>
      <c r="E75" s="1661"/>
      <c r="F75" s="1661"/>
      <c r="G75" s="1661"/>
    </row>
    <row r="76" spans="1:7" ht="15.75" hidden="1" thickBot="1" x14ac:dyDescent="0.3">
      <c r="A76" s="2126" t="s">
        <v>669</v>
      </c>
      <c r="B76" s="2127"/>
      <c r="C76" s="2128"/>
      <c r="D76" s="1325"/>
      <c r="E76" s="1325"/>
      <c r="F76" s="1325"/>
      <c r="G76" s="1325"/>
    </row>
    <row r="77" spans="1:7" hidden="1" x14ac:dyDescent="0.25">
      <c r="A77" s="102" t="s">
        <v>587</v>
      </c>
      <c r="B77" s="1851">
        <v>773</v>
      </c>
      <c r="C77" s="332">
        <f>SUM(B77/B80)</f>
        <v>0.60108864696734055</v>
      </c>
      <c r="D77" s="1325"/>
      <c r="E77" s="1325"/>
      <c r="F77" s="1325"/>
      <c r="G77" s="1325"/>
    </row>
    <row r="78" spans="1:7" hidden="1" x14ac:dyDescent="0.25">
      <c r="A78" s="100" t="s">
        <v>588</v>
      </c>
      <c r="B78" s="1869">
        <v>138</v>
      </c>
      <c r="C78" s="332">
        <f>SUM(B78/B80)</f>
        <v>0.10730948678071539</v>
      </c>
      <c r="D78" s="1325"/>
      <c r="E78" s="1325"/>
      <c r="F78" s="1325"/>
      <c r="G78" s="1325"/>
    </row>
    <row r="79" spans="1:7" ht="15.75" hidden="1" thickBot="1" x14ac:dyDescent="0.3">
      <c r="A79" s="101" t="s">
        <v>589</v>
      </c>
      <c r="B79" s="496">
        <v>375</v>
      </c>
      <c r="C79" s="330">
        <f>SUM(B79/B80)</f>
        <v>0.29160186625194401</v>
      </c>
      <c r="D79" s="1325"/>
      <c r="E79" s="1325"/>
      <c r="F79" s="1325"/>
      <c r="G79" s="1325"/>
    </row>
    <row r="80" spans="1:7" ht="16.5" hidden="1" thickTop="1" thickBot="1" x14ac:dyDescent="0.3">
      <c r="A80" s="123" t="s">
        <v>135</v>
      </c>
      <c r="B80" s="204">
        <f>SUM(B77:B79)</f>
        <v>1286</v>
      </c>
      <c r="C80" s="202">
        <f>SUM(C77:C79)</f>
        <v>1</v>
      </c>
      <c r="D80" s="1325"/>
      <c r="E80" s="1325"/>
      <c r="F80" s="1325"/>
      <c r="G80" s="1325"/>
    </row>
    <row r="81" spans="1:7" ht="15.75" hidden="1" thickBot="1" x14ac:dyDescent="0.3">
      <c r="A81" s="2126" t="s">
        <v>670</v>
      </c>
      <c r="B81" s="2127"/>
      <c r="C81" s="2128"/>
      <c r="D81" s="1325"/>
      <c r="E81" s="1325"/>
      <c r="F81" s="1325"/>
      <c r="G81" s="1325"/>
    </row>
    <row r="82" spans="1:7" hidden="1" x14ac:dyDescent="0.25">
      <c r="A82" s="1871" t="s">
        <v>567</v>
      </c>
      <c r="B82" s="2442" t="s">
        <v>678</v>
      </c>
      <c r="C82" s="2443"/>
      <c r="D82" s="1325"/>
      <c r="E82" s="1325"/>
      <c r="F82" s="1325"/>
      <c r="G82" s="1325"/>
    </row>
    <row r="83" spans="1:7" hidden="1" x14ac:dyDescent="0.25">
      <c r="A83" s="94" t="s">
        <v>628</v>
      </c>
      <c r="B83" s="2454" t="s">
        <v>679</v>
      </c>
      <c r="C83" s="2455"/>
      <c r="D83" s="1325"/>
      <c r="E83" s="1325"/>
      <c r="F83" s="1325"/>
      <c r="G83" s="1325"/>
    </row>
    <row r="84" spans="1:7" ht="15.75" hidden="1" thickBot="1" x14ac:dyDescent="0.3">
      <c r="A84" s="98" t="s">
        <v>629</v>
      </c>
      <c r="B84" s="2440" t="s">
        <v>680</v>
      </c>
      <c r="C84" s="2441"/>
      <c r="D84" s="1325"/>
      <c r="E84" s="1325"/>
      <c r="F84" s="1325"/>
      <c r="G84" s="1325"/>
    </row>
    <row r="85" spans="1:7" ht="15.75" hidden="1" thickBot="1" x14ac:dyDescent="0.3">
      <c r="A85" s="2126" t="s">
        <v>671</v>
      </c>
      <c r="B85" s="2127"/>
      <c r="C85" s="2128"/>
      <c r="D85" s="1325"/>
      <c r="E85" s="1325"/>
      <c r="F85" s="1325"/>
      <c r="G85" s="1325"/>
    </row>
    <row r="86" spans="1:7" hidden="1" x14ac:dyDescent="0.25">
      <c r="A86" s="99" t="s">
        <v>567</v>
      </c>
      <c r="B86" s="2442" t="s">
        <v>681</v>
      </c>
      <c r="C86" s="2443"/>
      <c r="D86" s="1325"/>
      <c r="E86" s="1325"/>
      <c r="F86" s="1325"/>
      <c r="G86" s="1325"/>
    </row>
    <row r="87" spans="1:7" hidden="1" x14ac:dyDescent="0.25">
      <c r="A87" s="100" t="s">
        <v>628</v>
      </c>
      <c r="B87" s="2442" t="s">
        <v>679</v>
      </c>
      <c r="C87" s="2443"/>
    </row>
    <row r="88" spans="1:7" ht="15.75" hidden="1" thickBot="1" x14ac:dyDescent="0.3">
      <c r="A88" s="103" t="s">
        <v>629</v>
      </c>
      <c r="B88" s="2440" t="s">
        <v>682</v>
      </c>
      <c r="C88" s="2441"/>
    </row>
    <row r="89" spans="1:7" s="1325" customFormat="1" ht="16.5" hidden="1" thickBot="1" x14ac:dyDescent="0.3">
      <c r="A89" s="2414" t="s">
        <v>138</v>
      </c>
      <c r="B89" s="2415"/>
      <c r="C89" s="2416"/>
    </row>
    <row r="90" spans="1:7" s="1325" customFormat="1" ht="15.75" hidden="1" thickBot="1" x14ac:dyDescent="0.3">
      <c r="A90" s="200"/>
      <c r="B90" s="198" t="s">
        <v>277</v>
      </c>
      <c r="C90" s="199" t="s">
        <v>278</v>
      </c>
    </row>
    <row r="91" spans="1:7" s="1325" customFormat="1" ht="15.75" hidden="1" thickBot="1" x14ac:dyDescent="0.3">
      <c r="A91" s="2126" t="s">
        <v>668</v>
      </c>
      <c r="B91" s="2127"/>
      <c r="C91" s="2128"/>
    </row>
    <row r="92" spans="1:7" s="1325" customFormat="1" hidden="1" x14ac:dyDescent="0.25">
      <c r="A92" s="102" t="s">
        <v>582</v>
      </c>
      <c r="B92" s="1851">
        <v>49</v>
      </c>
      <c r="C92" s="332">
        <f>SUM(B92/B96)</f>
        <v>3.8161993769470402E-2</v>
      </c>
    </row>
    <row r="93" spans="1:7" s="1325" customFormat="1" hidden="1" x14ac:dyDescent="0.25">
      <c r="A93" s="100" t="s">
        <v>583</v>
      </c>
      <c r="B93" s="1869">
        <v>629</v>
      </c>
      <c r="C93" s="332">
        <f>SUM(B93/B96)</f>
        <v>0.48987538940809972</v>
      </c>
    </row>
    <row r="94" spans="1:7" s="1325" customFormat="1" hidden="1" x14ac:dyDescent="0.25">
      <c r="A94" s="100" t="s">
        <v>584</v>
      </c>
      <c r="B94" s="1869">
        <v>604</v>
      </c>
      <c r="C94" s="332">
        <f>SUM(B94/B96)</f>
        <v>0.47040498442367601</v>
      </c>
    </row>
    <row r="95" spans="1:7" s="1325" customFormat="1" ht="15.75" hidden="1" thickBot="1" x14ac:dyDescent="0.3">
      <c r="A95" s="101" t="s">
        <v>585</v>
      </c>
      <c r="B95" s="496">
        <v>2</v>
      </c>
      <c r="C95" s="330">
        <f>SUM(B95/B96)</f>
        <v>1.557632398753894E-3</v>
      </c>
    </row>
    <row r="96" spans="1:7" s="1325" customFormat="1" ht="16.5" hidden="1" thickTop="1" thickBot="1" x14ac:dyDescent="0.3">
      <c r="A96" s="125" t="s">
        <v>135</v>
      </c>
      <c r="B96" s="497">
        <f>SUM(B92:B95)</f>
        <v>1284</v>
      </c>
      <c r="C96" s="202">
        <f>SUM(C92:C95)</f>
        <v>1</v>
      </c>
    </row>
    <row r="97" spans="1:3" s="1325" customFormat="1" ht="15.75" hidden="1" thickBot="1" x14ac:dyDescent="0.3">
      <c r="A97" s="2126" t="s">
        <v>669</v>
      </c>
      <c r="B97" s="2127"/>
      <c r="C97" s="2128"/>
    </row>
    <row r="98" spans="1:3" s="1325" customFormat="1" hidden="1" x14ac:dyDescent="0.25">
      <c r="A98" s="102" t="s">
        <v>587</v>
      </c>
      <c r="B98" s="1851">
        <v>441</v>
      </c>
      <c r="C98" s="332">
        <f>SUM(B98/B101)</f>
        <v>0.34345794392523366</v>
      </c>
    </row>
    <row r="99" spans="1:3" s="1325" customFormat="1" hidden="1" x14ac:dyDescent="0.25">
      <c r="A99" s="100" t="s">
        <v>588</v>
      </c>
      <c r="B99" s="1869">
        <v>130</v>
      </c>
      <c r="C99" s="332">
        <f>SUM(B99/B101)</f>
        <v>0.10124610591900311</v>
      </c>
    </row>
    <row r="100" spans="1:3" s="1325" customFormat="1" ht="15.75" hidden="1" thickBot="1" x14ac:dyDescent="0.3">
      <c r="A100" s="101" t="s">
        <v>589</v>
      </c>
      <c r="B100" s="496">
        <v>713</v>
      </c>
      <c r="C100" s="330">
        <f>SUM(B100/B101)</f>
        <v>0.55529595015576327</v>
      </c>
    </row>
    <row r="101" spans="1:3" s="1325" customFormat="1" ht="16.5" hidden="1" thickTop="1" thickBot="1" x14ac:dyDescent="0.3">
      <c r="A101" s="123" t="s">
        <v>135</v>
      </c>
      <c r="B101" s="204">
        <f>SUM(B98:B100)</f>
        <v>1284</v>
      </c>
      <c r="C101" s="202">
        <f>SUM(C98:C100)</f>
        <v>1</v>
      </c>
    </row>
    <row r="102" spans="1:3" s="1325" customFormat="1" ht="15.75" hidden="1" thickBot="1" x14ac:dyDescent="0.3">
      <c r="A102" s="2126" t="s">
        <v>670</v>
      </c>
      <c r="B102" s="2127"/>
      <c r="C102" s="2128"/>
    </row>
    <row r="103" spans="1:3" s="1325" customFormat="1" hidden="1" x14ac:dyDescent="0.25">
      <c r="A103" s="1871" t="s">
        <v>567</v>
      </c>
      <c r="B103" s="2434" t="s">
        <v>683</v>
      </c>
      <c r="C103" s="2435"/>
    </row>
    <row r="104" spans="1:3" s="1325" customFormat="1" hidden="1" x14ac:dyDescent="0.25">
      <c r="A104" s="94" t="s">
        <v>628</v>
      </c>
      <c r="B104" s="2430" t="s">
        <v>684</v>
      </c>
      <c r="C104" s="2431"/>
    </row>
    <row r="105" spans="1:3" s="1325" customFormat="1" ht="15.75" hidden="1" thickBot="1" x14ac:dyDescent="0.3">
      <c r="A105" s="98" t="s">
        <v>629</v>
      </c>
      <c r="B105" s="2432" t="s">
        <v>685</v>
      </c>
      <c r="C105" s="2433"/>
    </row>
    <row r="106" spans="1:3" s="1325" customFormat="1" ht="15.75" hidden="1" thickBot="1" x14ac:dyDescent="0.3">
      <c r="A106" s="2126" t="s">
        <v>671</v>
      </c>
      <c r="B106" s="2127"/>
      <c r="C106" s="2128"/>
    </row>
    <row r="107" spans="1:3" s="1325" customFormat="1" hidden="1" x14ac:dyDescent="0.25">
      <c r="A107" s="99" t="s">
        <v>567</v>
      </c>
      <c r="B107" s="2436" t="s">
        <v>686</v>
      </c>
      <c r="C107" s="2437"/>
    </row>
    <row r="108" spans="1:3" s="1325" customFormat="1" hidden="1" x14ac:dyDescent="0.25">
      <c r="A108" s="100" t="s">
        <v>628</v>
      </c>
      <c r="B108" s="2430" t="s">
        <v>687</v>
      </c>
      <c r="C108" s="2431"/>
    </row>
    <row r="109" spans="1:3" s="1325" customFormat="1" ht="15.75" hidden="1" thickBot="1" x14ac:dyDescent="0.3">
      <c r="A109" s="103" t="s">
        <v>629</v>
      </c>
      <c r="B109" s="2432" t="s">
        <v>688</v>
      </c>
      <c r="C109" s="2433"/>
    </row>
    <row r="110" spans="1:3" s="1325" customFormat="1" ht="16.5" hidden="1" thickBot="1" x14ac:dyDescent="0.3">
      <c r="A110" s="2414" t="s">
        <v>689</v>
      </c>
      <c r="B110" s="2415"/>
      <c r="C110" s="2416"/>
    </row>
    <row r="111" spans="1:3" s="1325" customFormat="1" ht="15.75" hidden="1" thickBot="1" x14ac:dyDescent="0.3">
      <c r="A111" s="200"/>
      <c r="B111" s="198" t="s">
        <v>277</v>
      </c>
      <c r="C111" s="199" t="s">
        <v>278</v>
      </c>
    </row>
    <row r="112" spans="1:3" s="1325" customFormat="1" ht="15.75" hidden="1" thickBot="1" x14ac:dyDescent="0.3">
      <c r="A112" s="2126" t="s">
        <v>668</v>
      </c>
      <c r="B112" s="2127"/>
      <c r="C112" s="2128"/>
    </row>
    <row r="113" spans="1:3" s="1325" customFormat="1" hidden="1" x14ac:dyDescent="0.25">
      <c r="A113" s="102" t="s">
        <v>582</v>
      </c>
      <c r="B113" s="1851">
        <v>604</v>
      </c>
      <c r="C113" s="332">
        <f>SUM(B113/B117)</f>
        <v>0.54710144927536231</v>
      </c>
    </row>
    <row r="114" spans="1:3" s="1325" customFormat="1" hidden="1" x14ac:dyDescent="0.25">
      <c r="A114" s="100" t="s">
        <v>583</v>
      </c>
      <c r="B114" s="1869">
        <v>36</v>
      </c>
      <c r="C114" s="332">
        <f>SUM(B114/B117)</f>
        <v>3.2608695652173912E-2</v>
      </c>
    </row>
    <row r="115" spans="1:3" s="1325" customFormat="1" hidden="1" x14ac:dyDescent="0.25">
      <c r="A115" s="100" t="s">
        <v>584</v>
      </c>
      <c r="B115" s="1869">
        <v>462</v>
      </c>
      <c r="C115" s="332">
        <f>SUM(B115/B117)</f>
        <v>0.41847826086956524</v>
      </c>
    </row>
    <row r="116" spans="1:3" s="1325" customFormat="1" ht="15.75" hidden="1" thickBot="1" x14ac:dyDescent="0.3">
      <c r="A116" s="101" t="s">
        <v>585</v>
      </c>
      <c r="B116" s="496">
        <v>2</v>
      </c>
      <c r="C116" s="330">
        <f>SUM(B116/B117)</f>
        <v>1.8115942028985507E-3</v>
      </c>
    </row>
    <row r="117" spans="1:3" s="1325" customFormat="1" ht="16.5" hidden="1" thickTop="1" thickBot="1" x14ac:dyDescent="0.3">
      <c r="A117" s="125" t="s">
        <v>135</v>
      </c>
      <c r="B117" s="497">
        <f>SUM(B113:B116)</f>
        <v>1104</v>
      </c>
      <c r="C117" s="202">
        <f>SUM(C113:C116)</f>
        <v>1</v>
      </c>
    </row>
    <row r="118" spans="1:3" s="1325" customFormat="1" ht="15.75" hidden="1" thickBot="1" x14ac:dyDescent="0.3">
      <c r="A118" s="2126" t="s">
        <v>669</v>
      </c>
      <c r="B118" s="2127"/>
      <c r="C118" s="2128"/>
    </row>
    <row r="119" spans="1:3" s="1325" customFormat="1" hidden="1" x14ac:dyDescent="0.25">
      <c r="A119" s="102" t="s">
        <v>587</v>
      </c>
      <c r="B119" s="1851">
        <v>606</v>
      </c>
      <c r="C119" s="332">
        <f>SUM(B119/B122)</f>
        <v>0.54891304347826086</v>
      </c>
    </row>
    <row r="120" spans="1:3" s="1325" customFormat="1" hidden="1" x14ac:dyDescent="0.25">
      <c r="A120" s="100" t="s">
        <v>588</v>
      </c>
      <c r="B120" s="1869">
        <v>102</v>
      </c>
      <c r="C120" s="332">
        <f>SUM(B120/B122)</f>
        <v>9.2391304347826081E-2</v>
      </c>
    </row>
    <row r="121" spans="1:3" s="1325" customFormat="1" ht="15.75" hidden="1" thickBot="1" x14ac:dyDescent="0.3">
      <c r="A121" s="101" t="s">
        <v>589</v>
      </c>
      <c r="B121" s="496">
        <v>396</v>
      </c>
      <c r="C121" s="330">
        <f>SUM(B121/B122)</f>
        <v>0.35869565217391303</v>
      </c>
    </row>
    <row r="122" spans="1:3" s="1325" customFormat="1" ht="16.5" hidden="1" thickTop="1" thickBot="1" x14ac:dyDescent="0.3">
      <c r="A122" s="123" t="s">
        <v>135</v>
      </c>
      <c r="B122" s="204">
        <f>SUM(B119:B121)</f>
        <v>1104</v>
      </c>
      <c r="C122" s="202">
        <f>SUM(C119:C121)</f>
        <v>1</v>
      </c>
    </row>
    <row r="123" spans="1:3" s="1325" customFormat="1" ht="15.75" hidden="1" thickBot="1" x14ac:dyDescent="0.3">
      <c r="A123" s="2126" t="s">
        <v>670</v>
      </c>
      <c r="B123" s="2127"/>
      <c r="C123" s="2128"/>
    </row>
    <row r="124" spans="1:3" s="1325" customFormat="1" hidden="1" x14ac:dyDescent="0.25">
      <c r="A124" s="1871" t="s">
        <v>567</v>
      </c>
      <c r="B124" s="2438" t="s">
        <v>690</v>
      </c>
      <c r="C124" s="2439"/>
    </row>
    <row r="125" spans="1:3" s="1325" customFormat="1" hidden="1" x14ac:dyDescent="0.25">
      <c r="A125" s="94" t="s">
        <v>628</v>
      </c>
      <c r="B125" s="2442" t="s">
        <v>691</v>
      </c>
      <c r="C125" s="2443"/>
    </row>
    <row r="126" spans="1:3" s="1325" customFormat="1" ht="15.75" hidden="1" thickBot="1" x14ac:dyDescent="0.3">
      <c r="A126" s="98" t="s">
        <v>629</v>
      </c>
      <c r="B126" s="2440" t="s">
        <v>692</v>
      </c>
      <c r="C126" s="2441"/>
    </row>
    <row r="127" spans="1:3" s="1325" customFormat="1" ht="15.75" hidden="1" thickBot="1" x14ac:dyDescent="0.3">
      <c r="A127" s="2126" t="s">
        <v>671</v>
      </c>
      <c r="B127" s="2127"/>
      <c r="C127" s="2128"/>
    </row>
    <row r="128" spans="1:3" s="1325" customFormat="1" hidden="1" x14ac:dyDescent="0.25">
      <c r="A128" s="99" t="s">
        <v>567</v>
      </c>
      <c r="B128" s="2444" t="s">
        <v>693</v>
      </c>
      <c r="C128" s="2445"/>
    </row>
    <row r="129" spans="1:4" s="1325" customFormat="1" hidden="1" x14ac:dyDescent="0.25">
      <c r="A129" s="100" t="s">
        <v>628</v>
      </c>
      <c r="B129" s="2442" t="s">
        <v>694</v>
      </c>
      <c r="C129" s="2443"/>
    </row>
    <row r="130" spans="1:4" s="1325" customFormat="1" ht="15.75" hidden="1" thickBot="1" x14ac:dyDescent="0.3">
      <c r="A130" s="103" t="s">
        <v>629</v>
      </c>
      <c r="B130" s="2440" t="s">
        <v>695</v>
      </c>
      <c r="C130" s="2441"/>
      <c r="D130" s="1546"/>
    </row>
    <row r="131" spans="1:4" s="1325" customFormat="1" ht="16.5" hidden="1" thickBot="1" x14ac:dyDescent="0.3">
      <c r="A131" s="2414" t="s">
        <v>140</v>
      </c>
      <c r="B131" s="2415"/>
      <c r="C131" s="2416"/>
    </row>
    <row r="132" spans="1:4" s="1325" customFormat="1" ht="15.75" hidden="1" thickBot="1" x14ac:dyDescent="0.3">
      <c r="A132" s="200"/>
      <c r="B132" s="198" t="s">
        <v>277</v>
      </c>
      <c r="C132" s="199" t="s">
        <v>278</v>
      </c>
    </row>
    <row r="133" spans="1:4" s="1325" customFormat="1" ht="15.75" hidden="1" thickBot="1" x14ac:dyDescent="0.3">
      <c r="A133" s="2126" t="s">
        <v>668</v>
      </c>
      <c r="B133" s="2127"/>
      <c r="C133" s="2128"/>
    </row>
    <row r="134" spans="1:4" s="1325" customFormat="1" hidden="1" x14ac:dyDescent="0.25">
      <c r="A134" s="102" t="s">
        <v>582</v>
      </c>
      <c r="B134" s="1851">
        <v>757</v>
      </c>
      <c r="C134" s="332">
        <f>SUM(B134/B138)</f>
        <v>0.5461760461760462</v>
      </c>
    </row>
    <row r="135" spans="1:4" s="1325" customFormat="1" hidden="1" x14ac:dyDescent="0.25">
      <c r="A135" s="100" t="s">
        <v>583</v>
      </c>
      <c r="B135" s="1869">
        <v>25</v>
      </c>
      <c r="C135" s="332">
        <f>SUM(B135/B138)</f>
        <v>1.8037518037518036E-2</v>
      </c>
    </row>
    <row r="136" spans="1:4" s="1325" customFormat="1" hidden="1" x14ac:dyDescent="0.25">
      <c r="A136" s="100" t="s">
        <v>584</v>
      </c>
      <c r="B136" s="1869">
        <v>598</v>
      </c>
      <c r="C136" s="332">
        <f>SUM(B136/B138)</f>
        <v>0.43145743145743148</v>
      </c>
    </row>
    <row r="137" spans="1:4" s="1325" customFormat="1" ht="15.75" hidden="1" thickBot="1" x14ac:dyDescent="0.3">
      <c r="A137" s="101" t="s">
        <v>585</v>
      </c>
      <c r="B137" s="496">
        <v>6</v>
      </c>
      <c r="C137" s="330">
        <f>SUM(B137/B138)</f>
        <v>4.329004329004329E-3</v>
      </c>
    </row>
    <row r="138" spans="1:4" s="1325" customFormat="1" ht="16.5" hidden="1" thickTop="1" thickBot="1" x14ac:dyDescent="0.3">
      <c r="A138" s="125" t="s">
        <v>135</v>
      </c>
      <c r="B138" s="497">
        <f>SUM(B134:B137)</f>
        <v>1386</v>
      </c>
      <c r="C138" s="202">
        <f>SUM(C134:C137)</f>
        <v>1</v>
      </c>
    </row>
    <row r="139" spans="1:4" s="1325" customFormat="1" ht="15.75" hidden="1" thickBot="1" x14ac:dyDescent="0.3">
      <c r="A139" s="2126" t="s">
        <v>669</v>
      </c>
      <c r="B139" s="2127"/>
      <c r="C139" s="2128"/>
    </row>
    <row r="140" spans="1:4" s="1325" customFormat="1" hidden="1" x14ac:dyDescent="0.25">
      <c r="A140" s="102" t="s">
        <v>587</v>
      </c>
      <c r="B140" s="1851">
        <v>774</v>
      </c>
      <c r="C140" s="332">
        <v>0.55900000000000005</v>
      </c>
    </row>
    <row r="141" spans="1:4" s="1325" customFormat="1" hidden="1" x14ac:dyDescent="0.25">
      <c r="A141" s="100" t="s">
        <v>588</v>
      </c>
      <c r="B141" s="1869">
        <v>67</v>
      </c>
      <c r="C141" s="332">
        <f>SUM(B141/B143)</f>
        <v>4.8340548340548344E-2</v>
      </c>
    </row>
    <row r="142" spans="1:4" s="1325" customFormat="1" ht="15.75" hidden="1" thickBot="1" x14ac:dyDescent="0.3">
      <c r="A142" s="101" t="s">
        <v>589</v>
      </c>
      <c r="B142" s="496">
        <v>545</v>
      </c>
      <c r="C142" s="330">
        <f>SUM(B142/B143)</f>
        <v>0.39321789321789324</v>
      </c>
    </row>
    <row r="143" spans="1:4" s="1325" customFormat="1" ht="16.5" hidden="1" thickTop="1" thickBot="1" x14ac:dyDescent="0.3">
      <c r="A143" s="123" t="s">
        <v>135</v>
      </c>
      <c r="B143" s="204">
        <f>SUM(B140:B142)</f>
        <v>1386</v>
      </c>
      <c r="C143" s="202">
        <f>SUM(C140:C142)</f>
        <v>1.0005584415584416</v>
      </c>
    </row>
    <row r="144" spans="1:4" s="1325" customFormat="1" ht="15.75" hidden="1" thickBot="1" x14ac:dyDescent="0.3">
      <c r="A144" s="2126" t="s">
        <v>670</v>
      </c>
      <c r="B144" s="2127"/>
      <c r="C144" s="2128"/>
    </row>
    <row r="145" spans="1:3" s="1325" customFormat="1" hidden="1" x14ac:dyDescent="0.25">
      <c r="A145" s="1871" t="s">
        <v>567</v>
      </c>
      <c r="B145" s="2434" t="s">
        <v>683</v>
      </c>
      <c r="C145" s="2435"/>
    </row>
    <row r="146" spans="1:3" s="1325" customFormat="1" hidden="1" x14ac:dyDescent="0.25">
      <c r="A146" s="94" t="s">
        <v>628</v>
      </c>
      <c r="B146" s="2430" t="s">
        <v>691</v>
      </c>
      <c r="C146" s="2431"/>
    </row>
    <row r="147" spans="1:3" s="1325" customFormat="1" ht="15.75" hidden="1" thickBot="1" x14ac:dyDescent="0.3">
      <c r="A147" s="98" t="s">
        <v>629</v>
      </c>
      <c r="B147" s="2432" t="s">
        <v>696</v>
      </c>
      <c r="C147" s="2433"/>
    </row>
    <row r="148" spans="1:3" s="1325" customFormat="1" ht="15.75" hidden="1" thickBot="1" x14ac:dyDescent="0.3">
      <c r="A148" s="2126" t="s">
        <v>671</v>
      </c>
      <c r="B148" s="2127"/>
      <c r="C148" s="2128"/>
    </row>
    <row r="149" spans="1:3" s="1325" customFormat="1" hidden="1" x14ac:dyDescent="0.25">
      <c r="A149" s="99" t="s">
        <v>567</v>
      </c>
      <c r="B149" s="2436" t="s">
        <v>697</v>
      </c>
      <c r="C149" s="2437"/>
    </row>
    <row r="150" spans="1:3" s="1325" customFormat="1" hidden="1" x14ac:dyDescent="0.25">
      <c r="A150" s="100" t="s">
        <v>628</v>
      </c>
      <c r="B150" s="2430" t="s">
        <v>691</v>
      </c>
      <c r="C150" s="2431"/>
    </row>
    <row r="151" spans="1:3" s="1325" customFormat="1" ht="15.75" hidden="1" thickBot="1" x14ac:dyDescent="0.3">
      <c r="A151" s="103" t="s">
        <v>629</v>
      </c>
      <c r="B151" s="2432" t="s">
        <v>698</v>
      </c>
      <c r="C151" s="2433"/>
    </row>
    <row r="152" spans="1:3" s="197" customFormat="1" ht="16.5" hidden="1" thickBot="1" x14ac:dyDescent="0.3">
      <c r="A152" s="2414" t="s">
        <v>142</v>
      </c>
      <c r="B152" s="2415"/>
      <c r="C152" s="2416"/>
    </row>
    <row r="153" spans="1:3" s="197" customFormat="1" ht="15.75" hidden="1" thickBot="1" x14ac:dyDescent="0.3">
      <c r="A153" s="200"/>
      <c r="B153" s="198" t="s">
        <v>277</v>
      </c>
      <c r="C153" s="199" t="s">
        <v>278</v>
      </c>
    </row>
    <row r="154" spans="1:3" s="197" customFormat="1" ht="15.75" hidden="1" thickBot="1" x14ac:dyDescent="0.3">
      <c r="A154" s="2126" t="s">
        <v>668</v>
      </c>
      <c r="B154" s="2127"/>
      <c r="C154" s="2128"/>
    </row>
    <row r="155" spans="1:3" s="197" customFormat="1" hidden="1" x14ac:dyDescent="0.25">
      <c r="A155" s="102" t="s">
        <v>582</v>
      </c>
      <c r="B155" s="1851">
        <v>825</v>
      </c>
      <c r="C155" s="726">
        <f>SUM(B155/B159)</f>
        <v>0.61613144137415987</v>
      </c>
    </row>
    <row r="156" spans="1:3" s="197" customFormat="1" hidden="1" x14ac:dyDescent="0.25">
      <c r="A156" s="100" t="s">
        <v>583</v>
      </c>
      <c r="B156" s="1869">
        <v>30</v>
      </c>
      <c r="C156" s="726">
        <f>SUM(B156/B159)</f>
        <v>2.2404779686333084E-2</v>
      </c>
    </row>
    <row r="157" spans="1:3" s="197" customFormat="1" hidden="1" x14ac:dyDescent="0.25">
      <c r="A157" s="100" t="s">
        <v>584</v>
      </c>
      <c r="B157" s="1869">
        <v>477</v>
      </c>
      <c r="C157" s="726">
        <f>SUM(B157/B159)</f>
        <v>0.35623599701269604</v>
      </c>
    </row>
    <row r="158" spans="1:3" s="197" customFormat="1" ht="15.75" hidden="1" thickBot="1" x14ac:dyDescent="0.3">
      <c r="A158" s="101" t="s">
        <v>585</v>
      </c>
      <c r="B158" s="496">
        <v>7</v>
      </c>
      <c r="C158" s="606">
        <f>SUM(B158/B159)</f>
        <v>5.2277819268110532E-3</v>
      </c>
    </row>
    <row r="159" spans="1:3" s="197" customFormat="1" ht="16.5" hidden="1" thickTop="1" thickBot="1" x14ac:dyDescent="0.3">
      <c r="A159" s="125" t="s">
        <v>135</v>
      </c>
      <c r="B159" s="497">
        <f>SUM(B155:B158)</f>
        <v>1339</v>
      </c>
      <c r="C159" s="1413">
        <f>SUM(C155:C158)</f>
        <v>1</v>
      </c>
    </row>
    <row r="160" spans="1:3" s="197" customFormat="1" ht="15.75" hidden="1" thickBot="1" x14ac:dyDescent="0.3">
      <c r="A160" s="2126" t="s">
        <v>669</v>
      </c>
      <c r="B160" s="2127"/>
      <c r="C160" s="2128"/>
    </row>
    <row r="161" spans="1:7" s="197" customFormat="1" hidden="1" x14ac:dyDescent="0.25">
      <c r="A161" s="102" t="s">
        <v>587</v>
      </c>
      <c r="B161" s="1851">
        <v>700</v>
      </c>
      <c r="C161" s="726">
        <f>SUM(B161/B164)</f>
        <v>0.52277819268110526</v>
      </c>
    </row>
    <row r="162" spans="1:7" s="197" customFormat="1" hidden="1" x14ac:dyDescent="0.25">
      <c r="A162" s="100" t="s">
        <v>588</v>
      </c>
      <c r="B162" s="1869">
        <v>64</v>
      </c>
      <c r="C162" s="726">
        <f>SUM(B162/B164)</f>
        <v>4.7796863330843917E-2</v>
      </c>
    </row>
    <row r="163" spans="1:7" s="197" customFormat="1" ht="15.75" hidden="1" thickBot="1" x14ac:dyDescent="0.3">
      <c r="A163" s="101" t="s">
        <v>589</v>
      </c>
      <c r="B163" s="496">
        <v>575</v>
      </c>
      <c r="C163" s="606">
        <f>SUM(B163/B164)</f>
        <v>0.42942494398805081</v>
      </c>
    </row>
    <row r="164" spans="1:7" s="197" customFormat="1" ht="16.5" hidden="1" thickTop="1" thickBot="1" x14ac:dyDescent="0.3">
      <c r="A164" s="123" t="s">
        <v>135</v>
      </c>
      <c r="B164" s="497">
        <f>SUM(B161:B163)</f>
        <v>1339</v>
      </c>
      <c r="C164" s="1413">
        <f>SUM(C161:C163)</f>
        <v>1</v>
      </c>
    </row>
    <row r="165" spans="1:7" s="197" customFormat="1" ht="15.75" hidden="1" thickBot="1" x14ac:dyDescent="0.3">
      <c r="A165" s="2126" t="s">
        <v>670</v>
      </c>
      <c r="B165" s="2127"/>
      <c r="C165" s="2128"/>
    </row>
    <row r="166" spans="1:7" s="197" customFormat="1" hidden="1" x14ac:dyDescent="0.25">
      <c r="A166" s="1871" t="s">
        <v>567</v>
      </c>
      <c r="B166" s="2434" t="s">
        <v>683</v>
      </c>
      <c r="C166" s="2435"/>
    </row>
    <row r="167" spans="1:7" s="197" customFormat="1" hidden="1" x14ac:dyDescent="0.25">
      <c r="A167" s="94" t="s">
        <v>628</v>
      </c>
      <c r="B167" s="2430" t="s">
        <v>691</v>
      </c>
      <c r="C167" s="2431"/>
      <c r="D167" s="1325"/>
      <c r="E167" s="1325"/>
      <c r="F167" s="1325"/>
      <c r="G167" s="1325"/>
    </row>
    <row r="168" spans="1:7" s="197" customFormat="1" ht="15.75" hidden="1" thickBot="1" x14ac:dyDescent="0.3">
      <c r="A168" s="98" t="s">
        <v>629</v>
      </c>
      <c r="B168" s="2432" t="s">
        <v>699</v>
      </c>
      <c r="C168" s="2433"/>
      <c r="D168" s="1325"/>
      <c r="E168" s="1325"/>
      <c r="F168" s="1325"/>
      <c r="G168" s="1325"/>
    </row>
    <row r="169" spans="1:7" s="197" customFormat="1" ht="15.75" hidden="1" thickBot="1" x14ac:dyDescent="0.3">
      <c r="A169" s="2126" t="s">
        <v>671</v>
      </c>
      <c r="B169" s="2127"/>
      <c r="C169" s="2128"/>
      <c r="D169" s="1325"/>
      <c r="E169" s="1331"/>
      <c r="F169" s="1332"/>
      <c r="G169" s="1332"/>
    </row>
    <row r="170" spans="1:7" s="197" customFormat="1" hidden="1" x14ac:dyDescent="0.25">
      <c r="A170" s="99" t="s">
        <v>567</v>
      </c>
      <c r="B170" s="2436" t="s">
        <v>700</v>
      </c>
      <c r="C170" s="2437"/>
      <c r="D170" s="1325"/>
      <c r="E170" s="1325"/>
      <c r="F170" s="1325"/>
      <c r="G170" s="1325"/>
    </row>
    <row r="171" spans="1:7" s="197" customFormat="1" hidden="1" x14ac:dyDescent="0.25">
      <c r="A171" s="100" t="s">
        <v>628</v>
      </c>
      <c r="B171" s="2430" t="s">
        <v>701</v>
      </c>
      <c r="C171" s="2431"/>
      <c r="D171" s="1325"/>
      <c r="E171" s="1325"/>
      <c r="F171" s="1325"/>
      <c r="G171" s="1325"/>
    </row>
    <row r="172" spans="1:7" s="197" customFormat="1" ht="15.75" hidden="1" thickBot="1" x14ac:dyDescent="0.3">
      <c r="A172" s="103" t="s">
        <v>629</v>
      </c>
      <c r="B172" s="2432" t="s">
        <v>702</v>
      </c>
      <c r="C172" s="2433"/>
      <c r="D172" s="1325"/>
      <c r="E172" s="1325"/>
      <c r="F172" s="1325"/>
      <c r="G172" s="1325"/>
    </row>
    <row r="173" spans="1:7" s="197" customFormat="1" ht="16.5" hidden="1" thickBot="1" x14ac:dyDescent="0.3">
      <c r="A173" s="2414" t="s">
        <v>187</v>
      </c>
      <c r="B173" s="2415"/>
      <c r="C173" s="2416"/>
      <c r="D173" s="1325"/>
      <c r="E173" s="1325"/>
      <c r="F173" s="1325"/>
      <c r="G173" s="1325"/>
    </row>
    <row r="174" spans="1:7" s="197" customFormat="1" ht="15.75" hidden="1" thickBot="1" x14ac:dyDescent="0.3">
      <c r="A174" s="200"/>
      <c r="B174" s="198" t="s">
        <v>277</v>
      </c>
      <c r="C174" s="199" t="s">
        <v>278</v>
      </c>
      <c r="D174" s="1325"/>
      <c r="E174" s="1325"/>
      <c r="F174" s="1325"/>
      <c r="G174" s="1325"/>
    </row>
    <row r="175" spans="1:7" s="197" customFormat="1" ht="15.75" hidden="1" thickBot="1" x14ac:dyDescent="0.3">
      <c r="A175" s="2126" t="s">
        <v>703</v>
      </c>
      <c r="B175" s="2127"/>
      <c r="C175" s="2128"/>
      <c r="D175" s="1325"/>
      <c r="E175" s="1325"/>
      <c r="F175" s="1325"/>
      <c r="G175" s="1325"/>
    </row>
    <row r="176" spans="1:7" s="197" customFormat="1" hidden="1" x14ac:dyDescent="0.25">
      <c r="A176" s="102" t="s">
        <v>582</v>
      </c>
      <c r="B176" s="1132">
        <v>1047</v>
      </c>
      <c r="C176" s="332">
        <f>SUM(B176/B180)</f>
        <v>0.62321428571428572</v>
      </c>
      <c r="D176" s="1325"/>
      <c r="E176" s="1325"/>
      <c r="F176" s="1325"/>
      <c r="G176" s="1325"/>
    </row>
    <row r="177" spans="1:7" s="197" customFormat="1" hidden="1" x14ac:dyDescent="0.25">
      <c r="A177" s="100" t="s">
        <v>583</v>
      </c>
      <c r="B177" s="954">
        <v>37</v>
      </c>
      <c r="C177" s="332">
        <f>SUM(B177/B180)</f>
        <v>2.2023809523809525E-2</v>
      </c>
      <c r="D177" s="1325"/>
      <c r="E177" s="1325"/>
      <c r="F177" s="1325"/>
      <c r="G177" s="1325"/>
    </row>
    <row r="178" spans="1:7" s="197" customFormat="1" hidden="1" x14ac:dyDescent="0.25">
      <c r="A178" s="100" t="s">
        <v>584</v>
      </c>
      <c r="B178" s="954">
        <v>591</v>
      </c>
      <c r="C178" s="332">
        <f>SUM(B178/B180)</f>
        <v>0.35178571428571431</v>
      </c>
      <c r="D178" s="1325"/>
      <c r="E178" s="1325"/>
      <c r="F178" s="1325"/>
      <c r="G178" s="1325"/>
    </row>
    <row r="179" spans="1:7" s="197" customFormat="1" ht="15.75" hidden="1" thickBot="1" x14ac:dyDescent="0.3">
      <c r="A179" s="101" t="s">
        <v>585</v>
      </c>
      <c r="B179" s="1135">
        <v>5</v>
      </c>
      <c r="C179" s="330">
        <f>SUM(B179/B180)</f>
        <v>2.976190476190476E-3</v>
      </c>
      <c r="D179" s="1325"/>
      <c r="E179" s="1325"/>
      <c r="F179" s="1325"/>
      <c r="G179" s="1325"/>
    </row>
    <row r="180" spans="1:7" s="197" customFormat="1" ht="16.5" hidden="1" thickTop="1" thickBot="1" x14ac:dyDescent="0.3">
      <c r="A180" s="125" t="s">
        <v>135</v>
      </c>
      <c r="B180" s="497">
        <f>SUM(B176:B179)</f>
        <v>1680</v>
      </c>
      <c r="C180" s="202">
        <f>SUM(C176:C179)</f>
        <v>1</v>
      </c>
      <c r="D180" s="1325"/>
      <c r="E180" s="1325"/>
      <c r="F180" s="1325"/>
      <c r="G180" s="1325"/>
    </row>
    <row r="181" spans="1:7" s="197" customFormat="1" ht="15.75" hidden="1" thickBot="1" x14ac:dyDescent="0.3">
      <c r="A181" s="2126" t="s">
        <v>704</v>
      </c>
      <c r="B181" s="2127"/>
      <c r="C181" s="2128"/>
      <c r="D181" s="1325"/>
      <c r="E181" s="1325"/>
      <c r="F181" s="1325"/>
      <c r="G181" s="1325"/>
    </row>
    <row r="182" spans="1:7" s="197" customFormat="1" hidden="1" x14ac:dyDescent="0.25">
      <c r="A182" s="102" t="s">
        <v>587</v>
      </c>
      <c r="B182" s="1132">
        <v>922</v>
      </c>
      <c r="C182" s="332">
        <f>SUM(B182/B185)</f>
        <v>0.54880952380952386</v>
      </c>
      <c r="D182" s="1325"/>
      <c r="E182" s="1325"/>
      <c r="F182" s="1325"/>
      <c r="G182" s="1325"/>
    </row>
    <row r="183" spans="1:7" s="197" customFormat="1" hidden="1" x14ac:dyDescent="0.25">
      <c r="A183" s="100" t="s">
        <v>588</v>
      </c>
      <c r="B183" s="954">
        <v>78</v>
      </c>
      <c r="C183" s="332">
        <f>SUM(B183/B185)</f>
        <v>4.642857142857143E-2</v>
      </c>
    </row>
    <row r="184" spans="1:7" s="197" customFormat="1" ht="15.75" hidden="1" thickBot="1" x14ac:dyDescent="0.3">
      <c r="A184" s="101" t="s">
        <v>589</v>
      </c>
      <c r="B184" s="1135">
        <v>680</v>
      </c>
      <c r="C184" s="330">
        <f>SUM(B184/B185)</f>
        <v>0.40476190476190477</v>
      </c>
    </row>
    <row r="185" spans="1:7" s="197" customFormat="1" ht="16.5" hidden="1" thickTop="1" thickBot="1" x14ac:dyDescent="0.3">
      <c r="A185" s="123" t="s">
        <v>135</v>
      </c>
      <c r="B185" s="204">
        <f>SUM(B182:B184)</f>
        <v>1680</v>
      </c>
      <c r="C185" s="202">
        <f>SUM(C182:C184)</f>
        <v>1</v>
      </c>
    </row>
    <row r="186" spans="1:7" s="197" customFormat="1" ht="15.75" hidden="1" thickBot="1" x14ac:dyDescent="0.3">
      <c r="A186" s="2126" t="s">
        <v>705</v>
      </c>
      <c r="B186" s="2127"/>
      <c r="C186" s="2128"/>
    </row>
    <row r="187" spans="1:7" s="197" customFormat="1" hidden="1" x14ac:dyDescent="0.25">
      <c r="A187" s="1871" t="s">
        <v>567</v>
      </c>
      <c r="B187" s="2446" t="s">
        <v>683</v>
      </c>
      <c r="C187" s="2447"/>
    </row>
    <row r="188" spans="1:7" s="197" customFormat="1" hidden="1" x14ac:dyDescent="0.25">
      <c r="A188" s="94" t="s">
        <v>628</v>
      </c>
      <c r="B188" s="2448" t="s">
        <v>691</v>
      </c>
      <c r="C188" s="2449"/>
    </row>
    <row r="189" spans="1:7" s="197" customFormat="1" ht="15.75" hidden="1" thickBot="1" x14ac:dyDescent="0.3">
      <c r="A189" s="98" t="s">
        <v>629</v>
      </c>
      <c r="B189" s="2450" t="s">
        <v>680</v>
      </c>
      <c r="C189" s="2451"/>
    </row>
    <row r="190" spans="1:7" s="197" customFormat="1" ht="15.75" hidden="1" thickBot="1" x14ac:dyDescent="0.3">
      <c r="A190" s="2126" t="s">
        <v>706</v>
      </c>
      <c r="B190" s="2127"/>
      <c r="C190" s="2128"/>
    </row>
    <row r="191" spans="1:7" s="197" customFormat="1" hidden="1" x14ac:dyDescent="0.25">
      <c r="A191" s="99" t="s">
        <v>567</v>
      </c>
      <c r="B191" s="2452" t="s">
        <v>697</v>
      </c>
      <c r="C191" s="2453"/>
    </row>
    <row r="192" spans="1:7" s="197" customFormat="1" hidden="1" x14ac:dyDescent="0.25">
      <c r="A192" s="100" t="s">
        <v>628</v>
      </c>
      <c r="B192" s="2448" t="s">
        <v>707</v>
      </c>
      <c r="C192" s="2449"/>
    </row>
    <row r="193" spans="1:3" s="197" customFormat="1" ht="15.75" hidden="1" thickBot="1" x14ac:dyDescent="0.3">
      <c r="A193" s="103" t="s">
        <v>629</v>
      </c>
      <c r="B193" s="2450" t="s">
        <v>702</v>
      </c>
      <c r="C193" s="2451"/>
    </row>
    <row r="194" spans="1:3" s="197" customFormat="1" ht="16.5" hidden="1" thickBot="1" x14ac:dyDescent="0.3">
      <c r="A194" s="2414" t="s">
        <v>144</v>
      </c>
      <c r="B194" s="2415"/>
      <c r="C194" s="2416"/>
    </row>
    <row r="195" spans="1:3" s="197" customFormat="1" ht="15.75" hidden="1" thickBot="1" x14ac:dyDescent="0.3">
      <c r="A195" s="200"/>
      <c r="B195" s="198" t="s">
        <v>277</v>
      </c>
      <c r="C195" s="199" t="s">
        <v>278</v>
      </c>
    </row>
    <row r="196" spans="1:3" s="197" customFormat="1" ht="15.75" hidden="1" thickBot="1" x14ac:dyDescent="0.3">
      <c r="A196" s="2126" t="s">
        <v>668</v>
      </c>
      <c r="B196" s="2127"/>
      <c r="C196" s="2128"/>
    </row>
    <row r="197" spans="1:3" s="197" customFormat="1" hidden="1" x14ac:dyDescent="0.25">
      <c r="A197" s="102" t="s">
        <v>582</v>
      </c>
      <c r="B197" s="1132">
        <v>960</v>
      </c>
      <c r="C197" s="332">
        <f>SUM(B197/B201)</f>
        <v>0.625</v>
      </c>
    </row>
    <row r="198" spans="1:3" s="197" customFormat="1" hidden="1" x14ac:dyDescent="0.25">
      <c r="A198" s="100" t="s">
        <v>583</v>
      </c>
      <c r="B198" s="954">
        <v>56</v>
      </c>
      <c r="C198" s="332">
        <f>SUM(B198/B201)</f>
        <v>3.6458333333333336E-2</v>
      </c>
    </row>
    <row r="199" spans="1:3" s="197" customFormat="1" hidden="1" x14ac:dyDescent="0.25">
      <c r="A199" s="100" t="s">
        <v>584</v>
      </c>
      <c r="B199" s="954">
        <v>510</v>
      </c>
      <c r="C199" s="332">
        <f>SUM(B199/B201)</f>
        <v>0.33203125</v>
      </c>
    </row>
    <row r="200" spans="1:3" s="197" customFormat="1" ht="15.75" hidden="1" thickBot="1" x14ac:dyDescent="0.3">
      <c r="A200" s="101" t="s">
        <v>585</v>
      </c>
      <c r="B200" s="1135">
        <v>10</v>
      </c>
      <c r="C200" s="330">
        <f>SUM(B200/B201)</f>
        <v>6.510416666666667E-3</v>
      </c>
    </row>
    <row r="201" spans="1:3" s="197" customFormat="1" ht="16.5" hidden="1" thickTop="1" thickBot="1" x14ac:dyDescent="0.3">
      <c r="A201" s="125" t="s">
        <v>135</v>
      </c>
      <c r="B201" s="497">
        <f>SUM(B197:B200)</f>
        <v>1536</v>
      </c>
      <c r="C201" s="202">
        <f>SUM(C197:C200)</f>
        <v>1</v>
      </c>
    </row>
    <row r="202" spans="1:3" s="197" customFormat="1" ht="15.75" hidden="1" thickBot="1" x14ac:dyDescent="0.3">
      <c r="A202" s="2126" t="s">
        <v>669</v>
      </c>
      <c r="B202" s="2127"/>
      <c r="C202" s="2128"/>
    </row>
    <row r="203" spans="1:3" s="197" customFormat="1" hidden="1" x14ac:dyDescent="0.25">
      <c r="A203" s="102" t="s">
        <v>587</v>
      </c>
      <c r="B203" s="1132">
        <v>833</v>
      </c>
      <c r="C203" s="332">
        <f>SUM(B203/B206)</f>
        <v>0.54231770833333337</v>
      </c>
    </row>
    <row r="204" spans="1:3" s="197" customFormat="1" hidden="1" x14ac:dyDescent="0.25">
      <c r="A204" s="100" t="s">
        <v>588</v>
      </c>
      <c r="B204" s="954">
        <v>66</v>
      </c>
      <c r="C204" s="332">
        <f>SUM(B204/B206)</f>
        <v>4.296875E-2</v>
      </c>
    </row>
    <row r="205" spans="1:3" s="197" customFormat="1" ht="15.75" hidden="1" thickBot="1" x14ac:dyDescent="0.3">
      <c r="A205" s="101" t="s">
        <v>589</v>
      </c>
      <c r="B205" s="1135">
        <v>637</v>
      </c>
      <c r="C205" s="330">
        <f>SUM(B205/B206)</f>
        <v>0.41471354166666669</v>
      </c>
    </row>
    <row r="206" spans="1:3" s="197" customFormat="1" ht="16.5" hidden="1" thickTop="1" thickBot="1" x14ac:dyDescent="0.3">
      <c r="A206" s="123" t="s">
        <v>135</v>
      </c>
      <c r="B206" s="204">
        <f>SUM(B203:B205)</f>
        <v>1536</v>
      </c>
      <c r="C206" s="202">
        <f>SUM(C203:C205)</f>
        <v>1</v>
      </c>
    </row>
    <row r="207" spans="1:3" s="197" customFormat="1" ht="15.75" hidden="1" thickBot="1" x14ac:dyDescent="0.3">
      <c r="A207" s="2126" t="s">
        <v>670</v>
      </c>
      <c r="B207" s="2127"/>
      <c r="C207" s="2128"/>
    </row>
    <row r="208" spans="1:3" s="197" customFormat="1" hidden="1" x14ac:dyDescent="0.25">
      <c r="A208" s="1871" t="s">
        <v>567</v>
      </c>
      <c r="B208" s="2446" t="s">
        <v>683</v>
      </c>
      <c r="C208" s="2447"/>
    </row>
    <row r="209" spans="1:3" s="197" customFormat="1" hidden="1" x14ac:dyDescent="0.25">
      <c r="A209" s="94" t="s">
        <v>628</v>
      </c>
      <c r="B209" s="2448" t="s">
        <v>691</v>
      </c>
      <c r="C209" s="2449"/>
    </row>
    <row r="210" spans="1:3" s="197" customFormat="1" ht="15.75" hidden="1" thickBot="1" x14ac:dyDescent="0.3">
      <c r="A210" s="98" t="s">
        <v>629</v>
      </c>
      <c r="B210" s="2450" t="s">
        <v>708</v>
      </c>
      <c r="C210" s="2451"/>
    </row>
    <row r="211" spans="1:3" s="197" customFormat="1" ht="15.75" hidden="1" thickBot="1" x14ac:dyDescent="0.3">
      <c r="A211" s="2126" t="s">
        <v>671</v>
      </c>
      <c r="B211" s="2127"/>
      <c r="C211" s="2128"/>
    </row>
    <row r="212" spans="1:3" s="197" customFormat="1" hidden="1" x14ac:dyDescent="0.25">
      <c r="A212" s="99" t="s">
        <v>567</v>
      </c>
      <c r="B212" s="2452" t="s">
        <v>697</v>
      </c>
      <c r="C212" s="2453"/>
    </row>
    <row r="213" spans="1:3" s="197" customFormat="1" hidden="1" x14ac:dyDescent="0.25">
      <c r="A213" s="100" t="s">
        <v>628</v>
      </c>
      <c r="B213" s="2448" t="s">
        <v>709</v>
      </c>
      <c r="C213" s="2449"/>
    </row>
    <row r="214" spans="1:3" s="197" customFormat="1" ht="15.75" hidden="1" thickBot="1" x14ac:dyDescent="0.3">
      <c r="A214" s="103" t="s">
        <v>629</v>
      </c>
      <c r="B214" s="2450" t="s">
        <v>710</v>
      </c>
      <c r="C214" s="2451"/>
    </row>
    <row r="215" spans="1:3" s="197" customFormat="1" ht="16.5" hidden="1" thickBot="1" x14ac:dyDescent="0.3">
      <c r="A215" s="2414" t="s">
        <v>256</v>
      </c>
      <c r="B215" s="2415"/>
      <c r="C215" s="2416"/>
    </row>
    <row r="216" spans="1:3" s="197" customFormat="1" ht="15.75" hidden="1" thickBot="1" x14ac:dyDescent="0.3">
      <c r="A216" s="200"/>
      <c r="B216" s="198" t="s">
        <v>277</v>
      </c>
      <c r="C216" s="199" t="s">
        <v>278</v>
      </c>
    </row>
    <row r="217" spans="1:3" s="197" customFormat="1" ht="15.75" hidden="1" thickBot="1" x14ac:dyDescent="0.3">
      <c r="A217" s="2126" t="s">
        <v>668</v>
      </c>
      <c r="B217" s="2127"/>
      <c r="C217" s="2128"/>
    </row>
    <row r="218" spans="1:3" s="197" customFormat="1" hidden="1" x14ac:dyDescent="0.25">
      <c r="A218" s="102" t="s">
        <v>582</v>
      </c>
      <c r="B218" s="1851">
        <v>1234</v>
      </c>
      <c r="C218" s="332">
        <f>SUM(B218/B222)</f>
        <v>0.62072434607645877</v>
      </c>
    </row>
    <row r="219" spans="1:3" s="197" customFormat="1" hidden="1" x14ac:dyDescent="0.25">
      <c r="A219" s="100" t="s">
        <v>583</v>
      </c>
      <c r="B219" s="1869">
        <v>52</v>
      </c>
      <c r="C219" s="332">
        <f>SUM(B219/B222)</f>
        <v>2.6156941649899398E-2</v>
      </c>
    </row>
    <row r="220" spans="1:3" s="197" customFormat="1" hidden="1" x14ac:dyDescent="0.25">
      <c r="A220" s="100" t="s">
        <v>584</v>
      </c>
      <c r="B220" s="1869">
        <v>682</v>
      </c>
      <c r="C220" s="332">
        <f>SUM(B220/B222)</f>
        <v>0.34305835010060365</v>
      </c>
    </row>
    <row r="221" spans="1:3" s="197" customFormat="1" ht="15.75" hidden="1" thickBot="1" x14ac:dyDescent="0.3">
      <c r="A221" s="101" t="s">
        <v>585</v>
      </c>
      <c r="B221" s="496">
        <v>20</v>
      </c>
      <c r="C221" s="330">
        <f>SUM(B221/B222)</f>
        <v>1.0060362173038229E-2</v>
      </c>
    </row>
    <row r="222" spans="1:3" s="197" customFormat="1" ht="16.5" hidden="1" thickTop="1" thickBot="1" x14ac:dyDescent="0.3">
      <c r="A222" s="125" t="s">
        <v>135</v>
      </c>
      <c r="B222" s="497">
        <f>SUM(B218:B221)</f>
        <v>1988</v>
      </c>
      <c r="C222" s="202">
        <f>SUM(C218:C221)</f>
        <v>1</v>
      </c>
    </row>
    <row r="223" spans="1:3" s="197" customFormat="1" ht="15.75" hidden="1" thickBot="1" x14ac:dyDescent="0.3">
      <c r="A223" s="2126" t="s">
        <v>669</v>
      </c>
      <c r="B223" s="2127"/>
      <c r="C223" s="2128"/>
    </row>
    <row r="224" spans="1:3" s="197" customFormat="1" hidden="1" x14ac:dyDescent="0.25">
      <c r="A224" s="102" t="s">
        <v>587</v>
      </c>
      <c r="B224" s="1851">
        <v>1168</v>
      </c>
      <c r="C224" s="332">
        <v>0.58699999999999997</v>
      </c>
    </row>
    <row r="225" spans="1:3" s="197" customFormat="1" hidden="1" x14ac:dyDescent="0.25">
      <c r="A225" s="100" t="s">
        <v>588</v>
      </c>
      <c r="B225" s="1869">
        <v>73</v>
      </c>
      <c r="C225" s="332">
        <f>SUM(B225/B227)</f>
        <v>3.6720321931589535E-2</v>
      </c>
    </row>
    <row r="226" spans="1:3" s="197" customFormat="1" ht="15.75" hidden="1" thickBot="1" x14ac:dyDescent="0.3">
      <c r="A226" s="101" t="s">
        <v>589</v>
      </c>
      <c r="B226" s="496">
        <v>747</v>
      </c>
      <c r="C226" s="330">
        <f>SUM(B226/B227)</f>
        <v>0.37575452716297786</v>
      </c>
    </row>
    <row r="227" spans="1:3" s="197" customFormat="1" ht="16.5" hidden="1" thickTop="1" thickBot="1" x14ac:dyDescent="0.3">
      <c r="A227" s="123" t="s">
        <v>135</v>
      </c>
      <c r="B227" s="204">
        <f>SUM(B224:B226)</f>
        <v>1988</v>
      </c>
      <c r="C227" s="202">
        <f>SUM(C224:C226)</f>
        <v>0.99947484909456741</v>
      </c>
    </row>
    <row r="228" spans="1:3" s="197" customFormat="1" ht="15.75" hidden="1" thickBot="1" x14ac:dyDescent="0.3">
      <c r="A228" s="2126" t="s">
        <v>670</v>
      </c>
      <c r="B228" s="2127"/>
      <c r="C228" s="2128"/>
    </row>
    <row r="229" spans="1:3" s="197" customFormat="1" hidden="1" x14ac:dyDescent="0.25">
      <c r="A229" s="1871" t="s">
        <v>567</v>
      </c>
      <c r="B229" s="2434" t="s">
        <v>683</v>
      </c>
      <c r="C229" s="2435"/>
    </row>
    <row r="230" spans="1:3" s="197" customFormat="1" hidden="1" x14ac:dyDescent="0.25">
      <c r="A230" s="94" t="s">
        <v>628</v>
      </c>
      <c r="B230" s="2430" t="s">
        <v>691</v>
      </c>
      <c r="C230" s="2431"/>
    </row>
    <row r="231" spans="1:3" s="197" customFormat="1" ht="15.75" hidden="1" thickBot="1" x14ac:dyDescent="0.3">
      <c r="A231" s="98" t="s">
        <v>629</v>
      </c>
      <c r="B231" s="2432" t="s">
        <v>708</v>
      </c>
      <c r="C231" s="2433"/>
    </row>
    <row r="232" spans="1:3" s="197" customFormat="1" ht="15.75" hidden="1" thickBot="1" x14ac:dyDescent="0.3">
      <c r="A232" s="2126" t="s">
        <v>671</v>
      </c>
      <c r="B232" s="2127"/>
      <c r="C232" s="2128"/>
    </row>
    <row r="233" spans="1:3" s="197" customFormat="1" hidden="1" x14ac:dyDescent="0.25">
      <c r="A233" s="99" t="s">
        <v>567</v>
      </c>
      <c r="B233" s="2436" t="s">
        <v>697</v>
      </c>
      <c r="C233" s="2437"/>
    </row>
    <row r="234" spans="1:3" s="197" customFormat="1" hidden="1" x14ac:dyDescent="0.25">
      <c r="A234" s="100" t="s">
        <v>628</v>
      </c>
      <c r="B234" s="2430" t="s">
        <v>691</v>
      </c>
      <c r="C234" s="2431"/>
    </row>
    <row r="235" spans="1:3" s="197" customFormat="1" ht="15.75" hidden="1" thickBot="1" x14ac:dyDescent="0.3">
      <c r="A235" s="103" t="s">
        <v>629</v>
      </c>
      <c r="B235" s="2432" t="s">
        <v>711</v>
      </c>
      <c r="C235" s="2433"/>
    </row>
    <row r="236" spans="1:3" ht="15.75" hidden="1" thickBot="1" x14ac:dyDescent="0.3">
      <c r="A236" s="1325"/>
      <c r="B236" s="1325"/>
      <c r="C236" s="1325"/>
    </row>
    <row r="237" spans="1:3" s="197" customFormat="1" ht="19.5" hidden="1" thickBot="1" x14ac:dyDescent="0.35">
      <c r="A237" s="2193" t="s">
        <v>667</v>
      </c>
      <c r="B237" s="2194"/>
      <c r="C237" s="2195"/>
    </row>
    <row r="238" spans="1:3" s="197" customFormat="1" ht="16.5" hidden="1" thickBot="1" x14ac:dyDescent="0.3">
      <c r="A238" s="2414" t="s">
        <v>259</v>
      </c>
      <c r="B238" s="2415"/>
      <c r="C238" s="2416"/>
    </row>
    <row r="239" spans="1:3" s="197" customFormat="1" ht="15.75" hidden="1" thickBot="1" x14ac:dyDescent="0.3">
      <c r="A239" s="200"/>
      <c r="B239" s="198" t="s">
        <v>277</v>
      </c>
      <c r="C239" s="199" t="s">
        <v>278</v>
      </c>
    </row>
    <row r="240" spans="1:3" s="197" customFormat="1" ht="15.75" hidden="1" thickBot="1" x14ac:dyDescent="0.3">
      <c r="A240" s="2126" t="s">
        <v>668</v>
      </c>
      <c r="B240" s="2127"/>
      <c r="C240" s="2128"/>
    </row>
    <row r="241" spans="1:3" s="197" customFormat="1" hidden="1" x14ac:dyDescent="0.25">
      <c r="A241" s="102" t="s">
        <v>582</v>
      </c>
      <c r="B241" s="1851">
        <v>1082</v>
      </c>
      <c r="C241" s="332">
        <f>SUM(B241/B245)</f>
        <v>0.60957746478873243</v>
      </c>
    </row>
    <row r="242" spans="1:3" s="197" customFormat="1" hidden="1" x14ac:dyDescent="0.25">
      <c r="A242" s="100" t="s">
        <v>583</v>
      </c>
      <c r="B242" s="1869">
        <v>51</v>
      </c>
      <c r="C242" s="332">
        <f>SUM(B242/B245)</f>
        <v>2.8732394366197182E-2</v>
      </c>
    </row>
    <row r="243" spans="1:3" s="197" customFormat="1" hidden="1" x14ac:dyDescent="0.25">
      <c r="A243" s="100" t="s">
        <v>584</v>
      </c>
      <c r="B243" s="1869">
        <v>623</v>
      </c>
      <c r="C243" s="332">
        <f>SUM(B243/B245)</f>
        <v>0.35098591549295777</v>
      </c>
    </row>
    <row r="244" spans="1:3" s="197" customFormat="1" ht="15.75" hidden="1" thickBot="1" x14ac:dyDescent="0.3">
      <c r="A244" s="101" t="s">
        <v>585</v>
      </c>
      <c r="B244" s="496">
        <v>19</v>
      </c>
      <c r="C244" s="330">
        <v>0.01</v>
      </c>
    </row>
    <row r="245" spans="1:3" s="197" customFormat="1" ht="16.5" hidden="1" thickTop="1" thickBot="1" x14ac:dyDescent="0.3">
      <c r="A245" s="125" t="s">
        <v>135</v>
      </c>
      <c r="B245" s="497">
        <f>SUM(B241:B244)</f>
        <v>1775</v>
      </c>
      <c r="C245" s="202">
        <f>SUM(C241:C244)</f>
        <v>0.99929577464788744</v>
      </c>
    </row>
    <row r="246" spans="1:3" s="197" customFormat="1" ht="15.75" hidden="1" thickBot="1" x14ac:dyDescent="0.3">
      <c r="A246" s="2126" t="s">
        <v>669</v>
      </c>
      <c r="B246" s="2127"/>
      <c r="C246" s="2128"/>
    </row>
    <row r="247" spans="1:3" s="197" customFormat="1" hidden="1" x14ac:dyDescent="0.25">
      <c r="A247" s="102" t="s">
        <v>587</v>
      </c>
      <c r="B247" s="1851">
        <v>577</v>
      </c>
      <c r="C247" s="332">
        <f>SUM(B247/B250)</f>
        <v>0.32507042253521129</v>
      </c>
    </row>
    <row r="248" spans="1:3" s="197" customFormat="1" hidden="1" x14ac:dyDescent="0.25">
      <c r="A248" s="100" t="s">
        <v>588</v>
      </c>
      <c r="B248" s="1869">
        <v>837</v>
      </c>
      <c r="C248" s="332">
        <f>SUM(B248/B250)</f>
        <v>0.47154929577464788</v>
      </c>
    </row>
    <row r="249" spans="1:3" s="197" customFormat="1" ht="15.75" hidden="1" thickBot="1" x14ac:dyDescent="0.3">
      <c r="A249" s="101" t="s">
        <v>589</v>
      </c>
      <c r="B249" s="496">
        <v>361</v>
      </c>
      <c r="C249" s="330">
        <f>SUM(B249/B250)</f>
        <v>0.20338028169014086</v>
      </c>
    </row>
    <row r="250" spans="1:3" s="197" customFormat="1" ht="16.5" hidden="1" thickTop="1" thickBot="1" x14ac:dyDescent="0.3">
      <c r="A250" s="123" t="s">
        <v>135</v>
      </c>
      <c r="B250" s="204">
        <f>SUM(B247:B249)</f>
        <v>1775</v>
      </c>
      <c r="C250" s="202">
        <f>SUM(C247:C249)</f>
        <v>1</v>
      </c>
    </row>
    <row r="251" spans="1:3" s="197" customFormat="1" ht="15.75" hidden="1" thickBot="1" x14ac:dyDescent="0.3">
      <c r="A251" s="2126" t="s">
        <v>670</v>
      </c>
      <c r="B251" s="2127"/>
      <c r="C251" s="2128"/>
    </row>
    <row r="252" spans="1:3" s="197" customFormat="1" hidden="1" x14ac:dyDescent="0.25">
      <c r="A252" s="1871" t="s">
        <v>567</v>
      </c>
      <c r="B252" s="2434" t="s">
        <v>712</v>
      </c>
      <c r="C252" s="2435"/>
    </row>
    <row r="253" spans="1:3" s="197" customFormat="1" hidden="1" x14ac:dyDescent="0.25">
      <c r="A253" s="94" t="s">
        <v>628</v>
      </c>
      <c r="B253" s="2430" t="s">
        <v>691</v>
      </c>
      <c r="C253" s="2431"/>
    </row>
    <row r="254" spans="1:3" s="197" customFormat="1" ht="15.75" hidden="1" thickBot="1" x14ac:dyDescent="0.3">
      <c r="A254" s="98" t="s">
        <v>629</v>
      </c>
      <c r="B254" s="2432" t="s">
        <v>708</v>
      </c>
      <c r="C254" s="2433"/>
    </row>
    <row r="255" spans="1:3" s="197" customFormat="1" ht="15.75" hidden="1" thickBot="1" x14ac:dyDescent="0.3">
      <c r="A255" s="2126" t="s">
        <v>671</v>
      </c>
      <c r="B255" s="2127"/>
      <c r="C255" s="2128"/>
    </row>
    <row r="256" spans="1:3" s="197" customFormat="1" hidden="1" x14ac:dyDescent="0.25">
      <c r="A256" s="99" t="s">
        <v>567</v>
      </c>
      <c r="B256" s="2436" t="s">
        <v>713</v>
      </c>
      <c r="C256" s="2437"/>
    </row>
    <row r="257" spans="1:3" s="197" customFormat="1" hidden="1" x14ac:dyDescent="0.25">
      <c r="A257" s="100" t="s">
        <v>628</v>
      </c>
      <c r="B257" s="2430" t="s">
        <v>691</v>
      </c>
      <c r="C257" s="2431"/>
    </row>
    <row r="258" spans="1:3" s="197" customFormat="1" ht="15.75" hidden="1" thickBot="1" x14ac:dyDescent="0.3">
      <c r="A258" s="103" t="s">
        <v>629</v>
      </c>
      <c r="B258" s="2432" t="s">
        <v>714</v>
      </c>
      <c r="C258" s="2433"/>
    </row>
    <row r="259" spans="1:3" ht="26.45" customHeight="1" x14ac:dyDescent="0.25">
      <c r="A259" s="2420" t="s">
        <v>317</v>
      </c>
      <c r="B259" s="2421"/>
      <c r="C259" s="2421"/>
    </row>
  </sheetData>
  <sheetProtection algorithmName="SHA-512" hashValue="NnOgCyQvln0D07axs4qZKIfyz2sZCgjWGYxvEZXx8OCkD5I3sLWI+VMOGyEheALCPnk3RfoLiYM8KGoBXZgQCg==" saltValue="heOfjdFEnF5/lZfKiJnx3Q==" spinCount="100000" sheet="1" objects="1" scenarios="1"/>
  <mergeCells count="135">
    <mergeCell ref="B83:C83"/>
    <mergeCell ref="B65:C65"/>
    <mergeCell ref="B66:C66"/>
    <mergeCell ref="A45:C45"/>
    <mergeCell ref="A47:C47"/>
    <mergeCell ref="A54:C54"/>
    <mergeCell ref="A59:C59"/>
    <mergeCell ref="B60:C60"/>
    <mergeCell ref="B61:C61"/>
    <mergeCell ref="B62:C62"/>
    <mergeCell ref="A63:C63"/>
    <mergeCell ref="B64:C64"/>
    <mergeCell ref="A259:C259"/>
    <mergeCell ref="B172:C172"/>
    <mergeCell ref="B167:C167"/>
    <mergeCell ref="B168:C168"/>
    <mergeCell ref="A169:C169"/>
    <mergeCell ref="B170:C170"/>
    <mergeCell ref="B171:C171"/>
    <mergeCell ref="B193:C193"/>
    <mergeCell ref="B188:C188"/>
    <mergeCell ref="B189:C189"/>
    <mergeCell ref="A190:C190"/>
    <mergeCell ref="B191:C191"/>
    <mergeCell ref="B192:C192"/>
    <mergeCell ref="B214:C214"/>
    <mergeCell ref="A173:C173"/>
    <mergeCell ref="A175:C175"/>
    <mergeCell ref="A181:C181"/>
    <mergeCell ref="A186:C186"/>
    <mergeCell ref="B187:C187"/>
    <mergeCell ref="A215:C215"/>
    <mergeCell ref="A217:C217"/>
    <mergeCell ref="A223:C223"/>
    <mergeCell ref="A228:C228"/>
    <mergeCell ref="A194:C194"/>
    <mergeCell ref="A152:C152"/>
    <mergeCell ref="A154:C154"/>
    <mergeCell ref="A160:C160"/>
    <mergeCell ref="A165:C165"/>
    <mergeCell ref="B166:C166"/>
    <mergeCell ref="A69:C69"/>
    <mergeCell ref="A1:C1"/>
    <mergeCell ref="A67:C67"/>
    <mergeCell ref="A85:C85"/>
    <mergeCell ref="A76:C76"/>
    <mergeCell ref="B86:C86"/>
    <mergeCell ref="B84:C84"/>
    <mergeCell ref="A81:C81"/>
    <mergeCell ref="B82:C82"/>
    <mergeCell ref="B87:C87"/>
    <mergeCell ref="B88:C88"/>
    <mergeCell ref="A131:C131"/>
    <mergeCell ref="A133:C133"/>
    <mergeCell ref="A139:C139"/>
    <mergeCell ref="A144:C144"/>
    <mergeCell ref="B145:C145"/>
    <mergeCell ref="B151:C151"/>
    <mergeCell ref="B146:C146"/>
    <mergeCell ref="B109:C109"/>
    <mergeCell ref="A196:C196"/>
    <mergeCell ref="A202:C202"/>
    <mergeCell ref="A207:C207"/>
    <mergeCell ref="B208:C208"/>
    <mergeCell ref="B209:C209"/>
    <mergeCell ref="B210:C210"/>
    <mergeCell ref="A211:C211"/>
    <mergeCell ref="B212:C212"/>
    <mergeCell ref="B213:C213"/>
    <mergeCell ref="B229:C229"/>
    <mergeCell ref="B230:C230"/>
    <mergeCell ref="B231:C231"/>
    <mergeCell ref="A232:C232"/>
    <mergeCell ref="B233:C233"/>
    <mergeCell ref="B234:C234"/>
    <mergeCell ref="B235:C235"/>
    <mergeCell ref="A237:C237"/>
    <mergeCell ref="A238:C238"/>
    <mergeCell ref="A240:C240"/>
    <mergeCell ref="A255:C255"/>
    <mergeCell ref="B256:C256"/>
    <mergeCell ref="B257:C257"/>
    <mergeCell ref="B258:C258"/>
    <mergeCell ref="A246:C246"/>
    <mergeCell ref="A251:C251"/>
    <mergeCell ref="B252:C252"/>
    <mergeCell ref="B253:C253"/>
    <mergeCell ref="B254:C254"/>
    <mergeCell ref="A148:C148"/>
    <mergeCell ref="B149:C149"/>
    <mergeCell ref="B150:C150"/>
    <mergeCell ref="A110:C110"/>
    <mergeCell ref="A112:C112"/>
    <mergeCell ref="A118:C118"/>
    <mergeCell ref="A123:C123"/>
    <mergeCell ref="B124:C124"/>
    <mergeCell ref="B130:C130"/>
    <mergeCell ref="B125:C125"/>
    <mergeCell ref="B126:C126"/>
    <mergeCell ref="A127:C127"/>
    <mergeCell ref="B128:C128"/>
    <mergeCell ref="B129:C129"/>
    <mergeCell ref="B104:C104"/>
    <mergeCell ref="B105:C105"/>
    <mergeCell ref="A106:C106"/>
    <mergeCell ref="B107:C107"/>
    <mergeCell ref="B108:C108"/>
    <mergeCell ref="A89:C89"/>
    <mergeCell ref="A91:C91"/>
    <mergeCell ref="A97:C97"/>
    <mergeCell ref="B147:C147"/>
    <mergeCell ref="A102:C102"/>
    <mergeCell ref="B103:C103"/>
    <mergeCell ref="B43:C43"/>
    <mergeCell ref="B44:C44"/>
    <mergeCell ref="A23:C23"/>
    <mergeCell ref="A25:C25"/>
    <mergeCell ref="A32:C32"/>
    <mergeCell ref="A37:C37"/>
    <mergeCell ref="B38:C38"/>
    <mergeCell ref="B39:C39"/>
    <mergeCell ref="B40:C40"/>
    <mergeCell ref="A41:C41"/>
    <mergeCell ref="B42:C42"/>
    <mergeCell ref="B21:C21"/>
    <mergeCell ref="B22:C22"/>
    <mergeCell ref="A2:C2"/>
    <mergeCell ref="A4:C4"/>
    <mergeCell ref="A10:C10"/>
    <mergeCell ref="A15:C15"/>
    <mergeCell ref="B16:C16"/>
    <mergeCell ref="B17:C17"/>
    <mergeCell ref="B18:C18"/>
    <mergeCell ref="A19:C19"/>
    <mergeCell ref="B20:C20"/>
  </mergeCells>
  <printOptions horizontalCentered="1"/>
  <pageMargins left="0.7" right="0.7" top="1" bottom="0.75" header="0.3" footer="0.3"/>
  <pageSetup firstPageNumber="25" orientation="portrait" useFirstPageNumber="1" r:id="rId1"/>
  <headerFooter>
    <oddHeader>&amp;L&amp;9
Semi-Annual Child Welfare Report&amp;C&amp;"-,Bold"&amp;14ARIZONA DEPARTMENT of CHILD SAFEY&amp;R&amp;9
July 1, 2021 through December 31, 2021</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83"/>
  <sheetViews>
    <sheetView showGridLines="0" zoomScaleNormal="100" workbookViewId="0">
      <selection activeCell="M22" sqref="M22"/>
    </sheetView>
  </sheetViews>
  <sheetFormatPr defaultColWidth="9.140625" defaultRowHeight="15" x14ac:dyDescent="0.25"/>
  <cols>
    <col min="1" max="1" width="6.42578125" style="11" customWidth="1"/>
    <col min="2" max="2" width="16.28515625" style="38" customWidth="1"/>
    <col min="3" max="3" width="12.85546875" style="11" customWidth="1"/>
    <col min="4" max="6" width="12.85546875" style="43" customWidth="1"/>
    <col min="7" max="7" width="13.85546875" style="43" customWidth="1"/>
    <col min="8" max="8" width="12.85546875" style="43" hidden="1" customWidth="1"/>
    <col min="9" max="10" width="12.85546875" style="43" customWidth="1"/>
    <col min="11" max="11" width="12.85546875" style="11" customWidth="1"/>
    <col min="12" max="28" width="6" style="11" customWidth="1"/>
    <col min="29" max="16384" width="9.140625" style="11"/>
  </cols>
  <sheetData>
    <row r="1" spans="1:19" ht="18.75" customHeight="1" thickBot="1" x14ac:dyDescent="0.3">
      <c r="A1" s="2480" t="s">
        <v>715</v>
      </c>
      <c r="B1" s="2481"/>
      <c r="C1" s="2481"/>
      <c r="D1" s="2481"/>
      <c r="E1" s="2481"/>
      <c r="F1" s="2481"/>
      <c r="G1" s="2481"/>
      <c r="H1" s="2481"/>
      <c r="I1" s="2481"/>
      <c r="J1" s="2481"/>
      <c r="K1" s="2482"/>
    </row>
    <row r="2" spans="1:19" ht="19.5" hidden="1" thickBot="1" x14ac:dyDescent="0.3">
      <c r="A2" s="2464" t="s">
        <v>716</v>
      </c>
      <c r="B2" s="2465"/>
      <c r="C2" s="2465"/>
      <c r="D2" s="2465"/>
      <c r="E2" s="2465"/>
      <c r="F2" s="2465"/>
      <c r="G2" s="2465"/>
      <c r="H2" s="2465"/>
      <c r="I2" s="2465"/>
      <c r="J2" s="2465"/>
      <c r="K2" s="2466"/>
      <c r="L2" s="37"/>
    </row>
    <row r="3" spans="1:19" ht="20.25" hidden="1" customHeight="1" thickBot="1" x14ac:dyDescent="0.3">
      <c r="A3" s="185"/>
      <c r="B3" s="186"/>
      <c r="C3" s="187" t="s">
        <v>717</v>
      </c>
      <c r="D3" s="188" t="s">
        <v>718</v>
      </c>
      <c r="E3" s="188" t="s">
        <v>719</v>
      </c>
      <c r="F3" s="188" t="s">
        <v>720</v>
      </c>
      <c r="G3" s="188" t="s">
        <v>721</v>
      </c>
      <c r="H3" s="178" t="s">
        <v>722</v>
      </c>
      <c r="I3" s="178" t="s">
        <v>723</v>
      </c>
      <c r="J3" s="305" t="s">
        <v>724</v>
      </c>
      <c r="K3" s="184" t="s">
        <v>110</v>
      </c>
      <c r="L3" s="39"/>
    </row>
    <row r="4" spans="1:19" ht="21.75" hidden="1" customHeight="1" x14ac:dyDescent="0.25">
      <c r="A4" s="2467" t="s">
        <v>725</v>
      </c>
      <c r="B4" s="297" t="s">
        <v>726</v>
      </c>
      <c r="C4" s="1475"/>
      <c r="D4" s="1476"/>
      <c r="E4" s="1476"/>
      <c r="F4" s="1476"/>
      <c r="G4" s="1476"/>
      <c r="H4" s="246"/>
      <c r="I4" s="1476"/>
      <c r="J4" s="1479"/>
      <c r="K4" s="301">
        <f>SUM(C4:J4)</f>
        <v>0</v>
      </c>
      <c r="L4" s="40"/>
      <c r="S4" s="40"/>
    </row>
    <row r="5" spans="1:19" ht="21.75" hidden="1" customHeight="1" x14ac:dyDescent="0.25">
      <c r="A5" s="2468"/>
      <c r="B5" s="298" t="s">
        <v>727</v>
      </c>
      <c r="C5" s="1480"/>
      <c r="D5" s="1481"/>
      <c r="E5" s="1481"/>
      <c r="F5" s="1481"/>
      <c r="G5" s="1481"/>
      <c r="H5" s="247"/>
      <c r="I5" s="1481"/>
      <c r="J5" s="1482"/>
      <c r="K5" s="302">
        <f>SUM(C5:J5)</f>
        <v>0</v>
      </c>
      <c r="L5" s="64"/>
      <c r="S5" s="40"/>
    </row>
    <row r="6" spans="1:19" ht="21.75" hidden="1" customHeight="1" thickBot="1" x14ac:dyDescent="0.3">
      <c r="A6" s="2469"/>
      <c r="B6" s="299" t="s">
        <v>728</v>
      </c>
      <c r="C6" s="502" t="e">
        <f>C4/C5</f>
        <v>#DIV/0!</v>
      </c>
      <c r="D6" s="503" t="e">
        <f>D4/D5</f>
        <v>#DIV/0!</v>
      </c>
      <c r="E6" s="503" t="e">
        <f>E4/E5</f>
        <v>#DIV/0!</v>
      </c>
      <c r="F6" s="503" t="e">
        <f>F4/F5</f>
        <v>#DIV/0!</v>
      </c>
      <c r="G6" s="503" t="e">
        <f>G4/G5</f>
        <v>#DIV/0!</v>
      </c>
      <c r="H6" s="310"/>
      <c r="I6" s="503" t="e">
        <f>I4/I5</f>
        <v>#DIV/0!</v>
      </c>
      <c r="J6" s="506" t="e">
        <f>J4/J5</f>
        <v>#DIV/0!</v>
      </c>
      <c r="K6" s="312" t="e">
        <f>SUM(K4/K5)</f>
        <v>#DIV/0!</v>
      </c>
      <c r="L6" s="40"/>
      <c r="S6" s="40"/>
    </row>
    <row r="7" spans="1:19" ht="3.75" hidden="1" customHeight="1" thickBot="1" x14ac:dyDescent="0.3">
      <c r="A7" s="180"/>
      <c r="B7" s="181"/>
      <c r="C7" s="308"/>
      <c r="D7" s="182"/>
      <c r="E7" s="182"/>
      <c r="F7" s="182"/>
      <c r="G7" s="182"/>
      <c r="H7" s="182"/>
      <c r="I7" s="182"/>
      <c r="J7" s="309"/>
      <c r="K7" s="641"/>
      <c r="L7" s="40"/>
      <c r="S7" s="40"/>
    </row>
    <row r="8" spans="1:19" s="41" customFormat="1" ht="21.75" hidden="1" customHeight="1" x14ac:dyDescent="0.25">
      <c r="A8" s="2470" t="s">
        <v>729</v>
      </c>
      <c r="B8" s="297" t="s">
        <v>277</v>
      </c>
      <c r="C8" s="1477"/>
      <c r="D8" s="1478"/>
      <c r="E8" s="1478"/>
      <c r="F8" s="1478"/>
      <c r="G8" s="1478"/>
      <c r="H8" s="1478"/>
      <c r="I8" s="1478"/>
      <c r="J8" s="306"/>
      <c r="K8" s="302">
        <f>SUM(C8:J8)</f>
        <v>0</v>
      </c>
      <c r="L8" s="40"/>
      <c r="S8" s="40"/>
    </row>
    <row r="9" spans="1:19" s="41" customFormat="1" ht="21.75" hidden="1" customHeight="1" x14ac:dyDescent="0.25">
      <c r="A9" s="2471"/>
      <c r="B9" s="298" t="s">
        <v>727</v>
      </c>
      <c r="C9" s="1480"/>
      <c r="D9" s="1481"/>
      <c r="E9" s="1481"/>
      <c r="F9" s="1481"/>
      <c r="G9" s="1481"/>
      <c r="H9" s="247"/>
      <c r="I9" s="247"/>
      <c r="J9" s="307"/>
      <c r="K9" s="302">
        <f>SUM(C9:J9)</f>
        <v>0</v>
      </c>
      <c r="L9" s="64"/>
      <c r="S9" s="40"/>
    </row>
    <row r="10" spans="1:19" s="41" customFormat="1" ht="21.75" hidden="1" customHeight="1" thickBot="1" x14ac:dyDescent="0.3">
      <c r="A10" s="2472"/>
      <c r="B10" s="299" t="s">
        <v>728</v>
      </c>
      <c r="C10" s="502" t="e">
        <f>C8/C9</f>
        <v>#DIV/0!</v>
      </c>
      <c r="D10" s="503" t="e">
        <f>D8/D9</f>
        <v>#DIV/0!</v>
      </c>
      <c r="E10" s="503" t="e">
        <f>E8/E9</f>
        <v>#DIV/0!</v>
      </c>
      <c r="F10" s="503" t="e">
        <f>F8/F9</f>
        <v>#DIV/0!</v>
      </c>
      <c r="G10" s="503" t="e">
        <f>G8/G9</f>
        <v>#DIV/0!</v>
      </c>
      <c r="H10" s="310"/>
      <c r="I10" s="310"/>
      <c r="J10" s="311"/>
      <c r="K10" s="312" t="e">
        <f>SUM(K8/K9)</f>
        <v>#DIV/0!</v>
      </c>
      <c r="L10" s="40"/>
      <c r="S10" s="40"/>
    </row>
    <row r="11" spans="1:19" ht="3.75" hidden="1" customHeight="1" thickBot="1" x14ac:dyDescent="0.3">
      <c r="A11" s="180"/>
      <c r="B11" s="181"/>
      <c r="C11" s="308"/>
      <c r="D11" s="182"/>
      <c r="E11" s="182"/>
      <c r="F11" s="182"/>
      <c r="G11" s="182"/>
      <c r="H11" s="182"/>
      <c r="I11" s="182"/>
      <c r="J11" s="309"/>
      <c r="K11" s="641"/>
    </row>
    <row r="12" spans="1:19" ht="21.75" hidden="1" customHeight="1" x14ac:dyDescent="0.25">
      <c r="A12" s="2470" t="s">
        <v>730</v>
      </c>
      <c r="B12" s="297" t="s">
        <v>277</v>
      </c>
      <c r="C12" s="1475"/>
      <c r="D12" s="1476"/>
      <c r="E12" s="1476"/>
      <c r="F12" s="1476"/>
      <c r="G12" s="1476"/>
      <c r="H12" s="1476"/>
      <c r="I12" s="1476"/>
      <c r="J12" s="1479"/>
      <c r="K12" s="301">
        <f>SUM(C12:J12)</f>
        <v>0</v>
      </c>
      <c r="L12" s="40"/>
      <c r="S12" s="40"/>
    </row>
    <row r="13" spans="1:19" ht="21.75" hidden="1" customHeight="1" x14ac:dyDescent="0.25">
      <c r="A13" s="2471"/>
      <c r="B13" s="298" t="s">
        <v>727</v>
      </c>
      <c r="C13" s="1480"/>
      <c r="D13" s="1481"/>
      <c r="E13" s="1481"/>
      <c r="F13" s="1481"/>
      <c r="G13" s="1481"/>
      <c r="H13" s="247"/>
      <c r="I13" s="247"/>
      <c r="J13" s="307"/>
      <c r="K13" s="302">
        <f>SUM(C13:J13)</f>
        <v>0</v>
      </c>
      <c r="L13" s="64"/>
      <c r="S13" s="40"/>
    </row>
    <row r="14" spans="1:19" ht="21.75" hidden="1" customHeight="1" thickBot="1" x14ac:dyDescent="0.3">
      <c r="A14" s="2472"/>
      <c r="B14" s="299" t="s">
        <v>728</v>
      </c>
      <c r="C14" s="502" t="e">
        <f>C12/C13</f>
        <v>#DIV/0!</v>
      </c>
      <c r="D14" s="503" t="e">
        <f>D12/D13</f>
        <v>#DIV/0!</v>
      </c>
      <c r="E14" s="503" t="e">
        <f>E12/E13</f>
        <v>#DIV/0!</v>
      </c>
      <c r="F14" s="503" t="e">
        <f>F12/F13</f>
        <v>#DIV/0!</v>
      </c>
      <c r="G14" s="503" t="e">
        <f>G12/G13</f>
        <v>#DIV/0!</v>
      </c>
      <c r="H14" s="310"/>
      <c r="I14" s="310"/>
      <c r="J14" s="310"/>
      <c r="K14" s="312" t="e">
        <f>SUM(K12/K13)</f>
        <v>#DIV/0!</v>
      </c>
      <c r="L14" s="40"/>
      <c r="S14" s="40"/>
    </row>
    <row r="15" spans="1:19" ht="48" hidden="1" customHeight="1" thickBot="1" x14ac:dyDescent="0.3">
      <c r="A15" s="2473" t="s">
        <v>731</v>
      </c>
      <c r="B15" s="2473"/>
      <c r="C15" s="2473"/>
      <c r="D15" s="2473"/>
      <c r="E15" s="2473"/>
      <c r="F15" s="2473"/>
      <c r="G15" s="2473"/>
      <c r="H15" s="2473"/>
      <c r="I15" s="2473"/>
      <c r="J15" s="2473"/>
      <c r="K15" s="2473"/>
    </row>
    <row r="16" spans="1:19" ht="19.5" thickBot="1" x14ac:dyDescent="0.3">
      <c r="A16" s="2464" t="s">
        <v>1021</v>
      </c>
      <c r="B16" s="2465"/>
      <c r="C16" s="2465"/>
      <c r="D16" s="2465"/>
      <c r="E16" s="2465"/>
      <c r="F16" s="2465"/>
      <c r="G16" s="2465"/>
      <c r="H16" s="2465"/>
      <c r="I16" s="2465"/>
      <c r="J16" s="2465"/>
      <c r="K16" s="2466"/>
      <c r="L16" s="37"/>
    </row>
    <row r="17" spans="1:19" ht="20.25" customHeight="1" thickBot="1" x14ac:dyDescent="0.3">
      <c r="A17" s="185"/>
      <c r="B17" s="186"/>
      <c r="C17" s="187" t="s">
        <v>717</v>
      </c>
      <c r="D17" s="188" t="s">
        <v>718</v>
      </c>
      <c r="E17" s="188" t="s">
        <v>719</v>
      </c>
      <c r="F17" s="188" t="s">
        <v>720</v>
      </c>
      <c r="G17" s="188" t="s">
        <v>721</v>
      </c>
      <c r="H17" s="178" t="s">
        <v>722</v>
      </c>
      <c r="I17" s="178" t="s">
        <v>723</v>
      </c>
      <c r="J17" s="305" t="s">
        <v>724</v>
      </c>
      <c r="K17" s="184" t="s">
        <v>110</v>
      </c>
      <c r="L17" s="39"/>
    </row>
    <row r="18" spans="1:19" ht="21.75" customHeight="1" x14ac:dyDescent="0.25">
      <c r="A18" s="2467" t="s">
        <v>725</v>
      </c>
      <c r="B18" s="297" t="s">
        <v>726</v>
      </c>
      <c r="C18" s="498">
        <v>1786</v>
      </c>
      <c r="D18" s="499">
        <v>1577</v>
      </c>
      <c r="E18" s="499">
        <v>585</v>
      </c>
      <c r="F18" s="499">
        <v>689</v>
      </c>
      <c r="G18" s="499">
        <v>1407</v>
      </c>
      <c r="H18" s="1607"/>
      <c r="I18" s="499">
        <v>1691</v>
      </c>
      <c r="J18" s="504">
        <v>100</v>
      </c>
      <c r="K18" s="301">
        <f>SUM(C18:J18)</f>
        <v>7835</v>
      </c>
      <c r="L18" s="40"/>
      <c r="S18" s="40"/>
    </row>
    <row r="19" spans="1:19" ht="21.75" customHeight="1" x14ac:dyDescent="0.25">
      <c r="A19" s="2468"/>
      <c r="B19" s="298" t="s">
        <v>727</v>
      </c>
      <c r="C19" s="500">
        <v>103</v>
      </c>
      <c r="D19" s="501">
        <v>113</v>
      </c>
      <c r="E19" s="501">
        <v>39</v>
      </c>
      <c r="F19" s="501">
        <v>34</v>
      </c>
      <c r="G19" s="501">
        <v>133</v>
      </c>
      <c r="H19" s="1608"/>
      <c r="I19" s="501">
        <v>56</v>
      </c>
      <c r="J19" s="505">
        <v>10</v>
      </c>
      <c r="K19" s="302">
        <f>SUM(C19:J19)</f>
        <v>488</v>
      </c>
      <c r="L19" s="64"/>
      <c r="S19" s="40"/>
    </row>
    <row r="20" spans="1:19" ht="21.75" customHeight="1" thickBot="1" x14ac:dyDescent="0.3">
      <c r="A20" s="2469"/>
      <c r="B20" s="299" t="s">
        <v>728</v>
      </c>
      <c r="C20" s="502">
        <f>C18/C19</f>
        <v>17.339805825242717</v>
      </c>
      <c r="D20" s="503">
        <f t="shared" ref="D20:J20" si="0">D18/D19</f>
        <v>13.955752212389381</v>
      </c>
      <c r="E20" s="503">
        <f t="shared" si="0"/>
        <v>15</v>
      </c>
      <c r="F20" s="503">
        <f t="shared" si="0"/>
        <v>20.264705882352942</v>
      </c>
      <c r="G20" s="503">
        <f t="shared" si="0"/>
        <v>10.578947368421053</v>
      </c>
      <c r="H20" s="503" t="e">
        <f t="shared" si="0"/>
        <v>#DIV/0!</v>
      </c>
      <c r="I20" s="503">
        <f t="shared" si="0"/>
        <v>30.196428571428573</v>
      </c>
      <c r="J20" s="506">
        <f t="shared" si="0"/>
        <v>10</v>
      </c>
      <c r="K20" s="312">
        <f>SUM(K18/K19)</f>
        <v>16.055327868852459</v>
      </c>
      <c r="L20" s="40"/>
      <c r="S20" s="40"/>
    </row>
    <row r="21" spans="1:19" ht="3.75" customHeight="1" thickBot="1" x14ac:dyDescent="0.3">
      <c r="A21" s="180"/>
      <c r="B21" s="181"/>
      <c r="C21" s="308"/>
      <c r="D21" s="182"/>
      <c r="E21" s="182"/>
      <c r="F21" s="182"/>
      <c r="G21" s="182"/>
      <c r="H21" s="182"/>
      <c r="I21" s="182"/>
      <c r="J21" s="309"/>
      <c r="K21" s="641"/>
      <c r="L21" s="40"/>
      <c r="S21" s="40"/>
    </row>
    <row r="22" spans="1:19" s="41" customFormat="1" ht="21.75" customHeight="1" x14ac:dyDescent="0.25">
      <c r="A22" s="2470" t="s">
        <v>729</v>
      </c>
      <c r="B22" s="297" t="s">
        <v>277</v>
      </c>
      <c r="C22" s="498">
        <v>714</v>
      </c>
      <c r="D22" s="499">
        <v>619</v>
      </c>
      <c r="E22" s="499">
        <v>180</v>
      </c>
      <c r="F22" s="499">
        <v>286</v>
      </c>
      <c r="G22" s="499">
        <v>823</v>
      </c>
      <c r="H22" s="1755"/>
      <c r="I22" s="499">
        <v>0</v>
      </c>
      <c r="J22" s="306"/>
      <c r="K22" s="302">
        <f>SUM(C22:J22)</f>
        <v>2622</v>
      </c>
      <c r="L22" s="40"/>
      <c r="S22" s="40"/>
    </row>
    <row r="23" spans="1:19" s="41" customFormat="1" ht="21.75" customHeight="1" x14ac:dyDescent="0.25">
      <c r="A23" s="2471"/>
      <c r="B23" s="298" t="s">
        <v>727</v>
      </c>
      <c r="C23" s="500">
        <v>31</v>
      </c>
      <c r="D23" s="501">
        <v>32</v>
      </c>
      <c r="E23" s="501">
        <v>10</v>
      </c>
      <c r="F23" s="501">
        <v>9</v>
      </c>
      <c r="G23" s="501">
        <v>33</v>
      </c>
      <c r="H23" s="247"/>
      <c r="I23" s="247"/>
      <c r="J23" s="307"/>
      <c r="K23" s="302">
        <f>SUM(C23:J23)</f>
        <v>115</v>
      </c>
      <c r="L23" s="64"/>
      <c r="S23" s="40"/>
    </row>
    <row r="24" spans="1:19" s="41" customFormat="1" ht="21.75" customHeight="1" thickBot="1" x14ac:dyDescent="0.3">
      <c r="A24" s="2472"/>
      <c r="B24" s="299" t="s">
        <v>728</v>
      </c>
      <c r="C24" s="502">
        <f>SUM(C22/C23)</f>
        <v>23.032258064516128</v>
      </c>
      <c r="D24" s="503">
        <f t="shared" ref="D24:G24" si="1">SUM(D22/D23)</f>
        <v>19.34375</v>
      </c>
      <c r="E24" s="503">
        <f t="shared" si="1"/>
        <v>18</v>
      </c>
      <c r="F24" s="503">
        <f t="shared" si="1"/>
        <v>31.777777777777779</v>
      </c>
      <c r="G24" s="503">
        <f t="shared" si="1"/>
        <v>24.939393939393938</v>
      </c>
      <c r="H24" s="310"/>
      <c r="I24" s="310"/>
      <c r="J24" s="311"/>
      <c r="K24" s="312">
        <f>SUM(K22/K23)</f>
        <v>22.8</v>
      </c>
      <c r="L24" s="40"/>
      <c r="S24" s="40"/>
    </row>
    <row r="25" spans="1:19" ht="3.75" customHeight="1" thickBot="1" x14ac:dyDescent="0.3">
      <c r="A25" s="180"/>
      <c r="B25" s="181"/>
      <c r="C25" s="308"/>
      <c r="D25" s="182"/>
      <c r="E25" s="182"/>
      <c r="F25" s="182"/>
      <c r="G25" s="182"/>
      <c r="H25" s="182"/>
      <c r="I25" s="182"/>
      <c r="J25" s="309"/>
      <c r="K25" s="641"/>
    </row>
    <row r="26" spans="1:19" ht="21.75" customHeight="1" x14ac:dyDescent="0.25">
      <c r="A26" s="2470" t="s">
        <v>730</v>
      </c>
      <c r="B26" s="297" t="s">
        <v>277</v>
      </c>
      <c r="C26" s="498">
        <v>2828</v>
      </c>
      <c r="D26" s="499">
        <v>2793</v>
      </c>
      <c r="E26" s="499">
        <v>934</v>
      </c>
      <c r="F26" s="499">
        <v>982</v>
      </c>
      <c r="G26" s="499">
        <v>3349</v>
      </c>
      <c r="H26" s="1755"/>
      <c r="I26" s="499">
        <v>14</v>
      </c>
      <c r="J26" s="306">
        <v>0</v>
      </c>
      <c r="K26" s="301">
        <f>SUM(C26:J26)</f>
        <v>10900</v>
      </c>
      <c r="L26" s="40"/>
      <c r="S26" s="40"/>
    </row>
    <row r="27" spans="1:19" ht="21.75" customHeight="1" x14ac:dyDescent="0.25">
      <c r="A27" s="2471"/>
      <c r="B27" s="298" t="s">
        <v>727</v>
      </c>
      <c r="C27" s="500">
        <v>150</v>
      </c>
      <c r="D27" s="501">
        <v>154</v>
      </c>
      <c r="E27" s="501">
        <v>53</v>
      </c>
      <c r="F27" s="501">
        <v>48</v>
      </c>
      <c r="G27" s="501">
        <v>141</v>
      </c>
      <c r="H27" s="247"/>
      <c r="I27" s="247"/>
      <c r="J27" s="307"/>
      <c r="K27" s="302">
        <f>SUM(C27:J27)</f>
        <v>546</v>
      </c>
      <c r="L27" s="64"/>
      <c r="S27" s="40"/>
    </row>
    <row r="28" spans="1:19" ht="21.75" customHeight="1" thickBot="1" x14ac:dyDescent="0.3">
      <c r="A28" s="2472"/>
      <c r="B28" s="299" t="s">
        <v>728</v>
      </c>
      <c r="C28" s="502">
        <f>C26/C27</f>
        <v>18.853333333333332</v>
      </c>
      <c r="D28" s="503">
        <f t="shared" ref="D28:G28" si="2">D26/D27</f>
        <v>18.136363636363637</v>
      </c>
      <c r="E28" s="503">
        <f t="shared" si="2"/>
        <v>17.622641509433961</v>
      </c>
      <c r="F28" s="503">
        <f t="shared" si="2"/>
        <v>20.458333333333332</v>
      </c>
      <c r="G28" s="503">
        <f t="shared" si="2"/>
        <v>23.75177304964539</v>
      </c>
      <c r="H28" s="310"/>
      <c r="I28" s="310"/>
      <c r="J28" s="311"/>
      <c r="K28" s="312">
        <f>SUM(K26/K27)</f>
        <v>19.963369963369964</v>
      </c>
      <c r="L28" s="40"/>
      <c r="S28" s="40"/>
    </row>
    <row r="29" spans="1:19" ht="89.25" customHeight="1" x14ac:dyDescent="0.25">
      <c r="A29" s="2395" t="s">
        <v>1096</v>
      </c>
      <c r="B29" s="2395"/>
      <c r="C29" s="2395"/>
      <c r="D29" s="2395"/>
      <c r="E29" s="2395"/>
      <c r="F29" s="2395"/>
      <c r="G29" s="2395"/>
      <c r="H29" s="2395"/>
      <c r="I29" s="2395"/>
      <c r="J29" s="2395"/>
      <c r="K29" s="2395"/>
    </row>
    <row r="30" spans="1:19" ht="19.5" hidden="1" thickBot="1" x14ac:dyDescent="0.3">
      <c r="A30" s="2474" t="s">
        <v>732</v>
      </c>
      <c r="B30" s="2475"/>
      <c r="C30" s="2475"/>
      <c r="D30" s="2475"/>
      <c r="E30" s="2475"/>
      <c r="F30" s="2475"/>
      <c r="G30" s="2475"/>
      <c r="H30" s="2475"/>
      <c r="I30" s="2475"/>
      <c r="J30" s="2475"/>
      <c r="K30" s="2476"/>
      <c r="L30" s="37"/>
    </row>
    <row r="31" spans="1:19" ht="20.25" hidden="1" customHeight="1" thickBot="1" x14ac:dyDescent="0.3">
      <c r="A31" s="185"/>
      <c r="B31" s="186"/>
      <c r="C31" s="187" t="s">
        <v>717</v>
      </c>
      <c r="D31" s="188" t="s">
        <v>718</v>
      </c>
      <c r="E31" s="188" t="s">
        <v>719</v>
      </c>
      <c r="F31" s="188" t="s">
        <v>720</v>
      </c>
      <c r="G31" s="188" t="s">
        <v>721</v>
      </c>
      <c r="H31" s="178" t="s">
        <v>722</v>
      </c>
      <c r="I31" s="178" t="s">
        <v>723</v>
      </c>
      <c r="J31" s="305" t="s">
        <v>724</v>
      </c>
      <c r="K31" s="184" t="s">
        <v>110</v>
      </c>
      <c r="L31" s="39"/>
    </row>
    <row r="32" spans="1:19" ht="21.75" hidden="1" customHeight="1" x14ac:dyDescent="0.25">
      <c r="A32" s="2467" t="s">
        <v>725</v>
      </c>
      <c r="B32" s="297" t="s">
        <v>726</v>
      </c>
      <c r="C32" s="498">
        <v>2490</v>
      </c>
      <c r="D32" s="499">
        <v>2002</v>
      </c>
      <c r="E32" s="499">
        <v>1023</v>
      </c>
      <c r="F32" s="499">
        <v>681</v>
      </c>
      <c r="G32" s="499">
        <v>1977</v>
      </c>
      <c r="H32" s="1607"/>
      <c r="I32" s="499">
        <v>1898</v>
      </c>
      <c r="J32" s="504">
        <v>151</v>
      </c>
      <c r="K32" s="301">
        <f>SUM(C32:J32)</f>
        <v>10222</v>
      </c>
      <c r="S32" s="40"/>
    </row>
    <row r="33" spans="1:19" ht="21.75" hidden="1" customHeight="1" x14ac:dyDescent="0.25">
      <c r="A33" s="2468"/>
      <c r="B33" s="298" t="s">
        <v>727</v>
      </c>
      <c r="C33" s="500">
        <v>88</v>
      </c>
      <c r="D33" s="501">
        <v>111</v>
      </c>
      <c r="E33" s="501">
        <v>42</v>
      </c>
      <c r="F33" s="501">
        <v>36</v>
      </c>
      <c r="G33" s="501">
        <v>125</v>
      </c>
      <c r="H33" s="501"/>
      <c r="I33" s="501">
        <v>44</v>
      </c>
      <c r="J33" s="505">
        <v>10</v>
      </c>
      <c r="K33" s="302">
        <f>SUM(C33:J33)</f>
        <v>456</v>
      </c>
      <c r="L33" s="64"/>
      <c r="S33" s="40"/>
    </row>
    <row r="34" spans="1:19" ht="21.75" hidden="1" customHeight="1" thickBot="1" x14ac:dyDescent="0.3">
      <c r="A34" s="2469"/>
      <c r="B34" s="299" t="s">
        <v>728</v>
      </c>
      <c r="C34" s="502">
        <f>C32/C33</f>
        <v>28.295454545454547</v>
      </c>
      <c r="D34" s="503">
        <f>D32/D33</f>
        <v>18.036036036036037</v>
      </c>
      <c r="E34" s="503">
        <f>E32/E33</f>
        <v>24.357142857142858</v>
      </c>
      <c r="F34" s="503">
        <f>F32/F33</f>
        <v>18.916666666666668</v>
      </c>
      <c r="G34" s="503">
        <f>G32/G33</f>
        <v>15.816000000000001</v>
      </c>
      <c r="H34" s="310"/>
      <c r="I34" s="503">
        <f>I32/I33</f>
        <v>43.136363636363633</v>
      </c>
      <c r="J34" s="506">
        <f>J32/J33</f>
        <v>15.1</v>
      </c>
      <c r="K34" s="312">
        <f>SUM(K32/K33)</f>
        <v>22.416666666666668</v>
      </c>
      <c r="L34" s="40"/>
      <c r="S34" s="40"/>
    </row>
    <row r="35" spans="1:19" ht="3.75" hidden="1" customHeight="1" thickBot="1" x14ac:dyDescent="0.3">
      <c r="A35" s="180"/>
      <c r="B35" s="181"/>
      <c r="C35" s="308"/>
      <c r="D35" s="182"/>
      <c r="E35" s="182"/>
      <c r="F35" s="182"/>
      <c r="G35" s="182"/>
      <c r="H35" s="182"/>
      <c r="I35" s="182"/>
      <c r="J35" s="309"/>
      <c r="K35" s="641"/>
      <c r="L35" s="40"/>
      <c r="S35" s="40"/>
    </row>
    <row r="36" spans="1:19" s="41" customFormat="1" ht="21.75" hidden="1" customHeight="1" x14ac:dyDescent="0.25">
      <c r="A36" s="2470" t="s">
        <v>729</v>
      </c>
      <c r="B36" s="297" t="s">
        <v>277</v>
      </c>
      <c r="C36" s="500">
        <v>589</v>
      </c>
      <c r="D36" s="501">
        <v>533</v>
      </c>
      <c r="E36" s="501">
        <v>255</v>
      </c>
      <c r="F36" s="501">
        <v>215</v>
      </c>
      <c r="G36" s="501">
        <v>899</v>
      </c>
      <c r="H36" s="1535"/>
      <c r="I36" s="501">
        <v>0</v>
      </c>
      <c r="J36" s="306"/>
      <c r="K36" s="302">
        <f>SUM(C36:J36)</f>
        <v>2491</v>
      </c>
      <c r="L36" s="40"/>
      <c r="S36" s="40"/>
    </row>
    <row r="37" spans="1:19" s="41" customFormat="1" ht="21.75" hidden="1" customHeight="1" x14ac:dyDescent="0.25">
      <c r="A37" s="2471"/>
      <c r="B37" s="298" t="s">
        <v>727</v>
      </c>
      <c r="C37" s="500">
        <v>23</v>
      </c>
      <c r="D37" s="501">
        <v>30</v>
      </c>
      <c r="E37" s="501">
        <v>10</v>
      </c>
      <c r="F37" s="501">
        <v>13</v>
      </c>
      <c r="G37" s="501">
        <v>29</v>
      </c>
      <c r="H37" s="247"/>
      <c r="I37" s="247"/>
      <c r="J37" s="307"/>
      <c r="K37" s="302">
        <f>SUM(C37:J37)</f>
        <v>105</v>
      </c>
      <c r="L37" s="64"/>
      <c r="S37" s="40"/>
    </row>
    <row r="38" spans="1:19" s="41" customFormat="1" ht="21.75" hidden="1" customHeight="1" thickBot="1" x14ac:dyDescent="0.3">
      <c r="A38" s="2472"/>
      <c r="B38" s="299" t="s">
        <v>728</v>
      </c>
      <c r="C38" s="502">
        <f>C36/C37</f>
        <v>25.608695652173914</v>
      </c>
      <c r="D38" s="503">
        <f>D36/D37</f>
        <v>17.766666666666666</v>
      </c>
      <c r="E38" s="503">
        <f>E36/E37</f>
        <v>25.5</v>
      </c>
      <c r="F38" s="503">
        <f>F36/F37</f>
        <v>16.53846153846154</v>
      </c>
      <c r="G38" s="503">
        <f>G36/G37</f>
        <v>31</v>
      </c>
      <c r="H38" s="310"/>
      <c r="I38" s="310"/>
      <c r="J38" s="311"/>
      <c r="K38" s="312">
        <f>SUM(K36/K37)</f>
        <v>23.723809523809525</v>
      </c>
      <c r="L38" s="40"/>
      <c r="S38" s="40"/>
    </row>
    <row r="39" spans="1:19" ht="3.75" hidden="1" customHeight="1" thickBot="1" x14ac:dyDescent="0.3">
      <c r="A39" s="180"/>
      <c r="B39" s="181"/>
      <c r="C39" s="308"/>
      <c r="D39" s="182"/>
      <c r="E39" s="182"/>
      <c r="F39" s="182"/>
      <c r="G39" s="182"/>
      <c r="H39" s="182"/>
      <c r="I39" s="182"/>
      <c r="J39" s="309"/>
      <c r="K39" s="641"/>
    </row>
    <row r="40" spans="1:19" ht="21.75" hidden="1" customHeight="1" x14ac:dyDescent="0.25">
      <c r="A40" s="2470" t="s">
        <v>730</v>
      </c>
      <c r="B40" s="297" t="s">
        <v>277</v>
      </c>
      <c r="C40" s="498">
        <v>3560</v>
      </c>
      <c r="D40" s="499">
        <v>2953</v>
      </c>
      <c r="E40" s="499">
        <v>1072</v>
      </c>
      <c r="F40" s="499">
        <v>1004</v>
      </c>
      <c r="G40" s="499">
        <v>3089</v>
      </c>
      <c r="H40" s="499"/>
      <c r="I40" s="499">
        <v>18</v>
      </c>
      <c r="J40" s="499"/>
      <c r="K40" s="301">
        <f>SUM(C40:J40)</f>
        <v>11696</v>
      </c>
      <c r="L40" s="40"/>
      <c r="S40" s="40"/>
    </row>
    <row r="41" spans="1:19" ht="21.75" hidden="1" customHeight="1" x14ac:dyDescent="0.25">
      <c r="A41" s="2471"/>
      <c r="B41" s="298" t="s">
        <v>727</v>
      </c>
      <c r="C41" s="500">
        <v>138</v>
      </c>
      <c r="D41" s="501">
        <v>145</v>
      </c>
      <c r="E41" s="501">
        <v>57</v>
      </c>
      <c r="F41" s="501">
        <v>48</v>
      </c>
      <c r="G41" s="501">
        <v>123</v>
      </c>
      <c r="H41" s="247"/>
      <c r="I41" s="247"/>
      <c r="J41" s="307"/>
      <c r="K41" s="302">
        <f>SUM(C41:J41)</f>
        <v>511</v>
      </c>
      <c r="L41" s="64"/>
      <c r="S41" s="40"/>
    </row>
    <row r="42" spans="1:19" ht="21.75" hidden="1" customHeight="1" thickBot="1" x14ac:dyDescent="0.3">
      <c r="A42" s="2472"/>
      <c r="B42" s="299" t="s">
        <v>728</v>
      </c>
      <c r="C42" s="502">
        <f>C40/C41</f>
        <v>25.797101449275363</v>
      </c>
      <c r="D42" s="503">
        <f>D40/D41</f>
        <v>20.365517241379312</v>
      </c>
      <c r="E42" s="503">
        <f>E40/E41</f>
        <v>18.807017543859651</v>
      </c>
      <c r="F42" s="503">
        <f>F40/F41</f>
        <v>20.916666666666668</v>
      </c>
      <c r="G42" s="503">
        <f>G40/G41</f>
        <v>25.113821138211382</v>
      </c>
      <c r="H42" s="310"/>
      <c r="I42" s="310"/>
      <c r="J42" s="310"/>
      <c r="K42" s="312">
        <f>SUM(K40/K41)</f>
        <v>22.888454011741683</v>
      </c>
      <c r="L42" s="40"/>
      <c r="S42" s="40"/>
    </row>
    <row r="43" spans="1:19" ht="75" hidden="1" customHeight="1" thickBot="1" x14ac:dyDescent="0.3">
      <c r="A43" s="2473" t="s">
        <v>1013</v>
      </c>
      <c r="B43" s="2473"/>
      <c r="C43" s="2473"/>
      <c r="D43" s="2473"/>
      <c r="E43" s="2473"/>
      <c r="F43" s="2473"/>
      <c r="G43" s="2473"/>
      <c r="H43" s="2473"/>
      <c r="I43" s="2473"/>
      <c r="J43" s="2473"/>
      <c r="K43" s="2473"/>
    </row>
    <row r="44" spans="1:19" ht="19.5" hidden="1" thickBot="1" x14ac:dyDescent="0.3">
      <c r="A44" s="2464" t="s">
        <v>733</v>
      </c>
      <c r="B44" s="2465"/>
      <c r="C44" s="2465"/>
      <c r="D44" s="2465"/>
      <c r="E44" s="2465"/>
      <c r="F44" s="2465"/>
      <c r="G44" s="2465"/>
      <c r="H44" s="2465"/>
      <c r="I44" s="2465"/>
      <c r="J44" s="2465"/>
      <c r="K44" s="2466"/>
      <c r="L44" s="37"/>
      <c r="M44" s="791"/>
      <c r="N44" s="791"/>
      <c r="O44" s="791"/>
      <c r="P44" s="791"/>
    </row>
    <row r="45" spans="1:19" ht="20.25" hidden="1" customHeight="1" thickBot="1" x14ac:dyDescent="0.3">
      <c r="A45" s="185"/>
      <c r="B45" s="186"/>
      <c r="C45" s="187" t="s">
        <v>717</v>
      </c>
      <c r="D45" s="188" t="s">
        <v>718</v>
      </c>
      <c r="E45" s="188" t="s">
        <v>719</v>
      </c>
      <c r="F45" s="188" t="s">
        <v>720</v>
      </c>
      <c r="G45" s="188" t="s">
        <v>721</v>
      </c>
      <c r="H45" s="178" t="s">
        <v>722</v>
      </c>
      <c r="I45" s="178" t="s">
        <v>723</v>
      </c>
      <c r="J45" s="305" t="s">
        <v>724</v>
      </c>
      <c r="K45" s="184" t="s">
        <v>110</v>
      </c>
      <c r="L45" s="39"/>
      <c r="M45" s="791"/>
      <c r="N45" s="791"/>
      <c r="O45" s="791"/>
      <c r="P45" s="791"/>
    </row>
    <row r="46" spans="1:19" ht="21.75" hidden="1" customHeight="1" x14ac:dyDescent="0.25">
      <c r="A46" s="2467" t="s">
        <v>725</v>
      </c>
      <c r="B46" s="297" t="s">
        <v>726</v>
      </c>
      <c r="C46" s="498">
        <v>1711</v>
      </c>
      <c r="D46" s="499">
        <v>1468</v>
      </c>
      <c r="E46" s="499">
        <v>432</v>
      </c>
      <c r="F46" s="499">
        <v>939</v>
      </c>
      <c r="G46" s="499">
        <v>1455</v>
      </c>
      <c r="H46" s="1607"/>
      <c r="I46" s="499">
        <v>1583</v>
      </c>
      <c r="J46" s="504">
        <v>57</v>
      </c>
      <c r="K46" s="301">
        <f>SUM(C46:J46)</f>
        <v>7645</v>
      </c>
      <c r="L46" s="40"/>
      <c r="M46" s="1754"/>
      <c r="N46" s="1754"/>
      <c r="O46" s="1754"/>
      <c r="P46" s="791"/>
      <c r="S46" s="40"/>
    </row>
    <row r="47" spans="1:19" ht="21.75" hidden="1" customHeight="1" x14ac:dyDescent="0.25">
      <c r="A47" s="2468"/>
      <c r="B47" s="298" t="s">
        <v>727</v>
      </c>
      <c r="C47" s="500">
        <v>87</v>
      </c>
      <c r="D47" s="501">
        <v>107</v>
      </c>
      <c r="E47" s="501">
        <v>41</v>
      </c>
      <c r="F47" s="501">
        <v>36</v>
      </c>
      <c r="G47" s="501">
        <v>133</v>
      </c>
      <c r="H47" s="1608"/>
      <c r="I47" s="501">
        <v>50</v>
      </c>
      <c r="J47" s="505">
        <v>10</v>
      </c>
      <c r="K47" s="302">
        <f>SUM(C47:J47)</f>
        <v>464</v>
      </c>
      <c r="L47" s="64"/>
      <c r="M47" s="791"/>
      <c r="N47" s="791"/>
      <c r="O47" s="791"/>
      <c r="P47" s="791"/>
      <c r="S47" s="40"/>
    </row>
    <row r="48" spans="1:19" ht="21.75" hidden="1" customHeight="1" thickBot="1" x14ac:dyDescent="0.3">
      <c r="A48" s="2469"/>
      <c r="B48" s="299" t="s">
        <v>728</v>
      </c>
      <c r="C48" s="502">
        <f>C46/C47</f>
        <v>19.666666666666668</v>
      </c>
      <c r="D48" s="503">
        <f>D46/D47</f>
        <v>13.719626168224298</v>
      </c>
      <c r="E48" s="503">
        <f>E46/E47</f>
        <v>10.536585365853659</v>
      </c>
      <c r="F48" s="503">
        <f>F46/F47</f>
        <v>26.083333333333332</v>
      </c>
      <c r="G48" s="503">
        <f>G46/G47</f>
        <v>10.93984962406015</v>
      </c>
      <c r="H48" s="310"/>
      <c r="I48" s="503">
        <f>I46/I47</f>
        <v>31.66</v>
      </c>
      <c r="J48" s="506">
        <f>J46/J47</f>
        <v>5.7</v>
      </c>
      <c r="K48" s="312">
        <f>SUM(K46/K47)</f>
        <v>16.476293103448278</v>
      </c>
      <c r="L48" s="40"/>
      <c r="S48" s="40"/>
    </row>
    <row r="49" spans="1:19" ht="3.75" hidden="1" customHeight="1" thickBot="1" x14ac:dyDescent="0.3">
      <c r="A49" s="180"/>
      <c r="B49" s="181"/>
      <c r="C49" s="308"/>
      <c r="D49" s="182"/>
      <c r="E49" s="182"/>
      <c r="F49" s="182"/>
      <c r="G49" s="182"/>
      <c r="H49" s="182"/>
      <c r="I49" s="182"/>
      <c r="J49" s="309"/>
      <c r="K49" s="641"/>
      <c r="L49" s="40"/>
      <c r="S49" s="40"/>
    </row>
    <row r="50" spans="1:19" s="41" customFormat="1" ht="21.75" hidden="1" customHeight="1" x14ac:dyDescent="0.25">
      <c r="A50" s="2470" t="s">
        <v>729</v>
      </c>
      <c r="B50" s="297" t="s">
        <v>277</v>
      </c>
      <c r="C50" s="500">
        <v>809</v>
      </c>
      <c r="D50" s="501">
        <v>626</v>
      </c>
      <c r="E50" s="501">
        <v>242</v>
      </c>
      <c r="F50" s="501">
        <v>317</v>
      </c>
      <c r="G50" s="501">
        <v>1148</v>
      </c>
      <c r="H50" s="1535"/>
      <c r="I50" s="501">
        <v>0</v>
      </c>
      <c r="J50" s="306"/>
      <c r="K50" s="302">
        <f>SUM(C50:J50)</f>
        <v>3142</v>
      </c>
      <c r="L50" s="40"/>
      <c r="M50" s="2477"/>
      <c r="N50" s="2477"/>
      <c r="O50" s="2477"/>
      <c r="P50" s="2477"/>
      <c r="Q50" s="2477"/>
      <c r="R50" s="2477"/>
      <c r="S50" s="2477"/>
    </row>
    <row r="51" spans="1:19" s="41" customFormat="1" ht="21.75" hidden="1" customHeight="1" x14ac:dyDescent="0.25">
      <c r="A51" s="2471"/>
      <c r="B51" s="298" t="s">
        <v>727</v>
      </c>
      <c r="C51" s="500">
        <v>27</v>
      </c>
      <c r="D51" s="501">
        <v>25</v>
      </c>
      <c r="E51" s="501">
        <v>11</v>
      </c>
      <c r="F51" s="501">
        <v>12</v>
      </c>
      <c r="G51" s="501">
        <v>26</v>
      </c>
      <c r="H51" s="247"/>
      <c r="I51" s="247"/>
      <c r="J51" s="307"/>
      <c r="K51" s="302">
        <f>SUM(C51:J51)</f>
        <v>101</v>
      </c>
      <c r="L51" s="64"/>
      <c r="M51" s="2477"/>
      <c r="N51" s="2477"/>
      <c r="O51" s="2477"/>
      <c r="P51" s="2477"/>
      <c r="Q51" s="2477"/>
      <c r="R51" s="2477"/>
      <c r="S51" s="2477"/>
    </row>
    <row r="52" spans="1:19" s="41" customFormat="1" ht="21.75" hidden="1" customHeight="1" thickBot="1" x14ac:dyDescent="0.3">
      <c r="A52" s="2472"/>
      <c r="B52" s="299" t="s">
        <v>728</v>
      </c>
      <c r="C52" s="502">
        <f>C50/C51</f>
        <v>29.962962962962962</v>
      </c>
      <c r="D52" s="503">
        <f>D50/D51</f>
        <v>25.04</v>
      </c>
      <c r="E52" s="503">
        <f>E50/E51</f>
        <v>22</v>
      </c>
      <c r="F52" s="503">
        <f>F50/F51</f>
        <v>26.416666666666668</v>
      </c>
      <c r="G52" s="503">
        <f>G50/G51</f>
        <v>44.153846153846153</v>
      </c>
      <c r="H52" s="310"/>
      <c r="I52" s="310"/>
      <c r="J52" s="311"/>
      <c r="K52" s="312">
        <f>SUM(K50/K51)</f>
        <v>31.10891089108911</v>
      </c>
      <c r="L52" s="40"/>
      <c r="M52" s="2477"/>
      <c r="N52" s="2477"/>
      <c r="O52" s="2477"/>
      <c r="P52" s="2477"/>
      <c r="Q52" s="2477"/>
      <c r="R52" s="2477"/>
      <c r="S52" s="2477"/>
    </row>
    <row r="53" spans="1:19" ht="3.75" hidden="1" customHeight="1" thickBot="1" x14ac:dyDescent="0.3">
      <c r="A53" s="180"/>
      <c r="B53" s="181"/>
      <c r="C53" s="308"/>
      <c r="D53" s="182"/>
      <c r="E53" s="182"/>
      <c r="F53" s="182"/>
      <c r="G53" s="182"/>
      <c r="H53" s="182"/>
      <c r="I53" s="182"/>
      <c r="J53" s="309"/>
      <c r="K53" s="641"/>
      <c r="M53" s="791"/>
      <c r="N53" s="791"/>
      <c r="O53" s="791"/>
    </row>
    <row r="54" spans="1:19" ht="21.75" hidden="1" customHeight="1" x14ac:dyDescent="0.25">
      <c r="A54" s="2470" t="s">
        <v>730</v>
      </c>
      <c r="B54" s="297" t="s">
        <v>277</v>
      </c>
      <c r="C54" s="498">
        <v>3801</v>
      </c>
      <c r="D54" s="499">
        <v>3053</v>
      </c>
      <c r="E54" s="499">
        <v>1029</v>
      </c>
      <c r="F54" s="499">
        <v>1147</v>
      </c>
      <c r="G54" s="499">
        <v>3487</v>
      </c>
      <c r="H54" s="1755"/>
      <c r="I54" s="499">
        <v>22</v>
      </c>
      <c r="J54" s="504">
        <v>7</v>
      </c>
      <c r="K54" s="301">
        <f>SUM(C54:J54)</f>
        <v>12546</v>
      </c>
      <c r="L54" s="40"/>
      <c r="M54" s="1764"/>
      <c r="N54" s="1754"/>
      <c r="O54" s="1754"/>
      <c r="S54" s="40"/>
    </row>
    <row r="55" spans="1:19" ht="21.75" hidden="1" customHeight="1" x14ac:dyDescent="0.25">
      <c r="A55" s="2471"/>
      <c r="B55" s="298" t="s">
        <v>727</v>
      </c>
      <c r="C55" s="500">
        <v>126</v>
      </c>
      <c r="D55" s="501">
        <v>150</v>
      </c>
      <c r="E55" s="501">
        <v>60</v>
      </c>
      <c r="F55" s="501">
        <v>45</v>
      </c>
      <c r="G55" s="501">
        <v>137</v>
      </c>
      <c r="H55" s="247"/>
      <c r="I55" s="247"/>
      <c r="J55" s="307"/>
      <c r="K55" s="302">
        <f>SUM(C55:J55)</f>
        <v>518</v>
      </c>
      <c r="L55" s="64"/>
      <c r="S55" s="40"/>
    </row>
    <row r="56" spans="1:19" ht="21.75" hidden="1" customHeight="1" thickBot="1" x14ac:dyDescent="0.3">
      <c r="A56" s="2472"/>
      <c r="B56" s="299" t="s">
        <v>728</v>
      </c>
      <c r="C56" s="502">
        <f>C54/C55</f>
        <v>30.166666666666668</v>
      </c>
      <c r="D56" s="503">
        <f>D54/D55</f>
        <v>20.353333333333332</v>
      </c>
      <c r="E56" s="503">
        <f>E54/E55</f>
        <v>17.149999999999999</v>
      </c>
      <c r="F56" s="503">
        <f>F54/F55</f>
        <v>25.488888888888887</v>
      </c>
      <c r="G56" s="503">
        <f>G54/G55</f>
        <v>25.452554744525546</v>
      </c>
      <c r="H56" s="310"/>
      <c r="I56" s="310"/>
      <c r="J56" s="310"/>
      <c r="K56" s="312">
        <f>SUM(K54/K55)</f>
        <v>24.220077220077219</v>
      </c>
      <c r="L56" s="40"/>
      <c r="S56" s="40"/>
    </row>
    <row r="57" spans="1:19" ht="48" hidden="1" customHeight="1" thickBot="1" x14ac:dyDescent="0.3">
      <c r="A57" s="2473" t="s">
        <v>731</v>
      </c>
      <c r="B57" s="2473"/>
      <c r="C57" s="2473"/>
      <c r="D57" s="2473"/>
      <c r="E57" s="2473"/>
      <c r="F57" s="2473"/>
      <c r="G57" s="2473"/>
      <c r="H57" s="2473"/>
      <c r="I57" s="2473"/>
      <c r="J57" s="2473"/>
      <c r="K57" s="2473"/>
    </row>
    <row r="58" spans="1:19" ht="19.5" hidden="1" thickBot="1" x14ac:dyDescent="0.3">
      <c r="A58" s="2464" t="s">
        <v>734</v>
      </c>
      <c r="B58" s="2465"/>
      <c r="C58" s="2465"/>
      <c r="D58" s="2465"/>
      <c r="E58" s="2465"/>
      <c r="F58" s="2465"/>
      <c r="G58" s="2465"/>
      <c r="H58" s="2465"/>
      <c r="I58" s="2465"/>
      <c r="J58" s="2465"/>
      <c r="K58" s="2466"/>
      <c r="L58" s="37"/>
    </row>
    <row r="59" spans="1:19" ht="20.25" hidden="1" customHeight="1" thickBot="1" x14ac:dyDescent="0.3">
      <c r="A59" s="185"/>
      <c r="B59" s="186"/>
      <c r="C59" s="187" t="s">
        <v>717</v>
      </c>
      <c r="D59" s="188" t="s">
        <v>718</v>
      </c>
      <c r="E59" s="188" t="s">
        <v>719</v>
      </c>
      <c r="F59" s="188" t="s">
        <v>720</v>
      </c>
      <c r="G59" s="188" t="s">
        <v>721</v>
      </c>
      <c r="H59" s="178" t="s">
        <v>722</v>
      </c>
      <c r="I59" s="178" t="s">
        <v>723</v>
      </c>
      <c r="J59" s="305" t="s">
        <v>724</v>
      </c>
      <c r="K59" s="184" t="s">
        <v>110</v>
      </c>
      <c r="L59" s="39"/>
    </row>
    <row r="60" spans="1:19" ht="21.75" hidden="1" customHeight="1" x14ac:dyDescent="0.25">
      <c r="A60" s="2467" t="s">
        <v>725</v>
      </c>
      <c r="B60" s="297" t="s">
        <v>726</v>
      </c>
      <c r="C60" s="498">
        <v>3063</v>
      </c>
      <c r="D60" s="499">
        <v>1886</v>
      </c>
      <c r="E60" s="499">
        <v>758</v>
      </c>
      <c r="F60" s="499">
        <v>1602</v>
      </c>
      <c r="G60" s="499">
        <v>2921</v>
      </c>
      <c r="H60" s="1607"/>
      <c r="I60" s="499">
        <v>1739</v>
      </c>
      <c r="J60" s="504">
        <v>199</v>
      </c>
      <c r="K60" s="301">
        <f>SUM(C60:J60)</f>
        <v>12168</v>
      </c>
      <c r="L60" s="40"/>
      <c r="S60" s="40"/>
    </row>
    <row r="61" spans="1:19" ht="21.75" hidden="1" customHeight="1" x14ac:dyDescent="0.25">
      <c r="A61" s="2468"/>
      <c r="B61" s="298" t="s">
        <v>727</v>
      </c>
      <c r="C61" s="500">
        <v>84</v>
      </c>
      <c r="D61" s="501">
        <v>99</v>
      </c>
      <c r="E61" s="501">
        <v>44</v>
      </c>
      <c r="F61" s="501">
        <v>35</v>
      </c>
      <c r="G61" s="501">
        <v>117</v>
      </c>
      <c r="H61" s="1608"/>
      <c r="I61" s="501">
        <v>52</v>
      </c>
      <c r="J61" s="505">
        <v>10</v>
      </c>
      <c r="K61" s="302">
        <f>SUM(C61:J61)</f>
        <v>441</v>
      </c>
      <c r="L61" s="64"/>
      <c r="S61" s="40"/>
    </row>
    <row r="62" spans="1:19" ht="21.75" hidden="1" customHeight="1" thickBot="1" x14ac:dyDescent="0.3">
      <c r="A62" s="2469"/>
      <c r="B62" s="299" t="s">
        <v>728</v>
      </c>
      <c r="C62" s="502">
        <f>C60/C61</f>
        <v>36.464285714285715</v>
      </c>
      <c r="D62" s="503">
        <f>D60/D61</f>
        <v>19.050505050505052</v>
      </c>
      <c r="E62" s="503">
        <f>E60/E61</f>
        <v>17.227272727272727</v>
      </c>
      <c r="F62" s="503">
        <f>F60/F61</f>
        <v>45.771428571428572</v>
      </c>
      <c r="G62" s="503">
        <f>G60/G61</f>
        <v>24.965811965811966</v>
      </c>
      <c r="H62" s="310"/>
      <c r="I62" s="503">
        <f>I60/I61</f>
        <v>33.442307692307693</v>
      </c>
      <c r="J62" s="506">
        <f>J60/J61</f>
        <v>19.899999999999999</v>
      </c>
      <c r="K62" s="312">
        <f>SUM(K60/K61)</f>
        <v>27.591836734693878</v>
      </c>
      <c r="L62" s="40"/>
      <c r="S62" s="40"/>
    </row>
    <row r="63" spans="1:19" ht="3.75" hidden="1" customHeight="1" thickBot="1" x14ac:dyDescent="0.3">
      <c r="A63" s="180"/>
      <c r="B63" s="181"/>
      <c r="C63" s="308"/>
      <c r="D63" s="182"/>
      <c r="E63" s="182"/>
      <c r="F63" s="182"/>
      <c r="G63" s="182"/>
      <c r="H63" s="182"/>
      <c r="I63" s="182"/>
      <c r="J63" s="309"/>
      <c r="K63" s="641"/>
      <c r="L63" s="40"/>
      <c r="S63" s="40"/>
    </row>
    <row r="64" spans="1:19" s="41" customFormat="1" ht="21.75" hidden="1" customHeight="1" x14ac:dyDescent="0.25">
      <c r="A64" s="2470" t="s">
        <v>735</v>
      </c>
      <c r="B64" s="297" t="s">
        <v>277</v>
      </c>
      <c r="C64" s="500">
        <v>3880</v>
      </c>
      <c r="D64" s="501">
        <v>3297</v>
      </c>
      <c r="E64" s="501">
        <v>1127</v>
      </c>
      <c r="F64" s="501">
        <v>1347</v>
      </c>
      <c r="G64" s="501">
        <v>3681</v>
      </c>
      <c r="H64" s="1616"/>
      <c r="I64" s="501">
        <v>671</v>
      </c>
      <c r="J64" s="504">
        <v>19</v>
      </c>
      <c r="K64" s="302">
        <f>SUM(C64:J64)</f>
        <v>14022</v>
      </c>
      <c r="L64" s="40"/>
      <c r="S64" s="40"/>
    </row>
    <row r="65" spans="1:19" s="41" customFormat="1" ht="21.75" hidden="1" customHeight="1" x14ac:dyDescent="0.25">
      <c r="A65" s="2471"/>
      <c r="B65" s="298" t="s">
        <v>727</v>
      </c>
      <c r="C65" s="500">
        <v>124</v>
      </c>
      <c r="D65" s="501">
        <v>159</v>
      </c>
      <c r="E65" s="501">
        <v>53</v>
      </c>
      <c r="F65" s="501">
        <v>45</v>
      </c>
      <c r="G65" s="501">
        <v>135</v>
      </c>
      <c r="H65" s="247"/>
      <c r="I65" s="247"/>
      <c r="J65" s="307"/>
      <c r="K65" s="302">
        <f>SUM(C65:J65)</f>
        <v>516</v>
      </c>
      <c r="L65" s="64"/>
      <c r="S65" s="40"/>
    </row>
    <row r="66" spans="1:19" s="41" customFormat="1" ht="21.75" hidden="1" customHeight="1" thickBot="1" x14ac:dyDescent="0.3">
      <c r="A66" s="2472"/>
      <c r="B66" s="299" t="s">
        <v>728</v>
      </c>
      <c r="C66" s="502">
        <f>C64/C65</f>
        <v>31.29032258064516</v>
      </c>
      <c r="D66" s="503">
        <f>D64/D65</f>
        <v>20.735849056603772</v>
      </c>
      <c r="E66" s="503">
        <f>E64/E65</f>
        <v>21.264150943396228</v>
      </c>
      <c r="F66" s="503">
        <f>F64/F65</f>
        <v>29.933333333333334</v>
      </c>
      <c r="G66" s="503">
        <f>G64/G65</f>
        <v>27.266666666666666</v>
      </c>
      <c r="H66" s="310"/>
      <c r="I66" s="310"/>
      <c r="J66" s="311"/>
      <c r="K66" s="312">
        <f>SUM(K64/K65)</f>
        <v>27.174418604651162</v>
      </c>
      <c r="L66" s="40"/>
      <c r="S66" s="40"/>
    </row>
    <row r="67" spans="1:19" ht="3.75" hidden="1" customHeight="1" thickBot="1" x14ac:dyDescent="0.3">
      <c r="A67" s="180"/>
      <c r="B67" s="181"/>
      <c r="C67" s="308"/>
      <c r="D67" s="182"/>
      <c r="E67" s="182"/>
      <c r="F67" s="182"/>
      <c r="G67" s="182"/>
      <c r="H67" s="182"/>
      <c r="I67" s="182"/>
      <c r="J67" s="309"/>
      <c r="K67" s="641"/>
    </row>
    <row r="68" spans="1:19" ht="21.75" hidden="1" customHeight="1" x14ac:dyDescent="0.25">
      <c r="A68" s="2470" t="s">
        <v>729</v>
      </c>
      <c r="B68" s="297" t="s">
        <v>277</v>
      </c>
      <c r="C68" s="498">
        <v>839</v>
      </c>
      <c r="D68" s="499">
        <v>563</v>
      </c>
      <c r="E68" s="499">
        <v>139</v>
      </c>
      <c r="F68" s="499">
        <v>199</v>
      </c>
      <c r="G68" s="499">
        <v>893</v>
      </c>
      <c r="H68" s="1617"/>
      <c r="I68" s="499">
        <v>4</v>
      </c>
      <c r="J68" s="504">
        <v>0</v>
      </c>
      <c r="K68" s="301">
        <f>SUM(C68:J68)</f>
        <v>2637</v>
      </c>
      <c r="L68" s="40"/>
      <c r="S68" s="40"/>
    </row>
    <row r="69" spans="1:19" ht="21.75" hidden="1" customHeight="1" x14ac:dyDescent="0.25">
      <c r="A69" s="2471"/>
      <c r="B69" s="298" t="s">
        <v>727</v>
      </c>
      <c r="C69" s="500">
        <v>31</v>
      </c>
      <c r="D69" s="501">
        <v>31</v>
      </c>
      <c r="E69" s="501">
        <v>11</v>
      </c>
      <c r="F69" s="501">
        <v>13</v>
      </c>
      <c r="G69" s="501">
        <v>33</v>
      </c>
      <c r="H69" s="247"/>
      <c r="I69" s="247"/>
      <c r="J69" s="307"/>
      <c r="K69" s="302">
        <f>SUM(C69:J69)</f>
        <v>119</v>
      </c>
      <c r="L69" s="64"/>
      <c r="S69" s="40"/>
    </row>
    <row r="70" spans="1:19" ht="21.75" hidden="1" customHeight="1" thickBot="1" x14ac:dyDescent="0.3">
      <c r="A70" s="2472"/>
      <c r="B70" s="299" t="s">
        <v>728</v>
      </c>
      <c r="C70" s="502">
        <f>C68/C69</f>
        <v>27.06451612903226</v>
      </c>
      <c r="D70" s="503">
        <f>D68/D69</f>
        <v>18.161290322580644</v>
      </c>
      <c r="E70" s="503">
        <f>E68/E69</f>
        <v>12.636363636363637</v>
      </c>
      <c r="F70" s="503">
        <f>F68/F69</f>
        <v>15.307692307692308</v>
      </c>
      <c r="G70" s="503">
        <f>G68/G69</f>
        <v>27.060606060606062</v>
      </c>
      <c r="H70" s="310"/>
      <c r="I70" s="310"/>
      <c r="J70" s="310"/>
      <c r="K70" s="312">
        <f>SUM(K68/K69)</f>
        <v>22.159663865546218</v>
      </c>
      <c r="L70" s="40"/>
      <c r="S70" s="40"/>
    </row>
    <row r="71" spans="1:19" ht="19.5" hidden="1" thickBot="1" x14ac:dyDescent="0.3">
      <c r="A71" s="2464" t="s">
        <v>736</v>
      </c>
      <c r="B71" s="2465"/>
      <c r="C71" s="2465"/>
      <c r="D71" s="2465"/>
      <c r="E71" s="2465"/>
      <c r="F71" s="2465"/>
      <c r="G71" s="2465"/>
      <c r="H71" s="2465"/>
      <c r="I71" s="2465"/>
      <c r="J71" s="2465"/>
      <c r="K71" s="2466"/>
      <c r="L71" s="37"/>
    </row>
    <row r="72" spans="1:19" ht="20.25" hidden="1" customHeight="1" thickBot="1" x14ac:dyDescent="0.3">
      <c r="A72" s="185"/>
      <c r="B72" s="186"/>
      <c r="C72" s="187" t="s">
        <v>717</v>
      </c>
      <c r="D72" s="188" t="s">
        <v>718</v>
      </c>
      <c r="E72" s="188" t="s">
        <v>719</v>
      </c>
      <c r="F72" s="188" t="s">
        <v>720</v>
      </c>
      <c r="G72" s="188" t="s">
        <v>721</v>
      </c>
      <c r="H72" s="178" t="s">
        <v>722</v>
      </c>
      <c r="I72" s="178" t="s">
        <v>723</v>
      </c>
      <c r="J72" s="305" t="s">
        <v>724</v>
      </c>
      <c r="K72" s="184" t="s">
        <v>110</v>
      </c>
      <c r="L72" s="39"/>
    </row>
    <row r="73" spans="1:19" ht="21.75" hidden="1" customHeight="1" x14ac:dyDescent="0.25">
      <c r="A73" s="2467" t="s">
        <v>725</v>
      </c>
      <c r="B73" s="297" t="s">
        <v>726</v>
      </c>
      <c r="C73" s="498">
        <v>3372</v>
      </c>
      <c r="D73" s="499">
        <v>1955</v>
      </c>
      <c r="E73" s="499">
        <v>827</v>
      </c>
      <c r="F73" s="499">
        <v>1302</v>
      </c>
      <c r="G73" s="499">
        <v>2109</v>
      </c>
      <c r="H73" s="1607"/>
      <c r="I73" s="499">
        <v>1332</v>
      </c>
      <c r="J73" s="504">
        <v>76</v>
      </c>
      <c r="K73" s="301">
        <f>SUM(C73:J73)</f>
        <v>10973</v>
      </c>
      <c r="L73" s="40"/>
      <c r="S73" s="40"/>
    </row>
    <row r="74" spans="1:19" ht="21.75" hidden="1" customHeight="1" x14ac:dyDescent="0.25">
      <c r="A74" s="2468"/>
      <c r="B74" s="298" t="s">
        <v>727</v>
      </c>
      <c r="C74" s="500">
        <v>87</v>
      </c>
      <c r="D74" s="501">
        <v>99</v>
      </c>
      <c r="E74" s="501">
        <v>42</v>
      </c>
      <c r="F74" s="501">
        <v>41</v>
      </c>
      <c r="G74" s="501">
        <v>125</v>
      </c>
      <c r="H74" s="1608"/>
      <c r="I74" s="501">
        <v>55</v>
      </c>
      <c r="J74" s="505">
        <v>10</v>
      </c>
      <c r="K74" s="302">
        <f>SUM(C74:J74)</f>
        <v>459</v>
      </c>
      <c r="L74" s="64"/>
      <c r="S74" s="40"/>
    </row>
    <row r="75" spans="1:19" ht="21.75" hidden="1" customHeight="1" thickBot="1" x14ac:dyDescent="0.3">
      <c r="A75" s="2469"/>
      <c r="B75" s="299" t="s">
        <v>728</v>
      </c>
      <c r="C75" s="502">
        <f>C73/C74</f>
        <v>38.758620689655174</v>
      </c>
      <c r="D75" s="503">
        <f>D73/D74</f>
        <v>19.747474747474747</v>
      </c>
      <c r="E75" s="503">
        <f>E73/E74</f>
        <v>19.69047619047619</v>
      </c>
      <c r="F75" s="503">
        <f>F73/F74</f>
        <v>31.756097560975611</v>
      </c>
      <c r="G75" s="503">
        <f>G73/G74</f>
        <v>16.872</v>
      </c>
      <c r="H75" s="310"/>
      <c r="I75" s="503">
        <f>I73/I74</f>
        <v>24.218181818181819</v>
      </c>
      <c r="J75" s="506">
        <f>J73/J74</f>
        <v>7.6</v>
      </c>
      <c r="K75" s="312">
        <f>SUM(K73/K74)</f>
        <v>23.906318082788673</v>
      </c>
      <c r="L75" s="40"/>
      <c r="S75" s="40"/>
    </row>
    <row r="76" spans="1:19" ht="3.75" hidden="1" customHeight="1" thickBot="1" x14ac:dyDescent="0.3">
      <c r="A76" s="180"/>
      <c r="B76" s="181"/>
      <c r="C76" s="308"/>
      <c r="D76" s="182"/>
      <c r="E76" s="182"/>
      <c r="F76" s="182"/>
      <c r="G76" s="182"/>
      <c r="H76" s="182"/>
      <c r="I76" s="182"/>
      <c r="J76" s="309"/>
      <c r="K76" s="641"/>
      <c r="L76" s="40"/>
      <c r="S76" s="40"/>
    </row>
    <row r="77" spans="1:19" s="41" customFormat="1" ht="21.75" hidden="1" customHeight="1" x14ac:dyDescent="0.25">
      <c r="A77" s="2470" t="s">
        <v>729</v>
      </c>
      <c r="B77" s="297" t="s">
        <v>277</v>
      </c>
      <c r="C77" s="500">
        <v>604</v>
      </c>
      <c r="D77" s="501">
        <v>664</v>
      </c>
      <c r="E77" s="501">
        <v>240</v>
      </c>
      <c r="F77" s="501">
        <v>163</v>
      </c>
      <c r="G77" s="501">
        <v>607</v>
      </c>
      <c r="H77" s="1535" t="s">
        <v>737</v>
      </c>
      <c r="I77" s="501">
        <v>31</v>
      </c>
      <c r="J77" s="306"/>
      <c r="K77" s="302">
        <f>SUM(C77:J77)</f>
        <v>2309</v>
      </c>
      <c r="L77" s="40"/>
      <c r="S77" s="40"/>
    </row>
    <row r="78" spans="1:19" s="41" customFormat="1" ht="21.75" hidden="1" customHeight="1" x14ac:dyDescent="0.25">
      <c r="A78" s="2471"/>
      <c r="B78" s="298" t="s">
        <v>727</v>
      </c>
      <c r="C78" s="500">
        <v>40</v>
      </c>
      <c r="D78" s="501">
        <v>35</v>
      </c>
      <c r="E78" s="501">
        <v>10</v>
      </c>
      <c r="F78" s="501">
        <v>8</v>
      </c>
      <c r="G78" s="501">
        <v>38</v>
      </c>
      <c r="H78" s="247"/>
      <c r="I78" s="247"/>
      <c r="J78" s="307"/>
      <c r="K78" s="302">
        <f>SUM(C78:J78)</f>
        <v>131</v>
      </c>
      <c r="L78" s="64"/>
      <c r="S78" s="40"/>
    </row>
    <row r="79" spans="1:19" s="41" customFormat="1" ht="21.75" hidden="1" customHeight="1" thickBot="1" x14ac:dyDescent="0.3">
      <c r="A79" s="2472"/>
      <c r="B79" s="299" t="s">
        <v>728</v>
      </c>
      <c r="C79" s="502">
        <f>C77/C78</f>
        <v>15.1</v>
      </c>
      <c r="D79" s="503">
        <f>D77/D78</f>
        <v>18.971428571428572</v>
      </c>
      <c r="E79" s="503">
        <f>E77/E78</f>
        <v>24</v>
      </c>
      <c r="F79" s="503">
        <f>F77/F78</f>
        <v>20.375</v>
      </c>
      <c r="G79" s="503">
        <f>G77/G78</f>
        <v>15.973684210526315</v>
      </c>
      <c r="H79" s="310"/>
      <c r="I79" s="310"/>
      <c r="J79" s="311"/>
      <c r="K79" s="312">
        <f>SUM(K77/K78)</f>
        <v>17.625954198473284</v>
      </c>
      <c r="L79" s="40"/>
      <c r="S79" s="40"/>
    </row>
    <row r="80" spans="1:19" ht="3.75" hidden="1" customHeight="1" thickBot="1" x14ac:dyDescent="0.3">
      <c r="A80" s="180"/>
      <c r="B80" s="181"/>
      <c r="C80" s="1609"/>
      <c r="D80" s="1610"/>
      <c r="E80" s="1610"/>
      <c r="F80" s="1610"/>
      <c r="G80" s="1610"/>
      <c r="H80" s="182"/>
      <c r="I80" s="182"/>
      <c r="J80" s="309"/>
      <c r="K80" s="641"/>
    </row>
    <row r="81" spans="1:19" ht="21.75" hidden="1" customHeight="1" x14ac:dyDescent="0.25">
      <c r="A81" s="2470" t="s">
        <v>730</v>
      </c>
      <c r="B81" s="297" t="s">
        <v>277</v>
      </c>
      <c r="C81" s="498">
        <v>4082</v>
      </c>
      <c r="D81" s="499">
        <v>3331</v>
      </c>
      <c r="E81" s="499">
        <v>1253</v>
      </c>
      <c r="F81" s="499">
        <v>1424</v>
      </c>
      <c r="G81" s="499">
        <v>4243</v>
      </c>
      <c r="H81" s="1547" t="s">
        <v>737</v>
      </c>
      <c r="I81" s="499">
        <v>419</v>
      </c>
      <c r="J81" s="504">
        <v>15</v>
      </c>
      <c r="K81" s="302">
        <f>SUM(C81:J81)</f>
        <v>14767</v>
      </c>
      <c r="L81" s="40"/>
      <c r="S81" s="40"/>
    </row>
    <row r="82" spans="1:19" ht="21.75" hidden="1" customHeight="1" x14ac:dyDescent="0.25">
      <c r="A82" s="2471"/>
      <c r="B82" s="298" t="s">
        <v>727</v>
      </c>
      <c r="C82" s="500">
        <v>130</v>
      </c>
      <c r="D82" s="501">
        <v>152</v>
      </c>
      <c r="E82" s="501">
        <v>51</v>
      </c>
      <c r="F82" s="501">
        <v>50</v>
      </c>
      <c r="G82" s="501">
        <v>145</v>
      </c>
      <c r="H82" s="247"/>
      <c r="I82" s="247"/>
      <c r="J82" s="307"/>
      <c r="K82" s="302">
        <f>SUM(C82:J82)</f>
        <v>528</v>
      </c>
      <c r="L82" s="64"/>
      <c r="S82" s="40"/>
    </row>
    <row r="83" spans="1:19" ht="21.75" hidden="1" customHeight="1" thickBot="1" x14ac:dyDescent="0.3">
      <c r="A83" s="2472"/>
      <c r="B83" s="299" t="s">
        <v>728</v>
      </c>
      <c r="C83" s="502">
        <f>C81/C82</f>
        <v>31.4</v>
      </c>
      <c r="D83" s="503">
        <f>D81/D82</f>
        <v>21.914473684210527</v>
      </c>
      <c r="E83" s="503">
        <f>E81/E82</f>
        <v>24.568627450980394</v>
      </c>
      <c r="F83" s="503">
        <f>F81/F82</f>
        <v>28.48</v>
      </c>
      <c r="G83" s="503">
        <f>G81/G82</f>
        <v>29.262068965517241</v>
      </c>
      <c r="H83" s="310"/>
      <c r="I83" s="310"/>
      <c r="J83" s="310"/>
      <c r="K83" s="312">
        <f>SUM(K81/K82)</f>
        <v>27.967803030303031</v>
      </c>
      <c r="L83" s="40"/>
      <c r="S83" s="40"/>
    </row>
    <row r="84" spans="1:19" ht="48" hidden="1" customHeight="1" x14ac:dyDescent="0.25">
      <c r="A84" s="2395" t="s">
        <v>738</v>
      </c>
      <c r="B84" s="2395"/>
      <c r="C84" s="2395"/>
      <c r="D84" s="2395"/>
      <c r="E84" s="2395"/>
      <c r="F84" s="2395"/>
      <c r="G84" s="2395"/>
      <c r="H84" s="2395"/>
      <c r="I84" s="2395"/>
      <c r="J84" s="2395"/>
      <c r="K84" s="2395"/>
    </row>
    <row r="85" spans="1:19" ht="18.95" hidden="1" customHeight="1" thickBot="1" x14ac:dyDescent="0.3">
      <c r="A85" s="2474" t="s">
        <v>739</v>
      </c>
      <c r="B85" s="2475"/>
      <c r="C85" s="2475"/>
      <c r="D85" s="2475"/>
      <c r="E85" s="2475"/>
      <c r="F85" s="2475"/>
      <c r="G85" s="2475"/>
      <c r="H85" s="2475"/>
      <c r="I85" s="2475"/>
      <c r="J85" s="2475"/>
      <c r="K85" s="2476"/>
      <c r="L85" s="37"/>
    </row>
    <row r="86" spans="1:19" ht="20.25" hidden="1" customHeight="1" thickBot="1" x14ac:dyDescent="0.3">
      <c r="A86" s="185"/>
      <c r="B86" s="186"/>
      <c r="C86" s="187" t="s">
        <v>717</v>
      </c>
      <c r="D86" s="188" t="s">
        <v>718</v>
      </c>
      <c r="E86" s="188" t="s">
        <v>719</v>
      </c>
      <c r="F86" s="188" t="s">
        <v>720</v>
      </c>
      <c r="G86" s="188" t="s">
        <v>721</v>
      </c>
      <c r="H86" s="178" t="s">
        <v>722</v>
      </c>
      <c r="I86" s="178" t="s">
        <v>723</v>
      </c>
      <c r="J86" s="305" t="s">
        <v>724</v>
      </c>
      <c r="K86" s="184" t="s">
        <v>110</v>
      </c>
      <c r="L86" s="39"/>
    </row>
    <row r="87" spans="1:19" ht="21.75" hidden="1" customHeight="1" x14ac:dyDescent="0.25">
      <c r="A87" s="2467" t="s">
        <v>725</v>
      </c>
      <c r="B87" s="297" t="s">
        <v>726</v>
      </c>
      <c r="C87" s="498">
        <v>1630</v>
      </c>
      <c r="D87" s="499">
        <v>1357</v>
      </c>
      <c r="E87" s="499">
        <v>528</v>
      </c>
      <c r="F87" s="499">
        <v>709</v>
      </c>
      <c r="G87" s="499">
        <v>1343</v>
      </c>
      <c r="H87" s="246"/>
      <c r="I87" s="499">
        <v>659</v>
      </c>
      <c r="J87" s="504">
        <v>64</v>
      </c>
      <c r="K87" s="586">
        <f>SUM(C87:J87)</f>
        <v>6290</v>
      </c>
      <c r="L87" s="40"/>
      <c r="S87" s="40"/>
    </row>
    <row r="88" spans="1:19" ht="21.75" hidden="1" customHeight="1" x14ac:dyDescent="0.25">
      <c r="A88" s="2468"/>
      <c r="B88" s="298" t="s">
        <v>727</v>
      </c>
      <c r="C88" s="500">
        <v>97</v>
      </c>
      <c r="D88" s="501">
        <v>105</v>
      </c>
      <c r="E88" s="501">
        <v>43</v>
      </c>
      <c r="F88" s="501">
        <v>47</v>
      </c>
      <c r="G88" s="501">
        <v>130</v>
      </c>
      <c r="H88" s="247"/>
      <c r="I88" s="501">
        <v>59</v>
      </c>
      <c r="J88" s="505">
        <v>11</v>
      </c>
      <c r="K88" s="587">
        <f>SUM(C88:J88)</f>
        <v>492</v>
      </c>
      <c r="L88" s="64"/>
      <c r="S88" s="40"/>
    </row>
    <row r="89" spans="1:19" ht="21.75" hidden="1" customHeight="1" thickBot="1" x14ac:dyDescent="0.3">
      <c r="A89" s="2469"/>
      <c r="B89" s="299" t="s">
        <v>728</v>
      </c>
      <c r="C89" s="502">
        <f>C87/C88</f>
        <v>16.804123711340207</v>
      </c>
      <c r="D89" s="503">
        <f>D87/D88</f>
        <v>12.923809523809524</v>
      </c>
      <c r="E89" s="503">
        <f>E87/E88</f>
        <v>12.279069767441861</v>
      </c>
      <c r="F89" s="503">
        <f>F87/F88</f>
        <v>15.085106382978724</v>
      </c>
      <c r="G89" s="503">
        <f>G87/G88</f>
        <v>10.330769230769231</v>
      </c>
      <c r="H89" s="310"/>
      <c r="I89" s="503">
        <f>I87/I88</f>
        <v>11.169491525423728</v>
      </c>
      <c r="J89" s="506">
        <f>J87/J88</f>
        <v>5.8181818181818183</v>
      </c>
      <c r="K89" s="588">
        <f>SUM(K87/K88)</f>
        <v>12.784552845528456</v>
      </c>
      <c r="L89" s="40"/>
      <c r="S89" s="40"/>
    </row>
    <row r="90" spans="1:19" ht="3.75" hidden="1" customHeight="1" thickBot="1" x14ac:dyDescent="0.3">
      <c r="A90" s="180"/>
      <c r="B90" s="181"/>
      <c r="C90" s="308"/>
      <c r="D90" s="182"/>
      <c r="E90" s="182"/>
      <c r="F90" s="182"/>
      <c r="G90" s="182"/>
      <c r="H90" s="182"/>
      <c r="I90" s="182"/>
      <c r="J90" s="309"/>
      <c r="K90" s="641"/>
      <c r="L90" s="40"/>
      <c r="S90" s="40"/>
    </row>
    <row r="91" spans="1:19" s="41" customFormat="1" ht="21.75" hidden="1" customHeight="1" x14ac:dyDescent="0.25">
      <c r="A91" s="2470" t="s">
        <v>729</v>
      </c>
      <c r="B91" s="297" t="s">
        <v>277</v>
      </c>
      <c r="C91" s="500">
        <v>1157</v>
      </c>
      <c r="D91" s="501">
        <v>968</v>
      </c>
      <c r="E91" s="501">
        <v>254</v>
      </c>
      <c r="F91" s="501">
        <v>372</v>
      </c>
      <c r="G91" s="501">
        <v>1216</v>
      </c>
      <c r="H91" s="501">
        <v>5</v>
      </c>
      <c r="I91" s="501">
        <v>24</v>
      </c>
      <c r="J91" s="306"/>
      <c r="K91" s="302">
        <f>SUM(C91:J91)</f>
        <v>3996</v>
      </c>
      <c r="L91" s="40"/>
      <c r="S91" s="40"/>
    </row>
    <row r="92" spans="1:19" s="41" customFormat="1" ht="21.75" hidden="1" customHeight="1" x14ac:dyDescent="0.25">
      <c r="A92" s="2471"/>
      <c r="B92" s="298" t="s">
        <v>727</v>
      </c>
      <c r="C92" s="500">
        <v>41</v>
      </c>
      <c r="D92" s="501">
        <v>35</v>
      </c>
      <c r="E92" s="501">
        <v>10</v>
      </c>
      <c r="F92" s="501">
        <v>12</v>
      </c>
      <c r="G92" s="501">
        <v>43</v>
      </c>
      <c r="H92" s="247"/>
      <c r="I92" s="247"/>
      <c r="J92" s="307"/>
      <c r="K92" s="302">
        <f>SUM(C92:J92)</f>
        <v>141</v>
      </c>
      <c r="L92" s="64"/>
      <c r="S92" s="40"/>
    </row>
    <row r="93" spans="1:19" s="41" customFormat="1" ht="21.75" hidden="1" customHeight="1" thickBot="1" x14ac:dyDescent="0.3">
      <c r="A93" s="2472"/>
      <c r="B93" s="299" t="s">
        <v>728</v>
      </c>
      <c r="C93" s="502">
        <f>C91/C92</f>
        <v>28.219512195121951</v>
      </c>
      <c r="D93" s="503">
        <f>D91/D92</f>
        <v>27.657142857142858</v>
      </c>
      <c r="E93" s="503">
        <f>E91/E92</f>
        <v>25.4</v>
      </c>
      <c r="F93" s="503">
        <f>F91/F92</f>
        <v>31</v>
      </c>
      <c r="G93" s="503">
        <f>G91/G92</f>
        <v>28.279069767441861</v>
      </c>
      <c r="H93" s="310"/>
      <c r="I93" s="310"/>
      <c r="J93" s="311"/>
      <c r="K93" s="312">
        <f>SUM(K91/K92)</f>
        <v>28.340425531914892</v>
      </c>
      <c r="L93" s="40"/>
      <c r="S93" s="40"/>
    </row>
    <row r="94" spans="1:19" ht="3.75" hidden="1" customHeight="1" thickBot="1" x14ac:dyDescent="0.3">
      <c r="A94" s="180"/>
      <c r="B94" s="181"/>
      <c r="C94" s="308"/>
      <c r="D94" s="182"/>
      <c r="E94" s="182"/>
      <c r="F94" s="182"/>
      <c r="G94" s="182"/>
      <c r="H94" s="182"/>
      <c r="I94" s="182"/>
      <c r="J94" s="309"/>
      <c r="K94" s="641"/>
    </row>
    <row r="95" spans="1:19" ht="21.75" hidden="1" customHeight="1" x14ac:dyDescent="0.25">
      <c r="A95" s="2470" t="s">
        <v>730</v>
      </c>
      <c r="B95" s="297" t="s">
        <v>277</v>
      </c>
      <c r="C95" s="498">
        <v>4486</v>
      </c>
      <c r="D95" s="499">
        <v>3228</v>
      </c>
      <c r="E95" s="499">
        <v>1167</v>
      </c>
      <c r="F95" s="499">
        <v>1415</v>
      </c>
      <c r="G95" s="499">
        <v>4132</v>
      </c>
      <c r="H95" s="499">
        <v>1</v>
      </c>
      <c r="I95" s="499">
        <v>22</v>
      </c>
      <c r="J95" s="504">
        <v>10</v>
      </c>
      <c r="K95" s="301">
        <f>SUM(C95:J95)</f>
        <v>14461</v>
      </c>
      <c r="L95" s="40"/>
      <c r="S95" s="40"/>
    </row>
    <row r="96" spans="1:19" ht="21.75" hidden="1" customHeight="1" x14ac:dyDescent="0.25">
      <c r="A96" s="2471"/>
      <c r="B96" s="298" t="s">
        <v>727</v>
      </c>
      <c r="C96" s="500">
        <v>142</v>
      </c>
      <c r="D96" s="501">
        <v>158</v>
      </c>
      <c r="E96" s="501">
        <v>52</v>
      </c>
      <c r="F96" s="501">
        <v>58</v>
      </c>
      <c r="G96" s="501">
        <v>152</v>
      </c>
      <c r="H96" s="247"/>
      <c r="I96" s="247"/>
      <c r="J96" s="307"/>
      <c r="K96" s="302">
        <f>SUM(C96:J96)</f>
        <v>562</v>
      </c>
      <c r="L96" s="64"/>
      <c r="S96" s="40"/>
    </row>
    <row r="97" spans="1:19" ht="21.75" hidden="1" customHeight="1" thickBot="1" x14ac:dyDescent="0.3">
      <c r="A97" s="2472"/>
      <c r="B97" s="299" t="s">
        <v>728</v>
      </c>
      <c r="C97" s="502">
        <f>C95/C96</f>
        <v>31.591549295774648</v>
      </c>
      <c r="D97" s="503">
        <f>D95/D96</f>
        <v>20.430379746835442</v>
      </c>
      <c r="E97" s="503">
        <f>E95/E96</f>
        <v>22.442307692307693</v>
      </c>
      <c r="F97" s="503">
        <f>F95/F96</f>
        <v>24.396551724137932</v>
      </c>
      <c r="G97" s="503">
        <f>G95/G96</f>
        <v>27.184210526315791</v>
      </c>
      <c r="H97" s="310"/>
      <c r="I97" s="310"/>
      <c r="J97" s="310"/>
      <c r="K97" s="312">
        <f>SUM(K95/K96)</f>
        <v>25.731316725978647</v>
      </c>
      <c r="L97" s="40"/>
      <c r="S97" s="40"/>
    </row>
    <row r="98" spans="1:19" ht="48" hidden="1" customHeight="1" thickBot="1" x14ac:dyDescent="0.3">
      <c r="A98" s="2473" t="s">
        <v>740</v>
      </c>
      <c r="B98" s="2473"/>
      <c r="C98" s="2473"/>
      <c r="D98" s="2473"/>
      <c r="E98" s="2473"/>
      <c r="F98" s="2473"/>
      <c r="G98" s="2473"/>
      <c r="H98" s="2473"/>
      <c r="I98" s="2473"/>
      <c r="J98" s="2473"/>
      <c r="K98" s="2473"/>
    </row>
    <row r="99" spans="1:19" ht="19.5" hidden="1" thickBot="1" x14ac:dyDescent="0.3">
      <c r="A99" s="2464" t="s">
        <v>741</v>
      </c>
      <c r="B99" s="2465"/>
      <c r="C99" s="2465"/>
      <c r="D99" s="2465"/>
      <c r="E99" s="2465"/>
      <c r="F99" s="2465"/>
      <c r="G99" s="2465"/>
      <c r="H99" s="2465"/>
      <c r="I99" s="2465"/>
      <c r="J99" s="2465"/>
      <c r="K99" s="2466"/>
      <c r="L99" s="37"/>
    </row>
    <row r="100" spans="1:19" ht="20.25" hidden="1" customHeight="1" thickBot="1" x14ac:dyDescent="0.3">
      <c r="A100" s="185"/>
      <c r="B100" s="186"/>
      <c r="C100" s="187" t="s">
        <v>717</v>
      </c>
      <c r="D100" s="188" t="s">
        <v>718</v>
      </c>
      <c r="E100" s="188" t="s">
        <v>719</v>
      </c>
      <c r="F100" s="188" t="s">
        <v>720</v>
      </c>
      <c r="G100" s="188" t="s">
        <v>721</v>
      </c>
      <c r="H100" s="178" t="s">
        <v>722</v>
      </c>
      <c r="I100" s="178" t="s">
        <v>723</v>
      </c>
      <c r="J100" s="305" t="s">
        <v>724</v>
      </c>
      <c r="K100" s="184" t="s">
        <v>110</v>
      </c>
      <c r="L100" s="39"/>
    </row>
    <row r="101" spans="1:19" ht="21.75" hidden="1" customHeight="1" x14ac:dyDescent="0.25">
      <c r="A101" s="2467" t="s">
        <v>725</v>
      </c>
      <c r="B101" s="297" t="s">
        <v>726</v>
      </c>
      <c r="C101" s="498">
        <v>1201</v>
      </c>
      <c r="D101" s="499">
        <v>1042</v>
      </c>
      <c r="E101" s="499">
        <v>356</v>
      </c>
      <c r="F101" s="499">
        <v>529</v>
      </c>
      <c r="G101" s="499">
        <v>1030</v>
      </c>
      <c r="H101" s="246"/>
      <c r="I101" s="499">
        <v>606</v>
      </c>
      <c r="J101" s="504">
        <v>40</v>
      </c>
      <c r="K101" s="301">
        <f>SUM(C101:J101)</f>
        <v>4804</v>
      </c>
      <c r="L101" s="40"/>
      <c r="S101" s="40"/>
    </row>
    <row r="102" spans="1:19" ht="21.75" hidden="1" customHeight="1" x14ac:dyDescent="0.25">
      <c r="A102" s="2468"/>
      <c r="B102" s="298" t="s">
        <v>727</v>
      </c>
      <c r="C102" s="500">
        <v>116</v>
      </c>
      <c r="D102" s="501">
        <v>119</v>
      </c>
      <c r="E102" s="501">
        <v>41</v>
      </c>
      <c r="F102" s="501">
        <v>47</v>
      </c>
      <c r="G102" s="501">
        <v>137</v>
      </c>
      <c r="H102" s="247"/>
      <c r="I102" s="501">
        <v>57</v>
      </c>
      <c r="J102" s="505">
        <v>9</v>
      </c>
      <c r="K102" s="302">
        <f>SUM(C102:J102)</f>
        <v>526</v>
      </c>
      <c r="L102" s="64"/>
      <c r="S102" s="40"/>
    </row>
    <row r="103" spans="1:19" ht="21.75" hidden="1" customHeight="1" thickBot="1" x14ac:dyDescent="0.3">
      <c r="A103" s="2469"/>
      <c r="B103" s="299" t="s">
        <v>728</v>
      </c>
      <c r="C103" s="502">
        <f>C101/C102</f>
        <v>10.353448275862069</v>
      </c>
      <c r="D103" s="503">
        <f>D101/D102</f>
        <v>8.7563025210084042</v>
      </c>
      <c r="E103" s="503">
        <f>E101/E102</f>
        <v>8.6829268292682933</v>
      </c>
      <c r="F103" s="503">
        <f>F101/F102</f>
        <v>11.25531914893617</v>
      </c>
      <c r="G103" s="503">
        <f>G101/G102</f>
        <v>7.5182481751824817</v>
      </c>
      <c r="H103" s="310"/>
      <c r="I103" s="503">
        <f>I101/I102</f>
        <v>10.631578947368421</v>
      </c>
      <c r="J103" s="506">
        <f>J101/J102</f>
        <v>4.4444444444444446</v>
      </c>
      <c r="K103" s="312">
        <f>SUM(K101/K102)</f>
        <v>9.1330798479087445</v>
      </c>
      <c r="L103" s="40"/>
      <c r="S103" s="40"/>
    </row>
    <row r="104" spans="1:19" ht="3.75" hidden="1" customHeight="1" thickBot="1" x14ac:dyDescent="0.3">
      <c r="A104" s="180"/>
      <c r="B104" s="181"/>
      <c r="C104" s="308"/>
      <c r="D104" s="182"/>
      <c r="E104" s="182"/>
      <c r="F104" s="182"/>
      <c r="G104" s="182"/>
      <c r="H104" s="182"/>
      <c r="I104" s="182"/>
      <c r="J104" s="309"/>
      <c r="K104" s="641"/>
      <c r="L104" s="40"/>
      <c r="S104" s="40"/>
    </row>
    <row r="105" spans="1:19" s="41" customFormat="1" ht="21.75" hidden="1" customHeight="1" x14ac:dyDescent="0.25">
      <c r="A105" s="2470" t="s">
        <v>729</v>
      </c>
      <c r="B105" s="297" t="s">
        <v>277</v>
      </c>
      <c r="C105" s="498">
        <v>1281</v>
      </c>
      <c r="D105" s="499">
        <v>953</v>
      </c>
      <c r="E105" s="499">
        <v>337</v>
      </c>
      <c r="F105" s="499">
        <v>373</v>
      </c>
      <c r="G105" s="499">
        <v>1188</v>
      </c>
      <c r="H105" s="499">
        <v>12</v>
      </c>
      <c r="I105" s="499">
        <v>33</v>
      </c>
      <c r="J105" s="306"/>
      <c r="K105" s="302">
        <f>SUM(C105:J105)</f>
        <v>4177</v>
      </c>
      <c r="L105" s="40"/>
      <c r="S105" s="40"/>
    </row>
    <row r="106" spans="1:19" s="41" customFormat="1" ht="21.75" hidden="1" customHeight="1" x14ac:dyDescent="0.25">
      <c r="A106" s="2471"/>
      <c r="B106" s="298" t="s">
        <v>727</v>
      </c>
      <c r="C106" s="500">
        <v>43</v>
      </c>
      <c r="D106" s="501">
        <v>31</v>
      </c>
      <c r="E106" s="501">
        <v>10</v>
      </c>
      <c r="F106" s="501">
        <v>21</v>
      </c>
      <c r="G106" s="501">
        <v>47</v>
      </c>
      <c r="H106" s="247"/>
      <c r="I106" s="247"/>
      <c r="J106" s="307"/>
      <c r="K106" s="302">
        <f>SUM(C106:J106)</f>
        <v>152</v>
      </c>
      <c r="L106" s="64"/>
      <c r="S106" s="40"/>
    </row>
    <row r="107" spans="1:19" s="41" customFormat="1" ht="21.75" hidden="1" customHeight="1" thickBot="1" x14ac:dyDescent="0.3">
      <c r="A107" s="2472"/>
      <c r="B107" s="299" t="s">
        <v>728</v>
      </c>
      <c r="C107" s="502">
        <f>C105/C106</f>
        <v>29.790697674418606</v>
      </c>
      <c r="D107" s="503">
        <f>D105/D106</f>
        <v>30.741935483870968</v>
      </c>
      <c r="E107" s="503">
        <f>E105/E106</f>
        <v>33.700000000000003</v>
      </c>
      <c r="F107" s="503">
        <f>F105/F106</f>
        <v>17.761904761904763</v>
      </c>
      <c r="G107" s="503">
        <f>G105/G106</f>
        <v>25.276595744680851</v>
      </c>
      <c r="H107" s="310"/>
      <c r="I107" s="310"/>
      <c r="J107" s="311"/>
      <c r="K107" s="312">
        <f>SUM(K105/K106)</f>
        <v>27.480263157894736</v>
      </c>
      <c r="L107" s="40"/>
      <c r="S107" s="40"/>
    </row>
    <row r="108" spans="1:19" ht="3.75" hidden="1" customHeight="1" thickBot="1" x14ac:dyDescent="0.3">
      <c r="A108" s="180"/>
      <c r="B108" s="181"/>
      <c r="C108" s="308"/>
      <c r="D108" s="182"/>
      <c r="E108" s="182"/>
      <c r="F108" s="182"/>
      <c r="G108" s="182"/>
      <c r="H108" s="182"/>
      <c r="I108" s="182"/>
      <c r="J108" s="309"/>
      <c r="K108" s="641"/>
    </row>
    <row r="109" spans="1:19" ht="21.75" hidden="1" customHeight="1" x14ac:dyDescent="0.25">
      <c r="A109" s="2470" t="s">
        <v>730</v>
      </c>
      <c r="B109" s="297" t="s">
        <v>277</v>
      </c>
      <c r="C109" s="498">
        <v>4420</v>
      </c>
      <c r="D109" s="499">
        <v>2999</v>
      </c>
      <c r="E109" s="499">
        <v>1195</v>
      </c>
      <c r="F109" s="499">
        <v>1385</v>
      </c>
      <c r="G109" s="499">
        <v>4105</v>
      </c>
      <c r="H109" s="499">
        <v>2</v>
      </c>
      <c r="I109" s="499">
        <v>45</v>
      </c>
      <c r="J109" s="504">
        <v>1</v>
      </c>
      <c r="K109" s="301">
        <f>SUM(C109:J109)</f>
        <v>14152</v>
      </c>
      <c r="L109" s="40"/>
      <c r="S109" s="40"/>
    </row>
    <row r="110" spans="1:19" ht="21.75" hidden="1" customHeight="1" x14ac:dyDescent="0.25">
      <c r="A110" s="2471"/>
      <c r="B110" s="298" t="s">
        <v>727</v>
      </c>
      <c r="C110" s="500">
        <v>161</v>
      </c>
      <c r="D110" s="501">
        <v>152</v>
      </c>
      <c r="E110" s="501">
        <v>51</v>
      </c>
      <c r="F110" s="501">
        <v>58</v>
      </c>
      <c r="G110" s="501">
        <v>156</v>
      </c>
      <c r="H110" s="247"/>
      <c r="I110" s="247"/>
      <c r="J110" s="307"/>
      <c r="K110" s="302">
        <f>SUM(C110:J110)</f>
        <v>578</v>
      </c>
      <c r="L110" s="64"/>
      <c r="S110" s="40"/>
    </row>
    <row r="111" spans="1:19" ht="21.75" hidden="1" customHeight="1" thickBot="1" x14ac:dyDescent="0.3">
      <c r="A111" s="2472"/>
      <c r="B111" s="299" t="s">
        <v>728</v>
      </c>
      <c r="C111" s="502">
        <f>C109/C110</f>
        <v>27.453416149068325</v>
      </c>
      <c r="D111" s="503">
        <f>D109/D110</f>
        <v>19.730263157894736</v>
      </c>
      <c r="E111" s="503">
        <f>E109/E110</f>
        <v>23.431372549019606</v>
      </c>
      <c r="F111" s="503">
        <f>F109/F110</f>
        <v>23.879310344827587</v>
      </c>
      <c r="G111" s="503">
        <f>G109/G110</f>
        <v>26.314102564102566</v>
      </c>
      <c r="H111" s="310"/>
      <c r="I111" s="310"/>
      <c r="J111" s="310"/>
      <c r="K111" s="312">
        <f>SUM(K109/K110)</f>
        <v>24.484429065743946</v>
      </c>
      <c r="L111" s="40"/>
      <c r="S111" s="40"/>
    </row>
    <row r="112" spans="1:19" ht="52.5" hidden="1" customHeight="1" thickBot="1" x14ac:dyDescent="0.3">
      <c r="A112" s="2473" t="s">
        <v>731</v>
      </c>
      <c r="B112" s="2473"/>
      <c r="C112" s="2473"/>
      <c r="D112" s="2473"/>
      <c r="E112" s="2473"/>
      <c r="F112" s="2473"/>
      <c r="G112" s="2473"/>
      <c r="H112" s="2473"/>
      <c r="I112" s="2473"/>
      <c r="J112" s="2473"/>
      <c r="K112" s="2473"/>
    </row>
    <row r="113" spans="1:19" ht="19.5" hidden="1" thickBot="1" x14ac:dyDescent="0.3">
      <c r="A113" s="2464" t="s">
        <v>742</v>
      </c>
      <c r="B113" s="2465"/>
      <c r="C113" s="2465"/>
      <c r="D113" s="2465"/>
      <c r="E113" s="2465"/>
      <c r="F113" s="2465"/>
      <c r="G113" s="2465"/>
      <c r="H113" s="2465"/>
      <c r="I113" s="2465"/>
      <c r="J113" s="2465"/>
      <c r="K113" s="2466"/>
      <c r="L113" s="37"/>
    </row>
    <row r="114" spans="1:19" ht="30.75" hidden="1" thickBot="1" x14ac:dyDescent="0.3">
      <c r="A114" s="185"/>
      <c r="B114" s="186"/>
      <c r="C114" s="1268" t="s">
        <v>717</v>
      </c>
      <c r="D114" s="1267" t="s">
        <v>718</v>
      </c>
      <c r="E114" s="1267" t="s">
        <v>719</v>
      </c>
      <c r="F114" s="1267" t="s">
        <v>720</v>
      </c>
      <c r="G114" s="1267" t="s">
        <v>721</v>
      </c>
      <c r="H114" s="178" t="s">
        <v>722</v>
      </c>
      <c r="I114" s="178" t="s">
        <v>723</v>
      </c>
      <c r="J114" s="305" t="s">
        <v>724</v>
      </c>
      <c r="K114" s="1269" t="s">
        <v>110</v>
      </c>
      <c r="L114" s="39"/>
    </row>
    <row r="115" spans="1:19" ht="22.5" hidden="1" customHeight="1" x14ac:dyDescent="0.25">
      <c r="A115" s="2467" t="s">
        <v>725</v>
      </c>
      <c r="B115" s="297" t="s">
        <v>726</v>
      </c>
      <c r="C115" s="891">
        <v>2086</v>
      </c>
      <c r="D115" s="892">
        <v>1492</v>
      </c>
      <c r="E115" s="892">
        <v>510</v>
      </c>
      <c r="F115" s="892">
        <v>616</v>
      </c>
      <c r="G115" s="892">
        <v>1737</v>
      </c>
      <c r="H115" s="246"/>
      <c r="I115" s="892">
        <v>822</v>
      </c>
      <c r="J115" s="895">
        <v>63</v>
      </c>
      <c r="K115" s="301">
        <f>SUM(C115:J115)</f>
        <v>7326</v>
      </c>
      <c r="L115" s="40"/>
      <c r="S115" s="40"/>
    </row>
    <row r="116" spans="1:19" ht="22.5" hidden="1" customHeight="1" x14ac:dyDescent="0.25">
      <c r="A116" s="2468"/>
      <c r="B116" s="298" t="s">
        <v>727</v>
      </c>
      <c r="C116" s="893">
        <v>109</v>
      </c>
      <c r="D116" s="894">
        <v>118</v>
      </c>
      <c r="E116" s="894">
        <v>44</v>
      </c>
      <c r="F116" s="894">
        <v>45</v>
      </c>
      <c r="G116" s="894">
        <v>137</v>
      </c>
      <c r="H116" s="247"/>
      <c r="I116" s="894">
        <v>53</v>
      </c>
      <c r="J116" s="896">
        <v>9</v>
      </c>
      <c r="K116" s="302">
        <f>SUM(C116:J116)</f>
        <v>515</v>
      </c>
      <c r="L116" s="64"/>
      <c r="S116" s="40"/>
    </row>
    <row r="117" spans="1:19" ht="22.5" hidden="1" customHeight="1" thickBot="1" x14ac:dyDescent="0.3">
      <c r="A117" s="2469"/>
      <c r="B117" s="299" t="s">
        <v>728</v>
      </c>
      <c r="C117" s="1262">
        <f>C115/C116</f>
        <v>19.137614678899084</v>
      </c>
      <c r="D117" s="1263">
        <f>D115/D116</f>
        <v>12.64406779661017</v>
      </c>
      <c r="E117" s="1263">
        <f>E115/E116</f>
        <v>11.590909090909092</v>
      </c>
      <c r="F117" s="1263">
        <f>F115/F116</f>
        <v>13.688888888888888</v>
      </c>
      <c r="G117" s="1263">
        <f>G115/G116</f>
        <v>12.678832116788321</v>
      </c>
      <c r="H117" s="310"/>
      <c r="I117" s="1263">
        <f>I115/I116</f>
        <v>15.509433962264151</v>
      </c>
      <c r="J117" s="1264">
        <f>J115/J116</f>
        <v>7</v>
      </c>
      <c r="K117" s="312">
        <f>SUM(K115/K116)</f>
        <v>14.225242718446601</v>
      </c>
      <c r="L117" s="40"/>
      <c r="S117" s="40"/>
    </row>
    <row r="118" spans="1:19" ht="3.75" hidden="1" customHeight="1" thickBot="1" x14ac:dyDescent="0.3">
      <c r="A118" s="180"/>
      <c r="B118" s="181"/>
      <c r="C118" s="308"/>
      <c r="D118" s="182"/>
      <c r="E118" s="182"/>
      <c r="F118" s="182"/>
      <c r="G118" s="182"/>
      <c r="H118" s="182"/>
      <c r="I118" s="182"/>
      <c r="J118" s="309"/>
      <c r="K118" s="641"/>
      <c r="L118" s="40"/>
      <c r="S118" s="40"/>
    </row>
    <row r="119" spans="1:19" s="41" customFormat="1" ht="22.5" hidden="1" customHeight="1" x14ac:dyDescent="0.25">
      <c r="A119" s="2470" t="s">
        <v>729</v>
      </c>
      <c r="B119" s="297" t="s">
        <v>277</v>
      </c>
      <c r="C119" s="893">
        <v>1428</v>
      </c>
      <c r="D119" s="894">
        <v>912</v>
      </c>
      <c r="E119" s="894">
        <v>290</v>
      </c>
      <c r="F119" s="894">
        <v>360</v>
      </c>
      <c r="G119" s="894">
        <v>1366</v>
      </c>
      <c r="H119" s="1265">
        <v>0</v>
      </c>
      <c r="I119" s="1266">
        <v>32</v>
      </c>
      <c r="J119" s="1200"/>
      <c r="K119" s="302">
        <f>SUM(C119:J119)</f>
        <v>4388</v>
      </c>
      <c r="L119" s="40"/>
      <c r="S119" s="40"/>
    </row>
    <row r="120" spans="1:19" s="41" customFormat="1" ht="22.5" hidden="1" customHeight="1" x14ac:dyDescent="0.25">
      <c r="A120" s="2471"/>
      <c r="B120" s="298" t="s">
        <v>727</v>
      </c>
      <c r="C120" s="893">
        <v>45</v>
      </c>
      <c r="D120" s="894">
        <v>31</v>
      </c>
      <c r="E120" s="894">
        <v>10</v>
      </c>
      <c r="F120" s="894">
        <v>13</v>
      </c>
      <c r="G120" s="894">
        <v>45</v>
      </c>
      <c r="H120" s="247"/>
      <c r="I120" s="247"/>
      <c r="J120" s="307"/>
      <c r="K120" s="302">
        <f>SUM(C120:J120)</f>
        <v>144</v>
      </c>
      <c r="L120" s="64"/>
      <c r="S120" s="40"/>
    </row>
    <row r="121" spans="1:19" s="41" customFormat="1" ht="22.5" hidden="1" customHeight="1" thickBot="1" x14ac:dyDescent="0.3">
      <c r="A121" s="2472"/>
      <c r="B121" s="299" t="s">
        <v>728</v>
      </c>
      <c r="C121" s="1262">
        <f>C119/C120</f>
        <v>31.733333333333334</v>
      </c>
      <c r="D121" s="1263">
        <f>D119/D120</f>
        <v>29.419354838709676</v>
      </c>
      <c r="E121" s="1263">
        <f>E119/E120</f>
        <v>29</v>
      </c>
      <c r="F121" s="1263">
        <f>F119/F120</f>
        <v>27.692307692307693</v>
      </c>
      <c r="G121" s="1263">
        <f>G119/G120</f>
        <v>30.355555555555554</v>
      </c>
      <c r="H121" s="310"/>
      <c r="I121" s="310"/>
      <c r="J121" s="311"/>
      <c r="K121" s="312">
        <f>SUM(K119/K120)</f>
        <v>30.472222222222221</v>
      </c>
      <c r="L121" s="40"/>
      <c r="S121" s="40"/>
    </row>
    <row r="122" spans="1:19" ht="3.75" hidden="1" customHeight="1" thickBot="1" x14ac:dyDescent="0.3">
      <c r="A122" s="180"/>
      <c r="B122" s="181"/>
      <c r="C122" s="308"/>
      <c r="D122" s="182"/>
      <c r="E122" s="182"/>
      <c r="F122" s="182"/>
      <c r="G122" s="182"/>
      <c r="H122" s="182"/>
      <c r="I122" s="182"/>
      <c r="J122" s="309"/>
      <c r="K122" s="641"/>
    </row>
    <row r="123" spans="1:19" ht="22.5" hidden="1" customHeight="1" x14ac:dyDescent="0.25">
      <c r="A123" s="2470" t="s">
        <v>730</v>
      </c>
      <c r="B123" s="297" t="s">
        <v>277</v>
      </c>
      <c r="C123" s="891">
        <v>4447</v>
      </c>
      <c r="D123" s="892">
        <v>2805</v>
      </c>
      <c r="E123" s="892">
        <v>1233</v>
      </c>
      <c r="F123" s="892">
        <v>1339</v>
      </c>
      <c r="G123" s="892">
        <v>4253</v>
      </c>
      <c r="H123" s="892">
        <v>3</v>
      </c>
      <c r="I123" s="892">
        <v>55</v>
      </c>
      <c r="J123" s="895">
        <v>7</v>
      </c>
      <c r="K123" s="302">
        <f>SUM(C123:J123)</f>
        <v>14142</v>
      </c>
      <c r="L123" s="40"/>
      <c r="S123" s="40"/>
    </row>
    <row r="124" spans="1:19" ht="22.5" hidden="1" customHeight="1" x14ac:dyDescent="0.25">
      <c r="A124" s="2471"/>
      <c r="B124" s="298" t="s">
        <v>727</v>
      </c>
      <c r="C124" s="893">
        <v>151</v>
      </c>
      <c r="D124" s="894">
        <v>180</v>
      </c>
      <c r="E124" s="894">
        <v>53</v>
      </c>
      <c r="F124" s="894">
        <v>56</v>
      </c>
      <c r="G124" s="894">
        <v>151</v>
      </c>
      <c r="H124" s="247"/>
      <c r="I124" s="247"/>
      <c r="J124" s="307"/>
      <c r="K124" s="302">
        <f>SUM(C124:J124)</f>
        <v>591</v>
      </c>
      <c r="L124" s="64"/>
      <c r="S124" s="40"/>
    </row>
    <row r="125" spans="1:19" ht="22.5" hidden="1" customHeight="1" thickBot="1" x14ac:dyDescent="0.3">
      <c r="A125" s="2472"/>
      <c r="B125" s="299" t="s">
        <v>728</v>
      </c>
      <c r="C125" s="1262">
        <f>C123/C124</f>
        <v>29.450331125827816</v>
      </c>
      <c r="D125" s="1263">
        <f>D123/D124</f>
        <v>15.583333333333334</v>
      </c>
      <c r="E125" s="1263">
        <f>E123/E124</f>
        <v>23.264150943396228</v>
      </c>
      <c r="F125" s="1263">
        <f>F123/F124</f>
        <v>23.910714285714285</v>
      </c>
      <c r="G125" s="1263">
        <f>G123/G124</f>
        <v>28.165562913907284</v>
      </c>
      <c r="H125" s="310"/>
      <c r="I125" s="310"/>
      <c r="J125" s="311"/>
      <c r="K125" s="312">
        <f>SUM(K123/K124)</f>
        <v>23.928934010152282</v>
      </c>
      <c r="L125" s="40"/>
      <c r="S125" s="40"/>
    </row>
    <row r="126" spans="1:19" ht="49.5" hidden="1" customHeight="1" x14ac:dyDescent="0.25">
      <c r="A126" s="2395" t="s">
        <v>743</v>
      </c>
      <c r="B126" s="2395"/>
      <c r="C126" s="2395"/>
      <c r="D126" s="2395"/>
      <c r="E126" s="2395"/>
      <c r="F126" s="2395"/>
      <c r="G126" s="2395"/>
      <c r="H126" s="2395"/>
      <c r="I126" s="2395"/>
      <c r="J126" s="2395"/>
      <c r="K126" s="2395"/>
    </row>
    <row r="127" spans="1:19" ht="18" hidden="1" customHeight="1" thickBot="1" x14ac:dyDescent="0.3">
      <c r="A127" s="2474" t="s">
        <v>744</v>
      </c>
      <c r="B127" s="2475"/>
      <c r="C127" s="2475"/>
      <c r="D127" s="2475"/>
      <c r="E127" s="2475"/>
      <c r="F127" s="2475"/>
      <c r="G127" s="2475"/>
      <c r="H127" s="2475"/>
      <c r="I127" s="2475"/>
      <c r="J127" s="2475"/>
      <c r="K127" s="2476"/>
      <c r="L127" s="37"/>
    </row>
    <row r="128" spans="1:19" ht="30.75" hidden="1" thickBot="1" x14ac:dyDescent="0.3">
      <c r="A128" s="185"/>
      <c r="B128" s="186"/>
      <c r="C128" s="1268" t="s">
        <v>717</v>
      </c>
      <c r="D128" s="1267" t="s">
        <v>718</v>
      </c>
      <c r="E128" s="1267" t="s">
        <v>719</v>
      </c>
      <c r="F128" s="1267" t="s">
        <v>720</v>
      </c>
      <c r="G128" s="1267" t="s">
        <v>721</v>
      </c>
      <c r="H128" s="178" t="s">
        <v>722</v>
      </c>
      <c r="I128" s="178" t="s">
        <v>723</v>
      </c>
      <c r="J128" s="305" t="s">
        <v>724</v>
      </c>
      <c r="K128" s="1269" t="s">
        <v>110</v>
      </c>
      <c r="L128" s="39"/>
    </row>
    <row r="129" spans="1:19" ht="26.25" hidden="1" customHeight="1" x14ac:dyDescent="0.25">
      <c r="A129" s="2467" t="s">
        <v>725</v>
      </c>
      <c r="B129" s="297" t="s">
        <v>726</v>
      </c>
      <c r="C129" s="891">
        <v>1971</v>
      </c>
      <c r="D129" s="892">
        <v>1363</v>
      </c>
      <c r="E129" s="892">
        <v>564</v>
      </c>
      <c r="F129" s="892">
        <v>506</v>
      </c>
      <c r="G129" s="892">
        <v>1392</v>
      </c>
      <c r="H129" s="246"/>
      <c r="I129" s="892">
        <v>536</v>
      </c>
      <c r="J129" s="895">
        <v>82</v>
      </c>
      <c r="K129" s="301">
        <f>SUM(C129:J129)</f>
        <v>6414</v>
      </c>
      <c r="L129" s="40"/>
      <c r="S129" s="40"/>
    </row>
    <row r="130" spans="1:19" ht="26.25" hidden="1" customHeight="1" x14ac:dyDescent="0.25">
      <c r="A130" s="2468"/>
      <c r="B130" s="298" t="s">
        <v>727</v>
      </c>
      <c r="C130" s="893">
        <v>111</v>
      </c>
      <c r="D130" s="894">
        <v>120</v>
      </c>
      <c r="E130" s="894">
        <v>42</v>
      </c>
      <c r="F130" s="894">
        <v>42</v>
      </c>
      <c r="G130" s="894">
        <v>126</v>
      </c>
      <c r="H130" s="247"/>
      <c r="I130" s="894">
        <v>62</v>
      </c>
      <c r="J130" s="896">
        <v>5</v>
      </c>
      <c r="K130" s="302">
        <f>SUM(C130:J130)</f>
        <v>508</v>
      </c>
      <c r="L130" s="64"/>
      <c r="S130" s="40"/>
    </row>
    <row r="131" spans="1:19" ht="26.25" hidden="1" customHeight="1" thickBot="1" x14ac:dyDescent="0.3">
      <c r="A131" s="2469"/>
      <c r="B131" s="299" t="s">
        <v>728</v>
      </c>
      <c r="C131" s="1042">
        <f>C129/C130</f>
        <v>17.756756756756758</v>
      </c>
      <c r="D131" s="1043">
        <f>D129/D130</f>
        <v>11.358333333333333</v>
      </c>
      <c r="E131" s="1043">
        <f>E129/E130</f>
        <v>13.428571428571429</v>
      </c>
      <c r="F131" s="1043">
        <f>F129/F130</f>
        <v>12.047619047619047</v>
      </c>
      <c r="G131" s="1043">
        <f>G129/G130</f>
        <v>11.047619047619047</v>
      </c>
      <c r="H131" s="310"/>
      <c r="I131" s="1043">
        <f>I129/I130</f>
        <v>8.6451612903225801</v>
      </c>
      <c r="J131" s="1044">
        <f>J129/J130</f>
        <v>16.399999999999999</v>
      </c>
      <c r="K131" s="312">
        <f>SUM(K129/K130)</f>
        <v>12.625984251968504</v>
      </c>
      <c r="L131" s="40"/>
      <c r="S131" s="40"/>
    </row>
    <row r="132" spans="1:19" ht="3.75" hidden="1" customHeight="1" thickBot="1" x14ac:dyDescent="0.3">
      <c r="A132" s="180"/>
      <c r="B132" s="181"/>
      <c r="C132" s="1046"/>
      <c r="D132" s="183"/>
      <c r="E132" s="183"/>
      <c r="F132" s="183"/>
      <c r="G132" s="183"/>
      <c r="H132" s="182"/>
      <c r="I132" s="182"/>
      <c r="J132" s="309"/>
      <c r="K132" s="641"/>
      <c r="L132" s="40"/>
      <c r="S132" s="40"/>
    </row>
    <row r="133" spans="1:19" s="41" customFormat="1" ht="21.75" hidden="1" customHeight="1" x14ac:dyDescent="0.25">
      <c r="A133" s="2470" t="s">
        <v>729</v>
      </c>
      <c r="B133" s="297" t="s">
        <v>277</v>
      </c>
      <c r="C133" s="893">
        <v>1371</v>
      </c>
      <c r="D133" s="894">
        <v>730</v>
      </c>
      <c r="E133" s="894">
        <v>313</v>
      </c>
      <c r="F133" s="894">
        <v>326</v>
      </c>
      <c r="G133" s="894">
        <v>1458</v>
      </c>
      <c r="H133" s="894">
        <v>2</v>
      </c>
      <c r="I133" s="894">
        <v>25</v>
      </c>
      <c r="J133" s="306"/>
      <c r="K133" s="302">
        <f>SUM(C133:J133)</f>
        <v>4225</v>
      </c>
      <c r="L133" s="40"/>
      <c r="S133" s="40"/>
    </row>
    <row r="134" spans="1:19" s="41" customFormat="1" ht="21.75" hidden="1" customHeight="1" x14ac:dyDescent="0.25">
      <c r="A134" s="2471"/>
      <c r="B134" s="298" t="s">
        <v>727</v>
      </c>
      <c r="C134" s="893">
        <v>41</v>
      </c>
      <c r="D134" s="894">
        <v>33</v>
      </c>
      <c r="E134" s="894">
        <v>10</v>
      </c>
      <c r="F134" s="894">
        <v>11</v>
      </c>
      <c r="G134" s="894">
        <v>37</v>
      </c>
      <c r="H134" s="247"/>
      <c r="I134" s="247"/>
      <c r="J134" s="307"/>
      <c r="K134" s="302">
        <f>SUM(C134:J134)</f>
        <v>132</v>
      </c>
      <c r="L134" s="64"/>
      <c r="S134" s="40"/>
    </row>
    <row r="135" spans="1:19" s="41" customFormat="1" ht="21.75" hidden="1" customHeight="1" thickBot="1" x14ac:dyDescent="0.3">
      <c r="A135" s="2472"/>
      <c r="B135" s="299" t="s">
        <v>728</v>
      </c>
      <c r="C135" s="1042">
        <f>C133/C134</f>
        <v>33.439024390243901</v>
      </c>
      <c r="D135" s="1043">
        <f>D133/D134</f>
        <v>22.121212121212121</v>
      </c>
      <c r="E135" s="1043">
        <f>E133/E134</f>
        <v>31.3</v>
      </c>
      <c r="F135" s="1043">
        <f>F133/F134</f>
        <v>29.636363636363637</v>
      </c>
      <c r="G135" s="1043">
        <f>G133/G134</f>
        <v>39.405405405405403</v>
      </c>
      <c r="H135" s="310"/>
      <c r="I135" s="310"/>
      <c r="J135" s="311"/>
      <c r="K135" s="312">
        <f>SUM(K133/K134)</f>
        <v>32.007575757575758</v>
      </c>
      <c r="L135" s="40"/>
      <c r="S135" s="40"/>
    </row>
    <row r="136" spans="1:19" ht="21.75" hidden="1" customHeight="1" thickBot="1" x14ac:dyDescent="0.3">
      <c r="A136" s="180"/>
      <c r="B136" s="181"/>
      <c r="C136" s="308"/>
      <c r="D136" s="182"/>
      <c r="E136" s="182"/>
      <c r="F136" s="182"/>
      <c r="G136" s="182"/>
      <c r="H136" s="182"/>
      <c r="I136" s="182"/>
      <c r="J136" s="309"/>
      <c r="K136" s="641"/>
    </row>
    <row r="137" spans="1:19" ht="21.75" hidden="1" customHeight="1" x14ac:dyDescent="0.25">
      <c r="A137" s="2470" t="s">
        <v>730</v>
      </c>
      <c r="B137" s="297" t="s">
        <v>277</v>
      </c>
      <c r="C137" s="891">
        <v>4544</v>
      </c>
      <c r="D137" s="892">
        <v>2848</v>
      </c>
      <c r="E137" s="892">
        <v>1247</v>
      </c>
      <c r="F137" s="892">
        <v>1313</v>
      </c>
      <c r="G137" s="892">
        <v>4223</v>
      </c>
      <c r="H137" s="892">
        <v>0</v>
      </c>
      <c r="I137" s="892">
        <v>29</v>
      </c>
      <c r="J137" s="895">
        <v>1</v>
      </c>
      <c r="K137" s="301">
        <f>SUM(C137:J137)</f>
        <v>14205</v>
      </c>
      <c r="L137" s="40"/>
      <c r="S137" s="40"/>
    </row>
    <row r="138" spans="1:19" ht="21.75" hidden="1" customHeight="1" x14ac:dyDescent="0.25">
      <c r="A138" s="2471"/>
      <c r="B138" s="298" t="s">
        <v>727</v>
      </c>
      <c r="C138" s="893">
        <v>189</v>
      </c>
      <c r="D138" s="894">
        <v>178</v>
      </c>
      <c r="E138" s="894">
        <v>50</v>
      </c>
      <c r="F138" s="894">
        <v>51</v>
      </c>
      <c r="G138" s="894">
        <v>186</v>
      </c>
      <c r="H138" s="247"/>
      <c r="I138" s="247"/>
      <c r="J138" s="307"/>
      <c r="K138" s="302">
        <f>SUM(C138:J138)</f>
        <v>654</v>
      </c>
      <c r="L138" s="64"/>
      <c r="S138" s="40"/>
    </row>
    <row r="139" spans="1:19" ht="21.75" hidden="1" customHeight="1" thickBot="1" x14ac:dyDescent="0.3">
      <c r="A139" s="2472"/>
      <c r="B139" s="299" t="s">
        <v>728</v>
      </c>
      <c r="C139" s="1042">
        <f>C137/C138</f>
        <v>24.042328042328041</v>
      </c>
      <c r="D139" s="1043">
        <f>D137/D138</f>
        <v>16</v>
      </c>
      <c r="E139" s="1043">
        <f>E137/E138</f>
        <v>24.94</v>
      </c>
      <c r="F139" s="1043">
        <f>F137/F138</f>
        <v>25.745098039215687</v>
      </c>
      <c r="G139" s="1043">
        <f>G137/G138</f>
        <v>22.704301075268816</v>
      </c>
      <c r="H139" s="310"/>
      <c r="I139" s="310"/>
      <c r="J139" s="910"/>
      <c r="K139" s="911">
        <f>SUM(K137/K138)</f>
        <v>21.720183486238533</v>
      </c>
      <c r="L139" s="40"/>
      <c r="S139" s="40"/>
    </row>
    <row r="140" spans="1:19" ht="63" hidden="1" customHeight="1" x14ac:dyDescent="0.25">
      <c r="A140" s="2395" t="s">
        <v>745</v>
      </c>
      <c r="B140" s="2395"/>
      <c r="C140" s="2395"/>
      <c r="D140" s="2395"/>
      <c r="E140" s="2395"/>
      <c r="F140" s="2395"/>
      <c r="G140" s="2395"/>
      <c r="H140" s="2395"/>
      <c r="I140" s="2395"/>
      <c r="J140" s="2395"/>
      <c r="K140" s="2395"/>
    </row>
    <row r="141" spans="1:19" ht="19.5" hidden="1" thickBot="1" x14ac:dyDescent="0.3">
      <c r="A141" s="2474" t="s">
        <v>746</v>
      </c>
      <c r="B141" s="2475"/>
      <c r="C141" s="2475"/>
      <c r="D141" s="2475"/>
      <c r="E141" s="2475"/>
      <c r="F141" s="2475"/>
      <c r="G141" s="2475"/>
      <c r="H141" s="2475"/>
      <c r="I141" s="2475"/>
      <c r="J141" s="2475"/>
      <c r="K141" s="2476"/>
      <c r="L141" s="37"/>
    </row>
    <row r="142" spans="1:19" ht="20.25" hidden="1" customHeight="1" thickBot="1" x14ac:dyDescent="0.3">
      <c r="A142" s="185"/>
      <c r="B142" s="186"/>
      <c r="C142" s="187" t="s">
        <v>747</v>
      </c>
      <c r="D142" s="188" t="s">
        <v>465</v>
      </c>
      <c r="E142" s="188" t="s">
        <v>748</v>
      </c>
      <c r="F142" s="188" t="s">
        <v>749</v>
      </c>
      <c r="G142" s="188" t="s">
        <v>750</v>
      </c>
      <c r="H142" s="178" t="s">
        <v>722</v>
      </c>
      <c r="I142" s="178" t="s">
        <v>723</v>
      </c>
      <c r="J142" s="305" t="s">
        <v>724</v>
      </c>
      <c r="K142" s="184" t="s">
        <v>110</v>
      </c>
      <c r="L142" s="39"/>
    </row>
    <row r="143" spans="1:19" ht="21.75" hidden="1" customHeight="1" x14ac:dyDescent="0.25">
      <c r="A143" s="2467" t="s">
        <v>725</v>
      </c>
      <c r="B143" s="297" t="s">
        <v>726</v>
      </c>
      <c r="C143" s="891">
        <v>2046</v>
      </c>
      <c r="D143" s="892">
        <v>1051</v>
      </c>
      <c r="E143" s="892">
        <v>539</v>
      </c>
      <c r="F143" s="892">
        <v>187</v>
      </c>
      <c r="G143" s="892">
        <v>1777</v>
      </c>
      <c r="H143" s="246"/>
      <c r="I143" s="892">
        <v>772</v>
      </c>
      <c r="J143" s="895">
        <v>87</v>
      </c>
      <c r="K143" s="301">
        <f>SUM(C143:J143)</f>
        <v>6459</v>
      </c>
      <c r="L143" s="40"/>
      <c r="S143" s="40"/>
    </row>
    <row r="144" spans="1:19" ht="21.75" hidden="1" customHeight="1" x14ac:dyDescent="0.25">
      <c r="A144" s="2468"/>
      <c r="B144" s="298" t="s">
        <v>727</v>
      </c>
      <c r="C144" s="893">
        <v>139</v>
      </c>
      <c r="D144" s="894">
        <v>101</v>
      </c>
      <c r="E144" s="894">
        <v>43</v>
      </c>
      <c r="F144" s="894">
        <v>19</v>
      </c>
      <c r="G144" s="894">
        <v>124</v>
      </c>
      <c r="H144" s="247"/>
      <c r="I144" s="894">
        <v>77</v>
      </c>
      <c r="J144" s="896">
        <v>6</v>
      </c>
      <c r="K144" s="302">
        <f>SUM(C144:J144)</f>
        <v>509</v>
      </c>
      <c r="L144" s="64"/>
      <c r="S144" s="40"/>
    </row>
    <row r="145" spans="1:19" ht="21.75" hidden="1" customHeight="1" thickBot="1" x14ac:dyDescent="0.3">
      <c r="A145" s="2469"/>
      <c r="B145" s="299" t="s">
        <v>728</v>
      </c>
      <c r="C145" s="502">
        <f>C143/C144</f>
        <v>14.719424460431656</v>
      </c>
      <c r="D145" s="503">
        <f>D143/D144</f>
        <v>10.405940594059405</v>
      </c>
      <c r="E145" s="503">
        <f>E143/E144</f>
        <v>12.534883720930232</v>
      </c>
      <c r="F145" s="503">
        <f>F143/F144</f>
        <v>9.8421052631578956</v>
      </c>
      <c r="G145" s="503">
        <f>G143/G144</f>
        <v>14.330645161290322</v>
      </c>
      <c r="H145" s="310"/>
      <c r="I145" s="503">
        <f>I143/I144</f>
        <v>10.025974025974026</v>
      </c>
      <c r="J145" s="506">
        <f>J143/J144</f>
        <v>14.5</v>
      </c>
      <c r="K145" s="312">
        <f>K143/K144</f>
        <v>12.689587426326129</v>
      </c>
      <c r="L145" s="40"/>
      <c r="S145" s="40"/>
    </row>
    <row r="146" spans="1:19" ht="3.75" hidden="1" customHeight="1" thickBot="1" x14ac:dyDescent="0.3">
      <c r="A146" s="180"/>
      <c r="B146" s="181"/>
      <c r="C146" s="308"/>
      <c r="D146" s="182"/>
      <c r="E146" s="182"/>
      <c r="F146" s="182"/>
      <c r="G146" s="182"/>
      <c r="H146" s="182"/>
      <c r="I146" s="182"/>
      <c r="J146" s="309"/>
      <c r="K146" s="641"/>
      <c r="L146" s="40"/>
      <c r="S146" s="40"/>
    </row>
    <row r="147" spans="1:19" s="41" customFormat="1" ht="21.75" hidden="1" customHeight="1" x14ac:dyDescent="0.25">
      <c r="A147" s="2470" t="s">
        <v>729</v>
      </c>
      <c r="B147" s="297" t="s">
        <v>277</v>
      </c>
      <c r="C147" s="500">
        <v>1556</v>
      </c>
      <c r="D147" s="501">
        <v>643</v>
      </c>
      <c r="E147" s="501">
        <v>297</v>
      </c>
      <c r="F147" s="501">
        <v>66</v>
      </c>
      <c r="G147" s="501">
        <v>1497</v>
      </c>
      <c r="H147" s="501">
        <v>0</v>
      </c>
      <c r="I147" s="501">
        <v>20</v>
      </c>
      <c r="J147" s="307"/>
      <c r="K147" s="302">
        <f>SUM(C147:J147)</f>
        <v>4079</v>
      </c>
      <c r="L147" s="40"/>
      <c r="S147" s="40"/>
    </row>
    <row r="148" spans="1:19" s="41" customFormat="1" ht="21.75" hidden="1" customHeight="1" x14ac:dyDescent="0.25">
      <c r="A148" s="2471"/>
      <c r="B148" s="298" t="s">
        <v>727</v>
      </c>
      <c r="C148" s="893">
        <v>42</v>
      </c>
      <c r="D148" s="894">
        <v>25</v>
      </c>
      <c r="E148" s="894">
        <v>9</v>
      </c>
      <c r="F148" s="894">
        <v>3</v>
      </c>
      <c r="G148" s="894">
        <v>41</v>
      </c>
      <c r="H148" s="247"/>
      <c r="I148" s="247"/>
      <c r="J148" s="307"/>
      <c r="K148" s="302">
        <f>SUM(C148:G148)</f>
        <v>120</v>
      </c>
      <c r="L148" s="64"/>
      <c r="S148" s="40"/>
    </row>
    <row r="149" spans="1:19" s="41" customFormat="1" ht="21.75" hidden="1" customHeight="1" thickBot="1" x14ac:dyDescent="0.3">
      <c r="A149" s="2472"/>
      <c r="B149" s="299" t="s">
        <v>728</v>
      </c>
      <c r="C149" s="502">
        <f>C147/C148</f>
        <v>37.047619047619051</v>
      </c>
      <c r="D149" s="503">
        <f>D147/D148</f>
        <v>25.72</v>
      </c>
      <c r="E149" s="503">
        <f>E147/E148</f>
        <v>33</v>
      </c>
      <c r="F149" s="503">
        <f>F147/F148</f>
        <v>22</v>
      </c>
      <c r="G149" s="503">
        <f>G147/G148</f>
        <v>36.512195121951223</v>
      </c>
      <c r="H149" s="310"/>
      <c r="I149" s="310"/>
      <c r="J149" s="311"/>
      <c r="K149" s="312">
        <f>K147/K148</f>
        <v>33.991666666666667</v>
      </c>
      <c r="L149" s="40"/>
      <c r="S149" s="40"/>
    </row>
    <row r="150" spans="1:19" ht="3.75" hidden="1" customHeight="1" thickBot="1" x14ac:dyDescent="0.3">
      <c r="A150" s="180"/>
      <c r="B150" s="181"/>
      <c r="C150" s="308"/>
      <c r="D150" s="182"/>
      <c r="E150" s="182"/>
      <c r="F150" s="182"/>
      <c r="G150" s="182"/>
      <c r="H150" s="182"/>
      <c r="I150" s="182"/>
      <c r="J150" s="309"/>
      <c r="K150" s="641"/>
    </row>
    <row r="151" spans="1:19" ht="21.75" hidden="1" customHeight="1" x14ac:dyDescent="0.25">
      <c r="A151" s="2470" t="s">
        <v>730</v>
      </c>
      <c r="B151" s="297" t="s">
        <v>277</v>
      </c>
      <c r="C151" s="498">
        <v>5299</v>
      </c>
      <c r="D151" s="499">
        <v>2156</v>
      </c>
      <c r="E151" s="499">
        <v>1342</v>
      </c>
      <c r="F151" s="499">
        <v>379</v>
      </c>
      <c r="G151" s="499">
        <v>4529</v>
      </c>
      <c r="H151" s="499">
        <v>39</v>
      </c>
      <c r="I151" s="499">
        <v>2</v>
      </c>
      <c r="J151" s="504">
        <v>36</v>
      </c>
      <c r="K151" s="301">
        <f>SUM(C151:J151)</f>
        <v>13782</v>
      </c>
      <c r="L151" s="40"/>
      <c r="S151" s="40"/>
    </row>
    <row r="152" spans="1:19" ht="21.75" hidden="1" customHeight="1" x14ac:dyDescent="0.25">
      <c r="A152" s="2471"/>
      <c r="B152" s="298" t="s">
        <v>727</v>
      </c>
      <c r="C152" s="893">
        <v>235</v>
      </c>
      <c r="D152" s="894">
        <v>136</v>
      </c>
      <c r="E152" s="894">
        <v>71</v>
      </c>
      <c r="F152" s="894">
        <v>27</v>
      </c>
      <c r="G152" s="894">
        <v>207</v>
      </c>
      <c r="H152" s="247"/>
      <c r="I152" s="247"/>
      <c r="J152" s="307"/>
      <c r="K152" s="302">
        <f>SUM(C152:J152)</f>
        <v>676</v>
      </c>
      <c r="L152" s="64"/>
      <c r="S152" s="40"/>
    </row>
    <row r="153" spans="1:19" ht="21.75" hidden="1" customHeight="1" thickBot="1" x14ac:dyDescent="0.3">
      <c r="A153" s="2472"/>
      <c r="B153" s="299" t="s">
        <v>728</v>
      </c>
      <c r="C153" s="502">
        <f>C151/C152</f>
        <v>22.548936170212766</v>
      </c>
      <c r="D153" s="503">
        <f>D151/D152</f>
        <v>15.852941176470589</v>
      </c>
      <c r="E153" s="503">
        <f>E151/E152</f>
        <v>18.901408450704224</v>
      </c>
      <c r="F153" s="503">
        <f>F151/F152</f>
        <v>14.037037037037036</v>
      </c>
      <c r="G153" s="503">
        <f>G151/G152</f>
        <v>21.879227053140095</v>
      </c>
      <c r="H153" s="310"/>
      <c r="I153" s="310"/>
      <c r="J153" s="910"/>
      <c r="K153" s="911">
        <f>K151/K152</f>
        <v>20.38757396449704</v>
      </c>
      <c r="L153" s="40"/>
      <c r="S153" s="40"/>
    </row>
    <row r="154" spans="1:19" ht="48" hidden="1" customHeight="1" thickBot="1" x14ac:dyDescent="0.3">
      <c r="A154" s="2473" t="s">
        <v>751</v>
      </c>
      <c r="B154" s="2473"/>
      <c r="C154" s="2473"/>
      <c r="D154" s="2473"/>
      <c r="E154" s="2473"/>
      <c r="F154" s="2473"/>
      <c r="G154" s="2473"/>
      <c r="H154" s="2473"/>
      <c r="I154" s="2473"/>
      <c r="J154" s="2473"/>
      <c r="K154" s="2473"/>
    </row>
    <row r="155" spans="1:19" ht="19.5" hidden="1" thickBot="1" x14ac:dyDescent="0.3">
      <c r="A155" s="2464" t="s">
        <v>752</v>
      </c>
      <c r="B155" s="2465"/>
      <c r="C155" s="2465"/>
      <c r="D155" s="2465"/>
      <c r="E155" s="2465"/>
      <c r="F155" s="2465"/>
      <c r="G155" s="2465"/>
      <c r="H155" s="2465"/>
      <c r="I155" s="2465"/>
      <c r="J155" s="2465"/>
      <c r="K155" s="2466"/>
      <c r="L155" s="37"/>
    </row>
    <row r="156" spans="1:19" ht="20.25" hidden="1" customHeight="1" thickBot="1" x14ac:dyDescent="0.3">
      <c r="A156" s="185"/>
      <c r="B156" s="186"/>
      <c r="C156" s="336" t="s">
        <v>747</v>
      </c>
      <c r="D156" s="335" t="s">
        <v>465</v>
      </c>
      <c r="E156" s="335" t="s">
        <v>748</v>
      </c>
      <c r="F156" s="335" t="s">
        <v>749</v>
      </c>
      <c r="G156" s="335" t="s">
        <v>750</v>
      </c>
      <c r="H156" s="871" t="s">
        <v>722</v>
      </c>
      <c r="I156" s="871" t="s">
        <v>723</v>
      </c>
      <c r="J156" s="872" t="s">
        <v>724</v>
      </c>
      <c r="K156" s="184" t="s">
        <v>110</v>
      </c>
      <c r="L156" s="39"/>
    </row>
    <row r="157" spans="1:19" ht="21.75" hidden="1" customHeight="1" x14ac:dyDescent="0.25">
      <c r="A157" s="2467" t="s">
        <v>725</v>
      </c>
      <c r="B157" s="297" t="s">
        <v>726</v>
      </c>
      <c r="C157" s="498">
        <v>1728</v>
      </c>
      <c r="D157" s="499">
        <v>942</v>
      </c>
      <c r="E157" s="499">
        <v>599</v>
      </c>
      <c r="F157" s="499">
        <v>324</v>
      </c>
      <c r="G157" s="499">
        <v>1610</v>
      </c>
      <c r="H157" s="870"/>
      <c r="I157" s="499">
        <v>581</v>
      </c>
      <c r="J157" s="504">
        <v>87</v>
      </c>
      <c r="K157" s="302">
        <f>SUM(C157:J157)</f>
        <v>5871</v>
      </c>
      <c r="L157" s="40"/>
      <c r="S157" s="40"/>
    </row>
    <row r="158" spans="1:19" ht="21.75" hidden="1" customHeight="1" x14ac:dyDescent="0.25">
      <c r="A158" s="2468"/>
      <c r="B158" s="298" t="s">
        <v>727</v>
      </c>
      <c r="C158" s="500">
        <v>131</v>
      </c>
      <c r="D158" s="501">
        <v>93</v>
      </c>
      <c r="E158" s="501">
        <v>49</v>
      </c>
      <c r="F158" s="501">
        <v>13</v>
      </c>
      <c r="G158" s="501">
        <v>119</v>
      </c>
      <c r="H158" s="247"/>
      <c r="I158" s="501">
        <v>67</v>
      </c>
      <c r="J158" s="505">
        <v>10</v>
      </c>
      <c r="K158" s="302">
        <f>SUM(C158:J158)</f>
        <v>482</v>
      </c>
      <c r="L158" s="64"/>
      <c r="S158" s="40"/>
    </row>
    <row r="159" spans="1:19" ht="21.75" hidden="1" customHeight="1" thickBot="1" x14ac:dyDescent="0.3">
      <c r="A159" s="2469"/>
      <c r="B159" s="299" t="s">
        <v>728</v>
      </c>
      <c r="C159" s="502">
        <f>C157/C158</f>
        <v>13.190839694656489</v>
      </c>
      <c r="D159" s="503">
        <f>D157/D158</f>
        <v>10.129032258064516</v>
      </c>
      <c r="E159" s="503">
        <f>E157/E158</f>
        <v>12.224489795918368</v>
      </c>
      <c r="F159" s="503">
        <f>F157/F158</f>
        <v>24.923076923076923</v>
      </c>
      <c r="G159" s="503">
        <f>G157/G158</f>
        <v>13.529411764705882</v>
      </c>
      <c r="H159" s="310"/>
      <c r="I159" s="503">
        <f>I157/I158</f>
        <v>8.6716417910447756</v>
      </c>
      <c r="J159" s="506">
        <f>J157/J158</f>
        <v>8.6999999999999993</v>
      </c>
      <c r="K159" s="312">
        <f>K157/K158</f>
        <v>12.180497925311203</v>
      </c>
      <c r="L159" s="40"/>
      <c r="S159" s="40"/>
    </row>
    <row r="160" spans="1:19" ht="3.75" hidden="1" customHeight="1" thickBot="1" x14ac:dyDescent="0.3">
      <c r="A160" s="819"/>
      <c r="B160" s="820"/>
      <c r="C160" s="821"/>
      <c r="D160" s="822"/>
      <c r="E160" s="822"/>
      <c r="F160" s="822"/>
      <c r="G160" s="822"/>
      <c r="H160" s="822"/>
      <c r="I160" s="822"/>
      <c r="J160" s="823"/>
      <c r="K160" s="824"/>
      <c r="L160" s="40"/>
      <c r="S160" s="40"/>
    </row>
    <row r="161" spans="1:19" s="41" customFormat="1" ht="21.75" hidden="1" customHeight="1" x14ac:dyDescent="0.25">
      <c r="A161" s="2471" t="s">
        <v>729</v>
      </c>
      <c r="B161" s="817" t="s">
        <v>277</v>
      </c>
      <c r="C161" s="500">
        <v>1264</v>
      </c>
      <c r="D161" s="501">
        <v>561</v>
      </c>
      <c r="E161" s="501">
        <v>316</v>
      </c>
      <c r="F161" s="501">
        <v>108</v>
      </c>
      <c r="G161" s="501">
        <v>1224</v>
      </c>
      <c r="H161" s="501">
        <v>1</v>
      </c>
      <c r="I161" s="501">
        <v>27</v>
      </c>
      <c r="J161" s="306"/>
      <c r="K161" s="818">
        <f>SUM(C161:J161)</f>
        <v>3501</v>
      </c>
      <c r="L161" s="40"/>
      <c r="S161" s="40"/>
    </row>
    <row r="162" spans="1:19" s="41" customFormat="1" ht="21.75" hidden="1" customHeight="1" x14ac:dyDescent="0.25">
      <c r="A162" s="2471"/>
      <c r="B162" s="298" t="s">
        <v>727</v>
      </c>
      <c r="C162" s="500">
        <v>47</v>
      </c>
      <c r="D162" s="501">
        <v>29</v>
      </c>
      <c r="E162" s="501">
        <v>15</v>
      </c>
      <c r="F162" s="501">
        <v>8</v>
      </c>
      <c r="G162" s="501">
        <v>51</v>
      </c>
      <c r="H162" s="247"/>
      <c r="I162" s="247"/>
      <c r="J162" s="307"/>
      <c r="K162" s="302">
        <f>SUM(C162:J162)</f>
        <v>150</v>
      </c>
      <c r="L162" s="64"/>
      <c r="S162" s="40"/>
    </row>
    <row r="163" spans="1:19" s="41" customFormat="1" ht="21.75" hidden="1" customHeight="1" thickBot="1" x14ac:dyDescent="0.3">
      <c r="A163" s="2472"/>
      <c r="B163" s="299" t="s">
        <v>728</v>
      </c>
      <c r="C163" s="502">
        <f>C161/C162</f>
        <v>26.893617021276597</v>
      </c>
      <c r="D163" s="503">
        <f>D161/D162</f>
        <v>19.344827586206897</v>
      </c>
      <c r="E163" s="503">
        <f>E161/E162</f>
        <v>21.066666666666666</v>
      </c>
      <c r="F163" s="503">
        <f>F161/F162</f>
        <v>13.5</v>
      </c>
      <c r="G163" s="503">
        <f>G161/G162</f>
        <v>24</v>
      </c>
      <c r="H163" s="310"/>
      <c r="I163" s="310"/>
      <c r="J163" s="311"/>
      <c r="K163" s="312">
        <f>K161/K162</f>
        <v>23.34</v>
      </c>
      <c r="L163" s="40"/>
      <c r="S163" s="40"/>
    </row>
    <row r="164" spans="1:19" ht="3.75" hidden="1" customHeight="1" thickBot="1" x14ac:dyDescent="0.3">
      <c r="A164" s="180"/>
      <c r="B164" s="181"/>
      <c r="C164" s="308"/>
      <c r="D164" s="182"/>
      <c r="E164" s="182"/>
      <c r="F164" s="182"/>
      <c r="G164" s="182"/>
      <c r="H164" s="182"/>
      <c r="I164" s="182"/>
      <c r="J164" s="309"/>
      <c r="K164" s="641"/>
    </row>
    <row r="165" spans="1:19" ht="21.75" hidden="1" customHeight="1" x14ac:dyDescent="0.25">
      <c r="A165" s="2470" t="s">
        <v>730</v>
      </c>
      <c r="B165" s="297" t="s">
        <v>277</v>
      </c>
      <c r="C165" s="498">
        <v>5786</v>
      </c>
      <c r="D165" s="499">
        <v>2317</v>
      </c>
      <c r="E165" s="499">
        <v>1215</v>
      </c>
      <c r="F165" s="499">
        <v>392</v>
      </c>
      <c r="G165" s="499">
        <v>4663</v>
      </c>
      <c r="H165" s="499">
        <v>86</v>
      </c>
      <c r="I165" s="499">
        <v>3</v>
      </c>
      <c r="J165" s="504">
        <v>29</v>
      </c>
      <c r="K165" s="301">
        <f>SUM(C165:J165)</f>
        <v>14491</v>
      </c>
      <c r="L165" s="40"/>
      <c r="S165" s="40"/>
    </row>
    <row r="166" spans="1:19" ht="21.75" hidden="1" customHeight="1" x14ac:dyDescent="0.25">
      <c r="A166" s="2471"/>
      <c r="B166" s="298" t="s">
        <v>727</v>
      </c>
      <c r="C166" s="500">
        <v>168</v>
      </c>
      <c r="D166" s="501">
        <v>169</v>
      </c>
      <c r="E166" s="501">
        <v>49</v>
      </c>
      <c r="F166" s="501">
        <v>24</v>
      </c>
      <c r="G166" s="501">
        <v>160</v>
      </c>
      <c r="H166" s="247"/>
      <c r="I166" s="247"/>
      <c r="J166" s="307"/>
      <c r="K166" s="302">
        <f>SUM(C166:J166)</f>
        <v>570</v>
      </c>
      <c r="L166" s="64"/>
      <c r="S166" s="40"/>
    </row>
    <row r="167" spans="1:19" ht="21.75" hidden="1" customHeight="1" thickBot="1" x14ac:dyDescent="0.3">
      <c r="A167" s="2472"/>
      <c r="B167" s="299" t="s">
        <v>728</v>
      </c>
      <c r="C167" s="502">
        <f>C165/C166</f>
        <v>34.44047619047619</v>
      </c>
      <c r="D167" s="503">
        <f>D165/D166</f>
        <v>13.710059171597633</v>
      </c>
      <c r="E167" s="503">
        <f>E165/E166</f>
        <v>24.795918367346939</v>
      </c>
      <c r="F167" s="503">
        <f>F165/F166</f>
        <v>16.333333333333332</v>
      </c>
      <c r="G167" s="503">
        <f>G165/G166</f>
        <v>29.143750000000001</v>
      </c>
      <c r="H167" s="310"/>
      <c r="I167" s="310"/>
      <c r="J167" s="910"/>
      <c r="K167" s="911">
        <f>K165/K166</f>
        <v>25.42280701754386</v>
      </c>
      <c r="L167" s="40"/>
      <c r="S167" s="40"/>
    </row>
    <row r="168" spans="1:19" ht="27.75" hidden="1" customHeight="1" thickBot="1" x14ac:dyDescent="0.3">
      <c r="A168" s="2473" t="s">
        <v>751</v>
      </c>
      <c r="B168" s="2473"/>
      <c r="C168" s="2473"/>
      <c r="D168" s="2473"/>
      <c r="E168" s="2473"/>
      <c r="F168" s="2473"/>
      <c r="G168" s="2473"/>
      <c r="H168" s="2473"/>
      <c r="I168" s="2473"/>
      <c r="J168" s="2473"/>
      <c r="K168" s="2473"/>
    </row>
    <row r="169" spans="1:19" ht="16.5" hidden="1" thickBot="1" x14ac:dyDescent="0.3">
      <c r="A169" s="2464" t="s">
        <v>753</v>
      </c>
      <c r="B169" s="2465"/>
      <c r="C169" s="2465"/>
      <c r="D169" s="2465"/>
      <c r="E169" s="2465"/>
      <c r="F169" s="2465"/>
      <c r="G169" s="2465"/>
      <c r="H169" s="2465"/>
      <c r="I169" s="2465"/>
      <c r="J169" s="2465"/>
      <c r="K169" s="2466"/>
    </row>
    <row r="170" spans="1:19" ht="21.75" hidden="1" customHeight="1" thickBot="1" x14ac:dyDescent="0.3">
      <c r="A170" s="185"/>
      <c r="B170" s="296"/>
      <c r="C170" s="303" t="s">
        <v>747</v>
      </c>
      <c r="D170" s="304" t="s">
        <v>465</v>
      </c>
      <c r="E170" s="304" t="s">
        <v>748</v>
      </c>
      <c r="F170" s="304" t="s">
        <v>749</v>
      </c>
      <c r="G170" s="304" t="s">
        <v>750</v>
      </c>
      <c r="H170" s="178" t="s">
        <v>754</v>
      </c>
      <c r="I170" s="178" t="s">
        <v>723</v>
      </c>
      <c r="J170" s="305" t="s">
        <v>724</v>
      </c>
      <c r="K170" s="300" t="s">
        <v>110</v>
      </c>
    </row>
    <row r="171" spans="1:19" ht="22.5" hidden="1" customHeight="1" x14ac:dyDescent="0.25">
      <c r="A171" s="2467" t="s">
        <v>725</v>
      </c>
      <c r="B171" s="297" t="s">
        <v>755</v>
      </c>
      <c r="C171" s="498">
        <v>1542</v>
      </c>
      <c r="D171" s="499">
        <v>541</v>
      </c>
      <c r="E171" s="499">
        <v>304</v>
      </c>
      <c r="F171" s="499">
        <v>111</v>
      </c>
      <c r="G171" s="499">
        <v>1021</v>
      </c>
      <c r="H171" s="246"/>
      <c r="I171" s="246"/>
      <c r="J171" s="306"/>
      <c r="K171" s="586">
        <f>SUM(C171:H171)</f>
        <v>3519</v>
      </c>
    </row>
    <row r="172" spans="1:19" ht="22.5" hidden="1" customHeight="1" x14ac:dyDescent="0.25">
      <c r="A172" s="2468"/>
      <c r="B172" s="298" t="s">
        <v>727</v>
      </c>
      <c r="C172" s="500">
        <v>108</v>
      </c>
      <c r="D172" s="501">
        <v>38</v>
      </c>
      <c r="E172" s="501">
        <v>21</v>
      </c>
      <c r="F172" s="501">
        <v>7</v>
      </c>
      <c r="G172" s="501">
        <v>71</v>
      </c>
      <c r="H172" s="247"/>
      <c r="I172" s="247"/>
      <c r="J172" s="307"/>
      <c r="K172" s="587">
        <f>SUM(C172:H172)</f>
        <v>245</v>
      </c>
    </row>
    <row r="173" spans="1:19" ht="22.5" hidden="1" customHeight="1" thickBot="1" x14ac:dyDescent="0.3">
      <c r="A173" s="2469"/>
      <c r="B173" s="299" t="s">
        <v>728</v>
      </c>
      <c r="C173" s="502">
        <f>C171/C172</f>
        <v>14.277777777777779</v>
      </c>
      <c r="D173" s="503">
        <f>D171/D172</f>
        <v>14.236842105263158</v>
      </c>
      <c r="E173" s="503">
        <f>E171/E172</f>
        <v>14.476190476190476</v>
      </c>
      <c r="F173" s="503">
        <f>F171/F172</f>
        <v>15.857142857142858</v>
      </c>
      <c r="G173" s="503">
        <f>G171/G172</f>
        <v>14.380281690140846</v>
      </c>
      <c r="H173" s="310"/>
      <c r="I173" s="310"/>
      <c r="J173" s="311"/>
      <c r="K173" s="588">
        <f>K171/K172</f>
        <v>14.363265306122448</v>
      </c>
    </row>
    <row r="174" spans="1:19" ht="3.75" hidden="1" customHeight="1" thickBot="1" x14ac:dyDescent="0.3">
      <c r="A174" s="180"/>
      <c r="B174" s="181"/>
      <c r="C174" s="308"/>
      <c r="D174" s="182"/>
      <c r="E174" s="182"/>
      <c r="F174" s="182"/>
      <c r="G174" s="182"/>
      <c r="H174" s="182"/>
      <c r="I174" s="182"/>
      <c r="J174" s="309"/>
      <c r="K174" s="183"/>
    </row>
    <row r="175" spans="1:19" ht="22.5" hidden="1" customHeight="1" x14ac:dyDescent="0.25">
      <c r="A175" s="2470" t="s">
        <v>729</v>
      </c>
      <c r="B175" s="297" t="s">
        <v>756</v>
      </c>
      <c r="C175" s="498">
        <v>1595</v>
      </c>
      <c r="D175" s="499">
        <v>1091</v>
      </c>
      <c r="E175" s="499">
        <v>469</v>
      </c>
      <c r="F175" s="499">
        <v>254</v>
      </c>
      <c r="G175" s="499">
        <v>1646</v>
      </c>
      <c r="H175" s="246"/>
      <c r="I175" s="246"/>
      <c r="J175" s="306"/>
      <c r="K175" s="586">
        <f>SUM(C175:J175)</f>
        <v>5055</v>
      </c>
    </row>
    <row r="176" spans="1:19" ht="22.5" hidden="1" customHeight="1" x14ac:dyDescent="0.25">
      <c r="A176" s="2471"/>
      <c r="B176" s="298" t="s">
        <v>727</v>
      </c>
      <c r="C176" s="500">
        <v>50</v>
      </c>
      <c r="D176" s="501">
        <v>34</v>
      </c>
      <c r="E176" s="501">
        <v>15</v>
      </c>
      <c r="F176" s="501">
        <v>8</v>
      </c>
      <c r="G176" s="501">
        <v>52</v>
      </c>
      <c r="H176" s="247"/>
      <c r="I176" s="247"/>
      <c r="J176" s="307"/>
      <c r="K176" s="587">
        <f>SUM(C176:J176)</f>
        <v>159</v>
      </c>
    </row>
    <row r="177" spans="1:13" ht="22.5" hidden="1" customHeight="1" thickBot="1" x14ac:dyDescent="0.3">
      <c r="A177" s="2472"/>
      <c r="B177" s="299" t="s">
        <v>728</v>
      </c>
      <c r="C177" s="502">
        <f>C175/C176</f>
        <v>31.9</v>
      </c>
      <c r="D177" s="503">
        <f>D175/D176</f>
        <v>32.088235294117645</v>
      </c>
      <c r="E177" s="503">
        <f>E175/E176</f>
        <v>31.266666666666666</v>
      </c>
      <c r="F177" s="503">
        <f>F175/F176</f>
        <v>31.75</v>
      </c>
      <c r="G177" s="503">
        <f>G175/G176</f>
        <v>31.653846153846153</v>
      </c>
      <c r="H177" s="310"/>
      <c r="I177" s="310"/>
      <c r="J177" s="311"/>
      <c r="K177" s="588">
        <f>K175/K176</f>
        <v>31.79245283018868</v>
      </c>
    </row>
    <row r="178" spans="1:13" ht="3.75" hidden="1" customHeight="1" thickBot="1" x14ac:dyDescent="0.3">
      <c r="A178" s="180"/>
      <c r="B178" s="181"/>
      <c r="C178" s="308"/>
      <c r="D178" s="182"/>
      <c r="E178" s="182"/>
      <c r="F178" s="182"/>
      <c r="G178" s="182"/>
      <c r="H178" s="182"/>
      <c r="I178" s="182"/>
      <c r="J178" s="309"/>
      <c r="K178" s="183"/>
    </row>
    <row r="179" spans="1:13" ht="22.5" hidden="1" customHeight="1" x14ac:dyDescent="0.25">
      <c r="A179" s="2470" t="s">
        <v>730</v>
      </c>
      <c r="B179" s="297" t="s">
        <v>277</v>
      </c>
      <c r="C179" s="498">
        <v>5995</v>
      </c>
      <c r="D179" s="499">
        <v>2558</v>
      </c>
      <c r="E179" s="499">
        <v>1228</v>
      </c>
      <c r="F179" s="499">
        <v>419</v>
      </c>
      <c r="G179" s="499">
        <v>4981</v>
      </c>
      <c r="H179" s="499">
        <v>19</v>
      </c>
      <c r="I179" s="499">
        <v>8</v>
      </c>
      <c r="J179" s="504">
        <v>15</v>
      </c>
      <c r="K179" s="586">
        <f>SUM(C179:J179)</f>
        <v>15223</v>
      </c>
      <c r="M179" s="313"/>
    </row>
    <row r="180" spans="1:13" ht="22.5" hidden="1" customHeight="1" x14ac:dyDescent="0.25">
      <c r="A180" s="2471"/>
      <c r="B180" s="298" t="s">
        <v>727</v>
      </c>
      <c r="C180" s="500">
        <v>247</v>
      </c>
      <c r="D180" s="501">
        <v>105</v>
      </c>
      <c r="E180" s="501">
        <v>50</v>
      </c>
      <c r="F180" s="501">
        <v>17</v>
      </c>
      <c r="G180" s="501">
        <v>205</v>
      </c>
      <c r="H180" s="501">
        <v>1</v>
      </c>
      <c r="I180" s="247"/>
      <c r="J180" s="505">
        <v>1</v>
      </c>
      <c r="K180" s="587">
        <f>SUM(C180:J180)</f>
        <v>626</v>
      </c>
    </row>
    <row r="181" spans="1:13" ht="22.5" hidden="1" customHeight="1" thickBot="1" x14ac:dyDescent="0.3">
      <c r="A181" s="2472"/>
      <c r="B181" s="299" t="s">
        <v>728</v>
      </c>
      <c r="C181" s="502">
        <f t="shared" ref="C181:H181" si="3">C179/C180</f>
        <v>24.271255060728745</v>
      </c>
      <c r="D181" s="503">
        <f t="shared" si="3"/>
        <v>24.361904761904761</v>
      </c>
      <c r="E181" s="503">
        <f t="shared" si="3"/>
        <v>24.56</v>
      </c>
      <c r="F181" s="503">
        <f t="shared" si="3"/>
        <v>24.647058823529413</v>
      </c>
      <c r="G181" s="503">
        <f t="shared" si="3"/>
        <v>24.297560975609755</v>
      </c>
      <c r="H181" s="503">
        <f t="shared" si="3"/>
        <v>19</v>
      </c>
      <c r="I181" s="310"/>
      <c r="J181" s="506">
        <f>J179/J180</f>
        <v>15</v>
      </c>
      <c r="K181" s="588">
        <f>K179/K180</f>
        <v>24.317891373801917</v>
      </c>
    </row>
    <row r="182" spans="1:13" ht="18.75" hidden="1" customHeight="1" x14ac:dyDescent="0.25">
      <c r="A182" s="2395" t="s">
        <v>757</v>
      </c>
      <c r="B182" s="2478"/>
      <c r="C182" s="2478"/>
      <c r="D182" s="2478"/>
      <c r="E182" s="2478"/>
      <c r="F182" s="2478"/>
      <c r="G182" s="2478"/>
      <c r="H182" s="2478"/>
      <c r="I182" s="2478"/>
      <c r="J182" s="2478"/>
      <c r="K182" s="2479"/>
    </row>
    <row r="183" spans="1:13" hidden="1" x14ac:dyDescent="0.25">
      <c r="G183" s="1548"/>
      <c r="H183" s="1549"/>
      <c r="I183" s="1548"/>
    </row>
  </sheetData>
  <sheetProtection algorithmName="SHA-512" hashValue="FxIPY3Dh3JvSFalaOkCSCAkAnLvbDHxX5icG3NVf1eB/hVCjw/UhvRAEyXDp+BqPlWEhKP360HJcnX6IUWFk9g==" saltValue="W8K2LK5dDhiPjp5IIkO/fQ==" spinCount="100000" sheet="1" objects="1" scenarios="1"/>
  <mergeCells count="66">
    <mergeCell ref="A16:K16"/>
    <mergeCell ref="A18:A20"/>
    <mergeCell ref="A22:A24"/>
    <mergeCell ref="A26:A28"/>
    <mergeCell ref="A29:K29"/>
    <mergeCell ref="A58:K58"/>
    <mergeCell ref="A60:A62"/>
    <mergeCell ref="A64:A66"/>
    <mergeCell ref="A68:A70"/>
    <mergeCell ref="A71:K71"/>
    <mergeCell ref="A73:A75"/>
    <mergeCell ref="A77:A79"/>
    <mergeCell ref="A81:A83"/>
    <mergeCell ref="A84:K84"/>
    <mergeCell ref="A99:K99"/>
    <mergeCell ref="A87:A89"/>
    <mergeCell ref="A91:A93"/>
    <mergeCell ref="A95:A97"/>
    <mergeCell ref="A98:K98"/>
    <mergeCell ref="A101:A103"/>
    <mergeCell ref="A105:A107"/>
    <mergeCell ref="A109:A111"/>
    <mergeCell ref="A112:K112"/>
    <mergeCell ref="A113:K113"/>
    <mergeCell ref="A1:K1"/>
    <mergeCell ref="A155:K155"/>
    <mergeCell ref="A157:A159"/>
    <mergeCell ref="A161:A163"/>
    <mergeCell ref="A165:A167"/>
    <mergeCell ref="A141:K141"/>
    <mergeCell ref="A143:A145"/>
    <mergeCell ref="A147:A149"/>
    <mergeCell ref="A151:A153"/>
    <mergeCell ref="A154:K154"/>
    <mergeCell ref="A44:K44"/>
    <mergeCell ref="A46:A48"/>
    <mergeCell ref="A50:A52"/>
    <mergeCell ref="A54:A56"/>
    <mergeCell ref="A57:K57"/>
    <mergeCell ref="A85:K85"/>
    <mergeCell ref="M50:S52"/>
    <mergeCell ref="A182:K182"/>
    <mergeCell ref="A169:K169"/>
    <mergeCell ref="A171:A173"/>
    <mergeCell ref="A175:A177"/>
    <mergeCell ref="A179:A181"/>
    <mergeCell ref="A129:A131"/>
    <mergeCell ref="A133:A135"/>
    <mergeCell ref="A137:A139"/>
    <mergeCell ref="A140:K140"/>
    <mergeCell ref="A168:K168"/>
    <mergeCell ref="A115:A117"/>
    <mergeCell ref="A119:A121"/>
    <mergeCell ref="A123:A125"/>
    <mergeCell ref="A126:K126"/>
    <mergeCell ref="A127:K127"/>
    <mergeCell ref="A30:K30"/>
    <mergeCell ref="A32:A34"/>
    <mergeCell ref="A36:A38"/>
    <mergeCell ref="A40:A42"/>
    <mergeCell ref="A43:K43"/>
    <mergeCell ref="A2:K2"/>
    <mergeCell ref="A4:A6"/>
    <mergeCell ref="A8:A10"/>
    <mergeCell ref="A12:A14"/>
    <mergeCell ref="A15:K15"/>
  </mergeCells>
  <printOptions horizontalCentered="1"/>
  <pageMargins left="0.75" right="0.75" top="1" bottom="1" header="0.5" footer="0.5"/>
  <pageSetup scale="96" firstPageNumber="26"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C89:G89 I89:K89 C93:G93 K93 C97:G97 K97 C66:G66 C70:G7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6"/>
  <sheetViews>
    <sheetView showGridLines="0" zoomScaleNormal="100" zoomScaleSheetLayoutView="130" workbookViewId="0">
      <selection activeCell="A11" sqref="A11:B11"/>
    </sheetView>
  </sheetViews>
  <sheetFormatPr defaultColWidth="8.85546875" defaultRowHeight="15" x14ac:dyDescent="0.25"/>
  <cols>
    <col min="1" max="1" width="44.140625" style="1325" customWidth="1"/>
    <col min="2" max="2" width="74.42578125" style="1325" customWidth="1"/>
    <col min="3" max="16384" width="8.85546875" style="1325"/>
  </cols>
  <sheetData>
    <row r="1" spans="1:3" ht="30.75" customHeight="1" x14ac:dyDescent="0.25">
      <c r="A1" s="2067" t="s">
        <v>5</v>
      </c>
      <c r="B1" s="2067"/>
    </row>
    <row r="2" spans="1:3" ht="18.75" x14ac:dyDescent="0.25">
      <c r="A2" s="1184"/>
    </row>
    <row r="3" spans="1:3" ht="87" customHeight="1" x14ac:dyDescent="0.25">
      <c r="A3" s="2068" t="s">
        <v>1056</v>
      </c>
      <c r="B3" s="2068"/>
    </row>
    <row r="4" spans="1:3" ht="15.75" x14ac:dyDescent="0.25">
      <c r="A4" s="2068" t="s">
        <v>1057</v>
      </c>
      <c r="B4" s="2068"/>
    </row>
    <row r="5" spans="1:3" ht="20.100000000000001" customHeight="1" x14ac:dyDescent="0.25">
      <c r="A5" s="2069" t="s">
        <v>1058</v>
      </c>
      <c r="B5" s="2069"/>
    </row>
    <row r="6" spans="1:3" ht="33" customHeight="1" x14ac:dyDescent="0.25">
      <c r="A6" s="2069" t="s">
        <v>1104</v>
      </c>
      <c r="B6" s="2069"/>
    </row>
    <row r="7" spans="1:3" ht="20.100000000000001" customHeight="1" x14ac:dyDescent="0.25">
      <c r="A7" s="2069" t="s">
        <v>1103</v>
      </c>
      <c r="B7" s="2069"/>
    </row>
    <row r="8" spans="1:3" ht="20.100000000000001" customHeight="1" x14ac:dyDescent="0.25">
      <c r="A8" s="2069" t="s">
        <v>1060</v>
      </c>
      <c r="B8" s="2069"/>
      <c r="C8" s="1949"/>
    </row>
    <row r="9" spans="1:3" ht="20.100000000000001" customHeight="1" x14ac:dyDescent="0.25">
      <c r="A9" s="2068" t="s">
        <v>1059</v>
      </c>
      <c r="B9" s="2068"/>
    </row>
    <row r="10" spans="1:3" ht="20.100000000000001" customHeight="1" x14ac:dyDescent="0.25">
      <c r="A10" s="2068" t="s">
        <v>1061</v>
      </c>
      <c r="B10" s="2068"/>
    </row>
    <row r="11" spans="1:3" ht="12.95" customHeight="1" x14ac:dyDescent="0.25">
      <c r="A11" s="2068"/>
      <c r="B11" s="2068"/>
    </row>
    <row r="12" spans="1:3" ht="85.5" customHeight="1" x14ac:dyDescent="0.25">
      <c r="A12" s="2068" t="s">
        <v>1062</v>
      </c>
      <c r="B12" s="2068"/>
    </row>
    <row r="13" spans="1:3" ht="60.75" customHeight="1" x14ac:dyDescent="0.25">
      <c r="A13" s="2068" t="s">
        <v>1063</v>
      </c>
      <c r="B13" s="2068"/>
    </row>
    <row r="14" spans="1:3" ht="46.5" customHeight="1" thickBot="1" x14ac:dyDescent="0.3">
      <c r="A14" s="2068" t="s">
        <v>1064</v>
      </c>
      <c r="B14" s="2068"/>
    </row>
    <row r="15" spans="1:3" ht="48" customHeight="1" thickBot="1" x14ac:dyDescent="0.3">
      <c r="A15" s="2070" t="s">
        <v>999</v>
      </c>
      <c r="B15" s="2071"/>
    </row>
    <row r="16" spans="1:3" ht="16.5" thickBot="1" x14ac:dyDescent="0.3">
      <c r="A16" s="1185" t="s">
        <v>37</v>
      </c>
      <c r="B16" s="1186" t="s">
        <v>38</v>
      </c>
    </row>
    <row r="17" spans="1:2" s="1192" customFormat="1" ht="69" customHeight="1" thickBot="1" x14ac:dyDescent="0.3">
      <c r="A17" s="1193" t="s">
        <v>995</v>
      </c>
      <c r="B17" s="1880" t="s">
        <v>1065</v>
      </c>
    </row>
    <row r="18" spans="1:2" s="1192" customFormat="1" ht="55.5" customHeight="1" thickBot="1" x14ac:dyDescent="0.3">
      <c r="A18" s="1193" t="s">
        <v>996</v>
      </c>
      <c r="B18" s="1193" t="s">
        <v>1066</v>
      </c>
    </row>
    <row r="19" spans="1:2" s="1192" customFormat="1" ht="69" customHeight="1" thickBot="1" x14ac:dyDescent="0.3">
      <c r="A19" s="1193" t="s">
        <v>997</v>
      </c>
      <c r="B19" s="1193" t="s">
        <v>1067</v>
      </c>
    </row>
    <row r="20" spans="1:2" s="1192" customFormat="1" ht="48.75" customHeight="1" thickBot="1" x14ac:dyDescent="0.3">
      <c r="A20" s="1299" t="s">
        <v>998</v>
      </c>
      <c r="B20" s="1299" t="s">
        <v>1068</v>
      </c>
    </row>
    <row r="21" spans="1:2" s="32" customFormat="1" ht="58.5" customHeight="1" thickBot="1" x14ac:dyDescent="0.3">
      <c r="A21" s="2060" t="s">
        <v>1000</v>
      </c>
      <c r="B21" s="2061"/>
    </row>
    <row r="22" spans="1:2" s="32" customFormat="1" ht="16.5" thickBot="1" x14ac:dyDescent="0.3">
      <c r="A22" s="1189" t="s">
        <v>37</v>
      </c>
      <c r="B22" s="1190" t="s">
        <v>38</v>
      </c>
    </row>
    <row r="23" spans="1:2" s="32" customFormat="1" ht="63.75" thickBot="1" x14ac:dyDescent="0.3">
      <c r="A23" s="1765" t="s">
        <v>1001</v>
      </c>
      <c r="B23" s="1765" t="s">
        <v>1069</v>
      </c>
    </row>
    <row r="24" spans="1:2" s="32" customFormat="1" ht="48" thickBot="1" x14ac:dyDescent="0.3">
      <c r="A24" s="1765" t="s">
        <v>1002</v>
      </c>
      <c r="B24" s="1879" t="s">
        <v>1070</v>
      </c>
    </row>
    <row r="25" spans="1:2" s="32" customFormat="1" ht="74.099999999999994" customHeight="1" thickBot="1" x14ac:dyDescent="0.3">
      <c r="A25" s="1193" t="s">
        <v>1003</v>
      </c>
      <c r="B25" s="1957" t="s">
        <v>1071</v>
      </c>
    </row>
    <row r="26" spans="1:2" s="32" customFormat="1" ht="103.5" customHeight="1" thickBot="1" x14ac:dyDescent="0.3">
      <c r="A26" s="1958" t="s">
        <v>1004</v>
      </c>
      <c r="B26" s="1193" t="s">
        <v>1072</v>
      </c>
    </row>
    <row r="27" spans="1:2" s="32" customFormat="1" ht="8.25" customHeight="1" thickBot="1" x14ac:dyDescent="0.3">
      <c r="A27" s="1541"/>
      <c r="B27" s="1220"/>
    </row>
    <row r="28" spans="1:2" s="32" customFormat="1" ht="63" customHeight="1" thickBot="1" x14ac:dyDescent="0.3">
      <c r="A28" s="2063" t="s">
        <v>1005</v>
      </c>
      <c r="B28" s="2064"/>
    </row>
    <row r="29" spans="1:2" s="32" customFormat="1" ht="16.5" thickBot="1" x14ac:dyDescent="0.3">
      <c r="A29" s="1188" t="s">
        <v>37</v>
      </c>
      <c r="B29" s="1187" t="s">
        <v>38</v>
      </c>
    </row>
    <row r="30" spans="1:2" s="32" customFormat="1" ht="45" customHeight="1" x14ac:dyDescent="0.25">
      <c r="A30" s="1514" t="s">
        <v>1006</v>
      </c>
      <c r="B30" s="1515" t="s">
        <v>1073</v>
      </c>
    </row>
    <row r="31" spans="1:2" s="32" customFormat="1" ht="51.75" customHeight="1" thickBot="1" x14ac:dyDescent="0.3">
      <c r="A31" s="1516" t="s">
        <v>1007</v>
      </c>
      <c r="B31" s="1542" t="s">
        <v>1074</v>
      </c>
    </row>
    <row r="32" spans="1:2" s="32" customFormat="1" ht="258" customHeight="1" thickBot="1" x14ac:dyDescent="0.3">
      <c r="A32" s="1517" t="s">
        <v>1008</v>
      </c>
      <c r="B32" s="1193" t="s">
        <v>1075</v>
      </c>
    </row>
    <row r="33" spans="1:2" s="32" customFormat="1" ht="141" customHeight="1" x14ac:dyDescent="0.25">
      <c r="A33" s="1881" t="s">
        <v>1009</v>
      </c>
      <c r="B33" s="1959" t="s">
        <v>1076</v>
      </c>
    </row>
    <row r="34" spans="1:2" s="32" customFormat="1" ht="52.5" customHeight="1" thickBot="1" x14ac:dyDescent="0.3">
      <c r="A34" s="1882"/>
      <c r="B34" s="1883" t="s">
        <v>1077</v>
      </c>
    </row>
    <row r="35" spans="1:2" s="32" customFormat="1" ht="15" customHeight="1" x14ac:dyDescent="0.25">
      <c r="A35" s="1543"/>
      <c r="B35" s="1543"/>
    </row>
    <row r="36" spans="1:2" s="32" customFormat="1" ht="9" customHeight="1" x14ac:dyDescent="0.25">
      <c r="A36" s="2062"/>
      <c r="B36" s="2062"/>
    </row>
    <row r="37" spans="1:2" s="32" customFormat="1" ht="41.25" customHeight="1" x14ac:dyDescent="0.25">
      <c r="A37" s="2059" t="s">
        <v>39</v>
      </c>
      <c r="B37" s="2059"/>
    </row>
    <row r="38" spans="1:2" s="32" customFormat="1" ht="15.75" x14ac:dyDescent="0.25">
      <c r="A38" s="2065" t="s">
        <v>1010</v>
      </c>
      <c r="B38" s="2065"/>
    </row>
    <row r="39" spans="1:2" s="32" customFormat="1" ht="84.75" customHeight="1" x14ac:dyDescent="0.25">
      <c r="A39" s="2059" t="s">
        <v>1078</v>
      </c>
      <c r="B39" s="2059"/>
    </row>
    <row r="40" spans="1:2" s="1884" customFormat="1" ht="67.5" customHeight="1" x14ac:dyDescent="0.25">
      <c r="A40" s="2066"/>
      <c r="B40" s="2066"/>
    </row>
    <row r="41" spans="1:2" ht="21.75" customHeight="1" x14ac:dyDescent="0.25">
      <c r="A41" s="2065" t="s">
        <v>40</v>
      </c>
      <c r="B41" s="2065"/>
    </row>
    <row r="42" spans="1:2" ht="78.75" customHeight="1" x14ac:dyDescent="0.25">
      <c r="A42" s="2059" t="s">
        <v>1079</v>
      </c>
      <c r="B42" s="2059"/>
    </row>
    <row r="43" spans="1:2" ht="79.5" customHeight="1" x14ac:dyDescent="0.25">
      <c r="A43" s="2059" t="s">
        <v>1080</v>
      </c>
      <c r="B43" s="2059"/>
    </row>
    <row r="44" spans="1:2" ht="61.5" customHeight="1" x14ac:dyDescent="0.25">
      <c r="A44" s="2059" t="s">
        <v>1081</v>
      </c>
      <c r="B44" s="2059"/>
    </row>
    <row r="45" spans="1:2" ht="108.75" customHeight="1" x14ac:dyDescent="0.25">
      <c r="A45" s="2059" t="s">
        <v>1082</v>
      </c>
      <c r="B45" s="2059"/>
    </row>
    <row r="46" spans="1:2" ht="71.45" customHeight="1" x14ac:dyDescent="0.25">
      <c r="A46" s="2059" t="s">
        <v>1083</v>
      </c>
      <c r="B46" s="2059"/>
    </row>
    <row r="47" spans="1:2" ht="111.75" customHeight="1" x14ac:dyDescent="0.25">
      <c r="A47" s="2059" t="s">
        <v>1086</v>
      </c>
      <c r="B47" s="2059"/>
    </row>
    <row r="48" spans="1:2" ht="29.25" customHeight="1" x14ac:dyDescent="0.25">
      <c r="A48" s="2059" t="s">
        <v>1085</v>
      </c>
      <c r="B48" s="2059"/>
    </row>
    <row r="49" spans="1:2" ht="111" customHeight="1" x14ac:dyDescent="0.25">
      <c r="A49" s="2059" t="s">
        <v>1087</v>
      </c>
      <c r="B49" s="2059"/>
    </row>
    <row r="50" spans="1:2" ht="50.25" customHeight="1" x14ac:dyDescent="0.25">
      <c r="A50" s="2059" t="s">
        <v>1084</v>
      </c>
      <c r="B50" s="2059"/>
    </row>
    <row r="51" spans="1:2" ht="26.25" customHeight="1" x14ac:dyDescent="0.25">
      <c r="A51" s="2065" t="s">
        <v>1088</v>
      </c>
      <c r="B51" s="2065"/>
    </row>
    <row r="52" spans="1:2" ht="75" customHeight="1" x14ac:dyDescent="0.25">
      <c r="A52" s="2059" t="s">
        <v>1089</v>
      </c>
      <c r="B52" s="2059"/>
    </row>
    <row r="53" spans="1:2" ht="63" customHeight="1" x14ac:dyDescent="0.25">
      <c r="A53" s="2059" t="s">
        <v>1094</v>
      </c>
      <c r="B53" s="2059"/>
    </row>
    <row r="54" spans="1:2" ht="62.25" customHeight="1" x14ac:dyDescent="0.25">
      <c r="A54" s="2059" t="s">
        <v>1093</v>
      </c>
      <c r="B54" s="2059"/>
    </row>
    <row r="55" spans="1:2" ht="62.25" customHeight="1" x14ac:dyDescent="0.25">
      <c r="A55" s="2059" t="s">
        <v>1092</v>
      </c>
      <c r="B55" s="2059"/>
    </row>
    <row r="56" spans="1:2" ht="52.5" customHeight="1" x14ac:dyDescent="0.25">
      <c r="A56" s="2059" t="s">
        <v>1091</v>
      </c>
      <c r="B56" s="2059"/>
    </row>
    <row r="57" spans="1:2" ht="24" customHeight="1" x14ac:dyDescent="0.25">
      <c r="A57" s="2065" t="s">
        <v>1011</v>
      </c>
      <c r="B57" s="2065"/>
    </row>
    <row r="58" spans="1:2" ht="159" customHeight="1" x14ac:dyDescent="0.25">
      <c r="A58" s="2059" t="s">
        <v>1090</v>
      </c>
      <c r="B58" s="2059"/>
    </row>
    <row r="59" spans="1:2" x14ac:dyDescent="0.25">
      <c r="A59" s="84"/>
      <c r="B59" s="84"/>
    </row>
    <row r="60" spans="1:2" x14ac:dyDescent="0.25">
      <c r="A60" s="84"/>
      <c r="B60" s="84"/>
    </row>
    <row r="61" spans="1:2" x14ac:dyDescent="0.25">
      <c r="A61" s="84"/>
      <c r="B61" s="84"/>
    </row>
    <row r="62" spans="1:2" x14ac:dyDescent="0.25">
      <c r="A62" s="84"/>
      <c r="B62" s="84"/>
    </row>
    <row r="63" spans="1:2" x14ac:dyDescent="0.25">
      <c r="A63" s="84"/>
      <c r="B63" s="84"/>
    </row>
    <row r="64" spans="1:2" x14ac:dyDescent="0.25">
      <c r="A64" s="84"/>
      <c r="B64" s="84"/>
    </row>
    <row r="65" spans="1:2" x14ac:dyDescent="0.25">
      <c r="A65" s="84"/>
      <c r="B65" s="84"/>
    </row>
    <row r="66" spans="1:2" x14ac:dyDescent="0.25">
      <c r="A66" s="84"/>
      <c r="B66" s="84"/>
    </row>
  </sheetData>
  <sheetProtection algorithmName="SHA-512" hashValue="raZN4XT5OSJsPI3buE5W5BuQ5XwiUHUsj6iW2a4Hb/4/N/znKDZ5LaFwwGtl9ZxiUmPAIwqQzeNDdPKCIt9A8g==" saltValue="wyTLaYmgoi7yhwi1ejWJRQ==" spinCount="100000" sheet="1" objects="1" scenarios="1"/>
  <mergeCells count="39">
    <mergeCell ref="A48:B48"/>
    <mergeCell ref="A58:B58"/>
    <mergeCell ref="A56:B56"/>
    <mergeCell ref="A57:B57"/>
    <mergeCell ref="A51:B51"/>
    <mergeCell ref="A52:B52"/>
    <mergeCell ref="A49:B49"/>
    <mergeCell ref="A50:B50"/>
    <mergeCell ref="A53:B53"/>
    <mergeCell ref="A54:B54"/>
    <mergeCell ref="A55:B55"/>
    <mergeCell ref="A7:B7"/>
    <mergeCell ref="A11:B11"/>
    <mergeCell ref="A15:B15"/>
    <mergeCell ref="A12:B12"/>
    <mergeCell ref="A13:B13"/>
    <mergeCell ref="A14:B14"/>
    <mergeCell ref="A8:B8"/>
    <mergeCell ref="A9:B9"/>
    <mergeCell ref="A10:B10"/>
    <mergeCell ref="A1:B1"/>
    <mergeCell ref="A4:B4"/>
    <mergeCell ref="A5:B5"/>
    <mergeCell ref="A6:B6"/>
    <mergeCell ref="A3:B3"/>
    <mergeCell ref="A46:B46"/>
    <mergeCell ref="A47:B47"/>
    <mergeCell ref="A21:B21"/>
    <mergeCell ref="A36:B36"/>
    <mergeCell ref="A37:B37"/>
    <mergeCell ref="A28:B28"/>
    <mergeCell ref="A38:B38"/>
    <mergeCell ref="A39:B39"/>
    <mergeCell ref="A40:B40"/>
    <mergeCell ref="A41:B41"/>
    <mergeCell ref="A42:B42"/>
    <mergeCell ref="A45:B45"/>
    <mergeCell ref="A43:B43"/>
    <mergeCell ref="A44:B44"/>
  </mergeCells>
  <printOptions horizontalCentered="1"/>
  <pageMargins left="0.7" right="0.7" top="0.75" bottom="0.75" header="0.3" footer="0.3"/>
  <pageSetup scale="76" fitToHeight="0" orientation="portrait" r:id="rId1"/>
  <headerFooter>
    <oddHeader>&amp;L&amp;"Times New Roman,Regular"&amp;10
Semi-Annual Child Welfare Report&amp;C&amp;"Times New Roman,Bold"&amp;14ARIZONA DEPARTMENT of CHILD SAFETY&amp;R&amp;"Times New Roman,Regular"&amp;10
July 1, 2021 through December 31, 2021</oddHeader>
    <oddFooter>&amp;C&amp;"Times New Roman,Regular"Page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K559"/>
  <sheetViews>
    <sheetView showGridLines="0" zoomScale="85" zoomScaleNormal="85" workbookViewId="0">
      <selection activeCell="O82" sqref="O82"/>
    </sheetView>
  </sheetViews>
  <sheetFormatPr defaultColWidth="9.140625" defaultRowHeight="15" x14ac:dyDescent="0.25"/>
  <cols>
    <col min="1" max="1" width="5.42578125" style="11" customWidth="1"/>
    <col min="2" max="2" width="18.140625" style="38" customWidth="1"/>
    <col min="3" max="3" width="15.42578125" style="11" customWidth="1"/>
    <col min="4" max="6" width="13.42578125" style="43" customWidth="1"/>
    <col min="7" max="7" width="15.42578125" style="43" customWidth="1"/>
    <col min="8" max="9" width="16.5703125" style="43" customWidth="1"/>
    <col min="10" max="11" width="13.42578125" style="43" customWidth="1"/>
    <col min="12" max="12" width="4.42578125" style="11" customWidth="1"/>
    <col min="13" max="13" width="6" style="11" customWidth="1"/>
    <col min="14" max="16384" width="9.140625" style="11"/>
  </cols>
  <sheetData>
    <row r="1" spans="1:11" s="179" customFormat="1" ht="21.75" thickBot="1" x14ac:dyDescent="0.4">
      <c r="A1" s="2526" t="s">
        <v>758</v>
      </c>
      <c r="B1" s="2526"/>
      <c r="C1" s="2526"/>
      <c r="D1" s="2526"/>
      <c r="E1" s="2526"/>
      <c r="F1" s="2526"/>
      <c r="G1" s="2526"/>
      <c r="H1" s="2526"/>
      <c r="I1" s="2526"/>
      <c r="J1" s="2526"/>
      <c r="K1" s="2527"/>
    </row>
    <row r="2" spans="1:11" ht="15.75" hidden="1" thickBot="1" x14ac:dyDescent="0.3">
      <c r="A2" s="2493" t="s">
        <v>759</v>
      </c>
      <c r="B2" s="2494"/>
      <c r="C2" s="2494"/>
      <c r="D2" s="2494"/>
      <c r="E2" s="2494"/>
      <c r="F2" s="2494"/>
      <c r="G2" s="2494"/>
      <c r="H2" s="2494"/>
      <c r="I2" s="2494"/>
      <c r="J2" s="2494"/>
      <c r="K2" s="2495"/>
    </row>
    <row r="3" spans="1:11" ht="15.75" hidden="1" thickBot="1" x14ac:dyDescent="0.3">
      <c r="A3" s="2509"/>
      <c r="B3" s="2510"/>
      <c r="C3" s="2511"/>
      <c r="D3" s="336" t="s">
        <v>760</v>
      </c>
      <c r="E3" s="335" t="s">
        <v>718</v>
      </c>
      <c r="F3" s="335" t="s">
        <v>719</v>
      </c>
      <c r="G3" s="335" t="s">
        <v>720</v>
      </c>
      <c r="H3" s="335" t="s">
        <v>721</v>
      </c>
      <c r="I3" s="335" t="s">
        <v>761</v>
      </c>
      <c r="J3" s="335" t="s">
        <v>762</v>
      </c>
      <c r="K3" s="189" t="s">
        <v>135</v>
      </c>
    </row>
    <row r="4" spans="1:11" hidden="1" x14ac:dyDescent="0.25">
      <c r="A4" s="2517" t="s">
        <v>763</v>
      </c>
      <c r="B4" s="2518"/>
      <c r="C4" s="2518"/>
      <c r="D4" s="1718"/>
      <c r="E4" s="1719"/>
      <c r="F4" s="1719"/>
      <c r="G4" s="1719"/>
      <c r="H4" s="1719"/>
      <c r="I4" s="1719"/>
      <c r="J4" s="1720"/>
      <c r="K4" s="532">
        <f>SUM(D4:J4)</f>
        <v>0</v>
      </c>
    </row>
    <row r="5" spans="1:11" ht="17.25" hidden="1" x14ac:dyDescent="0.25">
      <c r="A5" s="2498" t="s">
        <v>764</v>
      </c>
      <c r="B5" s="2519"/>
      <c r="C5" s="2519"/>
      <c r="D5" s="1721"/>
      <c r="E5" s="1722"/>
      <c r="F5" s="1722"/>
      <c r="G5" s="1722"/>
      <c r="H5" s="1722"/>
      <c r="I5" s="1722"/>
      <c r="J5" s="1723"/>
      <c r="K5" s="536">
        <f>SUM(D5:J5)</f>
        <v>0</v>
      </c>
    </row>
    <row r="6" spans="1:11" ht="15" hidden="1" customHeight="1" x14ac:dyDescent="0.25">
      <c r="A6" s="2520" t="s">
        <v>765</v>
      </c>
      <c r="B6" s="2521"/>
      <c r="C6" s="2521"/>
      <c r="D6" s="1721"/>
      <c r="E6" s="1722"/>
      <c r="F6" s="1722"/>
      <c r="G6" s="1722"/>
      <c r="H6" s="1722"/>
      <c r="I6" s="1722"/>
      <c r="J6" s="1723"/>
      <c r="K6" s="536">
        <f>SUM(D6:J6)</f>
        <v>0</v>
      </c>
    </row>
    <row r="7" spans="1:11" ht="15.75" hidden="1" thickBot="1" x14ac:dyDescent="0.3">
      <c r="A7" s="2498" t="s">
        <v>766</v>
      </c>
      <c r="B7" s="2519"/>
      <c r="C7" s="2519"/>
      <c r="D7" s="928">
        <f>SUM(D5:D6)</f>
        <v>0</v>
      </c>
      <c r="E7" s="929">
        <f t="shared" ref="E7:J7" si="0">SUM(E5:E6)</f>
        <v>0</v>
      </c>
      <c r="F7" s="929">
        <f t="shared" si="0"/>
        <v>0</v>
      </c>
      <c r="G7" s="929">
        <f t="shared" si="0"/>
        <v>0</v>
      </c>
      <c r="H7" s="929">
        <f t="shared" si="0"/>
        <v>0</v>
      </c>
      <c r="I7" s="929">
        <f t="shared" si="0"/>
        <v>0</v>
      </c>
      <c r="J7" s="930">
        <f t="shared" si="0"/>
        <v>0</v>
      </c>
      <c r="K7" s="540">
        <f>K5+K6</f>
        <v>0</v>
      </c>
    </row>
    <row r="8" spans="1:11" ht="18" hidden="1" customHeight="1" thickBot="1" x14ac:dyDescent="0.3">
      <c r="A8" s="2522" t="s">
        <v>767</v>
      </c>
      <c r="B8" s="2523"/>
      <c r="C8" s="2523"/>
      <c r="D8" s="541">
        <f t="shared" ref="D8:K8" si="1">D4-D7</f>
        <v>0</v>
      </c>
      <c r="E8" s="542">
        <f t="shared" si="1"/>
        <v>0</v>
      </c>
      <c r="F8" s="542">
        <f t="shared" si="1"/>
        <v>0</v>
      </c>
      <c r="G8" s="542">
        <f t="shared" si="1"/>
        <v>0</v>
      </c>
      <c r="H8" s="542">
        <f t="shared" si="1"/>
        <v>0</v>
      </c>
      <c r="I8" s="589">
        <f t="shared" si="1"/>
        <v>0</v>
      </c>
      <c r="J8" s="590">
        <f t="shared" si="1"/>
        <v>0</v>
      </c>
      <c r="K8" s="591">
        <f t="shared" si="1"/>
        <v>0</v>
      </c>
    </row>
    <row r="9" spans="1:11" ht="7.5" hidden="1" customHeight="1" x14ac:dyDescent="0.25">
      <c r="A9" s="146"/>
      <c r="B9" s="147"/>
      <c r="C9" s="147"/>
      <c r="D9" s="143"/>
      <c r="E9" s="143"/>
      <c r="F9" s="143"/>
      <c r="G9" s="143"/>
      <c r="H9" s="143"/>
      <c r="I9" s="143"/>
      <c r="J9" s="143"/>
      <c r="K9" s="144"/>
    </row>
    <row r="10" spans="1:11" ht="15.75" hidden="1" thickBot="1" x14ac:dyDescent="0.3">
      <c r="A10" s="2524" t="s">
        <v>768</v>
      </c>
      <c r="B10" s="2524"/>
      <c r="C10" s="2524"/>
      <c r="D10" s="2524"/>
      <c r="E10" s="2524"/>
      <c r="F10" s="2524"/>
      <c r="G10" s="2524"/>
      <c r="H10" s="2524"/>
      <c r="I10" s="2524"/>
      <c r="J10" s="2524"/>
      <c r="K10" s="2525"/>
    </row>
    <row r="11" spans="1:11" ht="15.75" hidden="1" thickBot="1" x14ac:dyDescent="0.3">
      <c r="A11" s="2493" t="s">
        <v>632</v>
      </c>
      <c r="B11" s="2494"/>
      <c r="C11" s="2494"/>
      <c r="D11" s="2494"/>
      <c r="E11" s="2494"/>
      <c r="F11" s="2494"/>
      <c r="G11" s="2494"/>
      <c r="H11" s="2494"/>
      <c r="I11" s="2494"/>
      <c r="J11" s="2494"/>
      <c r="K11" s="2495"/>
    </row>
    <row r="12" spans="1:11" ht="15.75" hidden="1" thickBot="1" x14ac:dyDescent="0.3">
      <c r="A12" s="2509"/>
      <c r="B12" s="2510"/>
      <c r="C12" s="2511"/>
      <c r="D12" s="187" t="s">
        <v>760</v>
      </c>
      <c r="E12" s="188" t="s">
        <v>718</v>
      </c>
      <c r="F12" s="188" t="s">
        <v>719</v>
      </c>
      <c r="G12" s="188" t="s">
        <v>720</v>
      </c>
      <c r="H12" s="188" t="s">
        <v>721</v>
      </c>
      <c r="I12" s="188" t="s">
        <v>761</v>
      </c>
      <c r="J12" s="188" t="s">
        <v>762</v>
      </c>
      <c r="K12" s="189" t="s">
        <v>135</v>
      </c>
    </row>
    <row r="13" spans="1:11" ht="15" hidden="1" customHeight="1" x14ac:dyDescent="0.25">
      <c r="A13" s="148"/>
      <c r="B13" s="2502" t="s">
        <v>769</v>
      </c>
      <c r="C13" s="2503"/>
      <c r="D13" s="1724"/>
      <c r="E13" s="1724"/>
      <c r="F13" s="1724"/>
      <c r="G13" s="1724"/>
      <c r="H13" s="1724"/>
      <c r="I13" s="1724"/>
      <c r="J13" s="1725"/>
      <c r="K13" s="738">
        <f>SUM(D13:J13)</f>
        <v>0</v>
      </c>
    </row>
    <row r="14" spans="1:11" ht="15" hidden="1" customHeight="1" x14ac:dyDescent="0.25">
      <c r="A14" s="149"/>
      <c r="B14" s="2504" t="s">
        <v>770</v>
      </c>
      <c r="C14" s="2505"/>
      <c r="D14" s="1724"/>
      <c r="E14" s="1724"/>
      <c r="F14" s="1724"/>
      <c r="G14" s="1724"/>
      <c r="H14" s="1724"/>
      <c r="I14" s="1724"/>
      <c r="J14" s="1725"/>
      <c r="K14" s="739">
        <f>SUM(D14:I14)</f>
        <v>0</v>
      </c>
    </row>
    <row r="15" spans="1:11" ht="15" hidden="1" customHeight="1" x14ac:dyDescent="0.25">
      <c r="A15" s="2506" t="s">
        <v>771</v>
      </c>
      <c r="B15" s="2504"/>
      <c r="C15" s="2505"/>
      <c r="D15" s="1724"/>
      <c r="E15" s="1724"/>
      <c r="F15" s="1724"/>
      <c r="G15" s="1724"/>
      <c r="H15" s="1724"/>
      <c r="I15" s="1724"/>
      <c r="J15" s="1725"/>
      <c r="K15" s="739">
        <f>SUM(D15:I15)</f>
        <v>0</v>
      </c>
    </row>
    <row r="16" spans="1:11" ht="15" hidden="1" customHeight="1" x14ac:dyDescent="0.25">
      <c r="A16" s="2506" t="s">
        <v>772</v>
      </c>
      <c r="B16" s="2504"/>
      <c r="C16" s="2505"/>
      <c r="D16" s="1724"/>
      <c r="E16" s="1724"/>
      <c r="F16" s="1724"/>
      <c r="G16" s="1724"/>
      <c r="H16" s="1724"/>
      <c r="I16" s="1724"/>
      <c r="J16" s="1725"/>
      <c r="K16" s="739">
        <f>SUM(D16:J16)</f>
        <v>0</v>
      </c>
    </row>
    <row r="17" spans="1:11" ht="15.75" hidden="1" thickBot="1" x14ac:dyDescent="0.3">
      <c r="A17" s="2512" t="s">
        <v>773</v>
      </c>
      <c r="B17" s="2513"/>
      <c r="C17" s="2514"/>
      <c r="D17" s="1726"/>
      <c r="E17" s="1727"/>
      <c r="F17" s="1727"/>
      <c r="G17" s="1727"/>
      <c r="H17" s="1727"/>
      <c r="I17" s="1727"/>
      <c r="J17" s="1728"/>
      <c r="K17" s="740">
        <f>SUM(D17:J17)</f>
        <v>0</v>
      </c>
    </row>
    <row r="18" spans="1:11" ht="16.5" hidden="1" customHeight="1" thickTop="1" thickBot="1" x14ac:dyDescent="0.3">
      <c r="A18" s="190"/>
      <c r="B18" s="2515" t="s">
        <v>774</v>
      </c>
      <c r="C18" s="2516"/>
      <c r="D18" s="527">
        <f t="shared" ref="D18:K18" si="2">SUM(D13:D17)</f>
        <v>0</v>
      </c>
      <c r="E18" s="528">
        <f t="shared" si="2"/>
        <v>0</v>
      </c>
      <c r="F18" s="528">
        <f t="shared" si="2"/>
        <v>0</v>
      </c>
      <c r="G18" s="528">
        <f t="shared" si="2"/>
        <v>0</v>
      </c>
      <c r="H18" s="528">
        <f t="shared" si="2"/>
        <v>0</v>
      </c>
      <c r="I18" s="528">
        <f t="shared" si="2"/>
        <v>0</v>
      </c>
      <c r="J18" s="737">
        <f t="shared" si="2"/>
        <v>0</v>
      </c>
      <c r="K18" s="741">
        <f t="shared" si="2"/>
        <v>0</v>
      </c>
    </row>
    <row r="19" spans="1:11" ht="7.5" hidden="1" customHeight="1" thickBot="1" x14ac:dyDescent="0.3">
      <c r="A19" s="146"/>
      <c r="B19" s="147"/>
      <c r="C19" s="147"/>
      <c r="D19" s="143"/>
      <c r="E19" s="143"/>
      <c r="F19" s="143"/>
      <c r="G19" s="143"/>
      <c r="H19" s="143"/>
      <c r="I19" s="143"/>
      <c r="J19" s="143"/>
      <c r="K19" s="144"/>
    </row>
    <row r="20" spans="1:11" ht="15.75" hidden="1" thickBot="1" x14ac:dyDescent="0.3">
      <c r="A20" s="2490" t="s">
        <v>775</v>
      </c>
      <c r="B20" s="2491"/>
      <c r="C20" s="2491"/>
      <c r="D20" s="2491"/>
      <c r="E20" s="2491"/>
      <c r="F20" s="2491"/>
      <c r="G20" s="2491"/>
      <c r="H20" s="2491"/>
      <c r="I20" s="2491"/>
      <c r="J20" s="2491"/>
      <c r="K20" s="2492"/>
    </row>
    <row r="21" spans="1:11" ht="15.75" hidden="1" thickBot="1" x14ac:dyDescent="0.3">
      <c r="A21" s="2493" t="s">
        <v>632</v>
      </c>
      <c r="B21" s="2494"/>
      <c r="C21" s="2494"/>
      <c r="D21" s="2494"/>
      <c r="E21" s="2494"/>
      <c r="F21" s="2494"/>
      <c r="G21" s="2494"/>
      <c r="H21" s="2494"/>
      <c r="I21" s="2494"/>
      <c r="J21" s="2494"/>
      <c r="K21" s="2495"/>
    </row>
    <row r="22" spans="1:11" ht="15.75" hidden="1" thickBot="1" x14ac:dyDescent="0.3">
      <c r="A22" s="2483"/>
      <c r="B22" s="2484"/>
      <c r="C22" s="2485"/>
      <c r="D22" s="187" t="s">
        <v>760</v>
      </c>
      <c r="E22" s="188" t="s">
        <v>718</v>
      </c>
      <c r="F22" s="188" t="s">
        <v>719</v>
      </c>
      <c r="G22" s="188" t="s">
        <v>720</v>
      </c>
      <c r="H22" s="188" t="s">
        <v>721</v>
      </c>
      <c r="I22" s="188" t="s">
        <v>761</v>
      </c>
      <c r="J22" s="188" t="s">
        <v>762</v>
      </c>
      <c r="K22" s="189" t="s">
        <v>135</v>
      </c>
    </row>
    <row r="23" spans="1:11" ht="15" hidden="1" customHeight="1" x14ac:dyDescent="0.25">
      <c r="A23" s="1873"/>
      <c r="B23" s="2502" t="s">
        <v>776</v>
      </c>
      <c r="C23" s="2503"/>
      <c r="D23" s="1729"/>
      <c r="E23" s="1730"/>
      <c r="F23" s="1730"/>
      <c r="G23" s="1730"/>
      <c r="H23" s="1730"/>
      <c r="I23" s="1730"/>
      <c r="J23" s="1731"/>
      <c r="K23" s="738">
        <f>SUM(D23:J23)</f>
        <v>0</v>
      </c>
    </row>
    <row r="24" spans="1:11" ht="15" hidden="1" customHeight="1" x14ac:dyDescent="0.25">
      <c r="A24" s="150"/>
      <c r="B24" s="2504" t="s">
        <v>777</v>
      </c>
      <c r="C24" s="2505"/>
      <c r="D24" s="1732"/>
      <c r="E24" s="1724"/>
      <c r="F24" s="1724"/>
      <c r="G24" s="1724"/>
      <c r="H24" s="1724"/>
      <c r="I24" s="1724"/>
      <c r="J24" s="1725"/>
      <c r="K24" s="744">
        <f>SUM(D24:J24)</f>
        <v>0</v>
      </c>
    </row>
    <row r="25" spans="1:11" ht="15" hidden="1" customHeight="1" x14ac:dyDescent="0.25">
      <c r="A25" s="2506" t="s">
        <v>778</v>
      </c>
      <c r="B25" s="2504"/>
      <c r="C25" s="2505"/>
      <c r="D25" s="1732"/>
      <c r="E25" s="1724"/>
      <c r="F25" s="1724"/>
      <c r="G25" s="1724"/>
      <c r="H25" s="1724"/>
      <c r="I25" s="1724"/>
      <c r="J25" s="1725"/>
      <c r="K25" s="744">
        <f>SUM(D25:J25)</f>
        <v>0</v>
      </c>
    </row>
    <row r="26" spans="1:11" ht="15" hidden="1" customHeight="1" x14ac:dyDescent="0.25">
      <c r="A26" s="150"/>
      <c r="B26" s="2504" t="s">
        <v>779</v>
      </c>
      <c r="C26" s="2505"/>
      <c r="D26" s="1732"/>
      <c r="E26" s="1724"/>
      <c r="F26" s="1724"/>
      <c r="G26" s="1724"/>
      <c r="H26" s="1724"/>
      <c r="I26" s="1724"/>
      <c r="J26" s="1725"/>
      <c r="K26" s="744">
        <f>SUM(D26:J26)</f>
        <v>0</v>
      </c>
    </row>
    <row r="27" spans="1:11" ht="15.75" hidden="1" customHeight="1" thickBot="1" x14ac:dyDescent="0.3">
      <c r="A27" s="150"/>
      <c r="B27" s="2504" t="s">
        <v>780</v>
      </c>
      <c r="C27" s="2505"/>
      <c r="D27" s="1733"/>
      <c r="E27" s="1734"/>
      <c r="F27" s="1734"/>
      <c r="G27" s="1734"/>
      <c r="H27" s="1734"/>
      <c r="I27" s="1734"/>
      <c r="J27" s="1735"/>
      <c r="K27" s="740">
        <f>SUM(D27:J27)</f>
        <v>0</v>
      </c>
    </row>
    <row r="28" spans="1:11" ht="16.5" hidden="1" customHeight="1" thickTop="1" thickBot="1" x14ac:dyDescent="0.3">
      <c r="A28" s="1874"/>
      <c r="B28" s="2507" t="s">
        <v>781</v>
      </c>
      <c r="C28" s="2508"/>
      <c r="D28" s="522">
        <f t="shared" ref="D28:K28" si="3">SUM(D23:D27)</f>
        <v>0</v>
      </c>
      <c r="E28" s="523">
        <f t="shared" si="3"/>
        <v>0</v>
      </c>
      <c r="F28" s="523">
        <f t="shared" si="3"/>
        <v>0</v>
      </c>
      <c r="G28" s="523">
        <f t="shared" si="3"/>
        <v>0</v>
      </c>
      <c r="H28" s="523">
        <f t="shared" si="3"/>
        <v>0</v>
      </c>
      <c r="I28" s="523">
        <f t="shared" si="3"/>
        <v>0</v>
      </c>
      <c r="J28" s="523">
        <f t="shared" si="3"/>
        <v>0</v>
      </c>
      <c r="K28" s="524">
        <f t="shared" si="3"/>
        <v>0</v>
      </c>
    </row>
    <row r="29" spans="1:11" ht="7.5" hidden="1" customHeight="1" thickBot="1" x14ac:dyDescent="0.3">
      <c r="A29" s="146"/>
      <c r="B29" s="147"/>
      <c r="C29" s="147"/>
      <c r="D29" s="143"/>
      <c r="E29" s="143"/>
      <c r="F29" s="143"/>
      <c r="G29" s="143"/>
      <c r="H29" s="143"/>
      <c r="I29" s="143"/>
      <c r="J29" s="143"/>
      <c r="K29" s="145"/>
    </row>
    <row r="30" spans="1:11" ht="15.75" hidden="1" thickBot="1" x14ac:dyDescent="0.3">
      <c r="A30" s="2490" t="s">
        <v>782</v>
      </c>
      <c r="B30" s="2491"/>
      <c r="C30" s="2491"/>
      <c r="D30" s="2491"/>
      <c r="E30" s="2491"/>
      <c r="F30" s="2491"/>
      <c r="G30" s="2491"/>
      <c r="H30" s="2491"/>
      <c r="I30" s="2491"/>
      <c r="J30" s="2491"/>
      <c r="K30" s="2492"/>
    </row>
    <row r="31" spans="1:11" ht="15.75" hidden="1" thickBot="1" x14ac:dyDescent="0.3">
      <c r="A31" s="2493" t="s">
        <v>632</v>
      </c>
      <c r="B31" s="2494"/>
      <c r="C31" s="2494"/>
      <c r="D31" s="2494"/>
      <c r="E31" s="2494"/>
      <c r="F31" s="2494"/>
      <c r="G31" s="2494"/>
      <c r="H31" s="2494"/>
      <c r="I31" s="2494"/>
      <c r="J31" s="2494"/>
      <c r="K31" s="2495"/>
    </row>
    <row r="32" spans="1:11" ht="15.75" hidden="1" thickBot="1" x14ac:dyDescent="0.3">
      <c r="A32" s="2483"/>
      <c r="B32" s="2484"/>
      <c r="C32" s="2485"/>
      <c r="D32" s="336" t="s">
        <v>760</v>
      </c>
      <c r="E32" s="335" t="s">
        <v>718</v>
      </c>
      <c r="F32" s="335" t="s">
        <v>719</v>
      </c>
      <c r="G32" s="335" t="s">
        <v>720</v>
      </c>
      <c r="H32" s="335" t="s">
        <v>721</v>
      </c>
      <c r="I32" s="335" t="s">
        <v>761</v>
      </c>
      <c r="J32" s="745" t="s">
        <v>762</v>
      </c>
      <c r="K32" s="748" t="s">
        <v>135</v>
      </c>
    </row>
    <row r="33" spans="1:11" hidden="1" x14ac:dyDescent="0.25">
      <c r="A33" s="2486" t="s">
        <v>783</v>
      </c>
      <c r="B33" s="2487"/>
      <c r="C33" s="2487"/>
      <c r="D33" s="512" t="e">
        <f t="shared" ref="D33:K33" si="4">1-D34</f>
        <v>#DIV/0!</v>
      </c>
      <c r="E33" s="513" t="e">
        <f t="shared" si="4"/>
        <v>#DIV/0!</v>
      </c>
      <c r="F33" s="513" t="e">
        <f t="shared" si="4"/>
        <v>#DIV/0!</v>
      </c>
      <c r="G33" s="513" t="e">
        <f t="shared" si="4"/>
        <v>#DIV/0!</v>
      </c>
      <c r="H33" s="513" t="e">
        <f t="shared" si="4"/>
        <v>#DIV/0!</v>
      </c>
      <c r="I33" s="513" t="e">
        <f t="shared" si="4"/>
        <v>#DIV/0!</v>
      </c>
      <c r="J33" s="746" t="e">
        <f t="shared" si="4"/>
        <v>#DIV/0!</v>
      </c>
      <c r="K33" s="749" t="e">
        <f t="shared" si="4"/>
        <v>#DIV/0!</v>
      </c>
    </row>
    <row r="34" spans="1:11" ht="18" hidden="1" thickBot="1" x14ac:dyDescent="0.3">
      <c r="A34" s="2488" t="s">
        <v>784</v>
      </c>
      <c r="B34" s="2489"/>
      <c r="C34" s="2489"/>
      <c r="D34" s="514" t="e">
        <f t="shared" ref="D34:K34" si="5">D28/D7*2</f>
        <v>#DIV/0!</v>
      </c>
      <c r="E34" s="515" t="e">
        <f t="shared" si="5"/>
        <v>#DIV/0!</v>
      </c>
      <c r="F34" s="515" t="e">
        <f t="shared" si="5"/>
        <v>#DIV/0!</v>
      </c>
      <c r="G34" s="515" t="e">
        <f t="shared" si="5"/>
        <v>#DIV/0!</v>
      </c>
      <c r="H34" s="515" t="e">
        <f t="shared" si="5"/>
        <v>#DIV/0!</v>
      </c>
      <c r="I34" s="515" t="e">
        <f t="shared" si="5"/>
        <v>#DIV/0!</v>
      </c>
      <c r="J34" s="747" t="e">
        <f t="shared" si="5"/>
        <v>#DIV/0!</v>
      </c>
      <c r="K34" s="750" t="e">
        <f t="shared" si="5"/>
        <v>#DIV/0!</v>
      </c>
    </row>
    <row r="35" spans="1:11" ht="15.75" hidden="1" x14ac:dyDescent="0.25">
      <c r="A35" s="2" t="s">
        <v>785</v>
      </c>
      <c r="B35" s="141"/>
      <c r="C35" s="140"/>
      <c r="D35" s="140"/>
      <c r="E35" s="140"/>
      <c r="F35" s="140"/>
      <c r="G35" s="140"/>
      <c r="H35" s="140"/>
      <c r="I35" s="140"/>
      <c r="J35" s="140"/>
      <c r="K35" s="140"/>
    </row>
    <row r="36" spans="1:11" ht="15.75" hidden="1" x14ac:dyDescent="0.25">
      <c r="A36" s="2" t="s">
        <v>786</v>
      </c>
      <c r="B36" s="140"/>
      <c r="C36" s="140"/>
      <c r="D36" s="140"/>
      <c r="E36" s="140"/>
      <c r="F36" s="140"/>
      <c r="G36" s="140"/>
      <c r="H36" s="140"/>
      <c r="I36" s="140"/>
      <c r="J36" s="140"/>
      <c r="K36" s="140"/>
    </row>
    <row r="37" spans="1:11" ht="15.75" hidden="1" x14ac:dyDescent="0.25">
      <c r="A37" s="2" t="s">
        <v>787</v>
      </c>
      <c r="B37" s="140"/>
      <c r="C37" s="140"/>
      <c r="D37" s="140"/>
      <c r="E37" s="140"/>
      <c r="F37" s="140"/>
      <c r="G37" s="140"/>
      <c r="H37" s="140"/>
      <c r="I37" s="140"/>
      <c r="J37" s="140"/>
      <c r="K37" s="140"/>
    </row>
    <row r="38" spans="1:11" hidden="1" x14ac:dyDescent="0.25">
      <c r="A38" s="615" t="s">
        <v>788</v>
      </c>
      <c r="B38" s="140"/>
      <c r="C38" s="140"/>
      <c r="D38" s="140"/>
      <c r="E38" s="140"/>
      <c r="F38" s="140"/>
      <c r="G38" s="140"/>
      <c r="H38" s="140"/>
      <c r="I38" s="140"/>
      <c r="J38" s="140"/>
      <c r="K38" s="140"/>
    </row>
    <row r="39" spans="1:11" ht="9.75" hidden="1" customHeight="1" thickBot="1" x14ac:dyDescent="0.3">
      <c r="A39" s="142"/>
      <c r="B39" s="142"/>
      <c r="C39" s="142"/>
      <c r="D39" s="139"/>
      <c r="E39" s="139"/>
      <c r="F39" s="139"/>
      <c r="G39" s="139"/>
      <c r="H39" s="139"/>
      <c r="I39" s="139"/>
      <c r="J39" s="139"/>
      <c r="K39" s="142"/>
    </row>
    <row r="40" spans="1:11" ht="15.75" hidden="1" thickBot="1" x14ac:dyDescent="0.3">
      <c r="A40" s="2490" t="s">
        <v>789</v>
      </c>
      <c r="B40" s="2491"/>
      <c r="C40" s="2491"/>
      <c r="D40" s="2491"/>
      <c r="E40" s="2491"/>
      <c r="F40" s="2491"/>
      <c r="G40" s="2491"/>
      <c r="H40" s="2491"/>
      <c r="I40" s="2491"/>
      <c r="J40" s="2491"/>
      <c r="K40" s="2492"/>
    </row>
    <row r="41" spans="1:11" ht="15.75" hidden="1" thickBot="1" x14ac:dyDescent="0.3">
      <c r="A41" s="2493" t="s">
        <v>632</v>
      </c>
      <c r="B41" s="2494"/>
      <c r="C41" s="2494"/>
      <c r="D41" s="2494"/>
      <c r="E41" s="2494"/>
      <c r="F41" s="2494"/>
      <c r="G41" s="2494"/>
      <c r="H41" s="2494"/>
      <c r="I41" s="2494"/>
      <c r="J41" s="2494"/>
      <c r="K41" s="2495"/>
    </row>
    <row r="42" spans="1:11" ht="15.75" hidden="1" thickBot="1" x14ac:dyDescent="0.3">
      <c r="A42" s="2483"/>
      <c r="B42" s="2484"/>
      <c r="C42" s="2485"/>
      <c r="D42" s="187" t="s">
        <v>760</v>
      </c>
      <c r="E42" s="188" t="s">
        <v>718</v>
      </c>
      <c r="F42" s="188" t="s">
        <v>719</v>
      </c>
      <c r="G42" s="188" t="s">
        <v>720</v>
      </c>
      <c r="H42" s="188" t="s">
        <v>721</v>
      </c>
      <c r="I42" s="188" t="s">
        <v>761</v>
      </c>
      <c r="J42" s="751" t="s">
        <v>762</v>
      </c>
      <c r="K42" s="755" t="s">
        <v>135</v>
      </c>
    </row>
    <row r="43" spans="1:11" hidden="1" x14ac:dyDescent="0.25">
      <c r="A43" s="2496" t="s">
        <v>763</v>
      </c>
      <c r="B43" s="2497"/>
      <c r="C43" s="2497"/>
      <c r="D43" s="1736"/>
      <c r="E43" s="1737"/>
      <c r="F43" s="1737"/>
      <c r="G43" s="1737"/>
      <c r="H43" s="1737"/>
      <c r="I43" s="1737"/>
      <c r="J43" s="1738"/>
      <c r="K43" s="756">
        <f>SUM(D43:J43)</f>
        <v>0</v>
      </c>
    </row>
    <row r="44" spans="1:11" hidden="1" x14ac:dyDescent="0.25">
      <c r="A44" s="2498" t="s">
        <v>790</v>
      </c>
      <c r="B44" s="2499"/>
      <c r="C44" s="2499"/>
      <c r="D44" s="1739"/>
      <c r="E44" s="1740"/>
      <c r="F44" s="1740"/>
      <c r="G44" s="1740"/>
      <c r="H44" s="1740"/>
      <c r="I44" s="1740"/>
      <c r="J44" s="1741"/>
      <c r="K44" s="739">
        <f>SUM(D44:J44)</f>
        <v>0</v>
      </c>
    </row>
    <row r="45" spans="1:11" ht="15.75" hidden="1" thickBot="1" x14ac:dyDescent="0.3">
      <c r="A45" s="2500" t="s">
        <v>767</v>
      </c>
      <c r="B45" s="2501"/>
      <c r="C45" s="2501"/>
      <c r="D45" s="1742"/>
      <c r="E45" s="1743"/>
      <c r="F45" s="1743"/>
      <c r="G45" s="1743"/>
      <c r="H45" s="1743"/>
      <c r="I45" s="1743"/>
      <c r="J45" s="1744"/>
      <c r="K45" s="757">
        <f>SUM(K43-K44)</f>
        <v>0</v>
      </c>
    </row>
    <row r="46" spans="1:11" hidden="1" x14ac:dyDescent="0.25">
      <c r="A46" s="4" t="s">
        <v>791</v>
      </c>
      <c r="B46" s="5"/>
      <c r="C46" s="6"/>
      <c r="D46" s="7"/>
      <c r="E46" s="8"/>
      <c r="F46" s="42"/>
      <c r="G46" s="7"/>
      <c r="H46" s="7"/>
      <c r="I46" s="7"/>
      <c r="J46" s="7"/>
      <c r="K46" s="7"/>
    </row>
    <row r="47" spans="1:11" ht="15.75" hidden="1" thickBot="1" x14ac:dyDescent="0.3">
      <c r="A47" s="4" t="s">
        <v>792</v>
      </c>
      <c r="B47" s="4"/>
      <c r="C47" s="6"/>
      <c r="D47" s="3"/>
      <c r="E47" s="7"/>
      <c r="F47" s="9"/>
      <c r="G47" s="3"/>
      <c r="H47" s="3"/>
      <c r="I47" s="3"/>
      <c r="J47" s="3"/>
      <c r="K47" s="3"/>
    </row>
    <row r="48" spans="1:11" ht="15.75" thickBot="1" x14ac:dyDescent="0.3">
      <c r="A48" s="2493" t="s">
        <v>1020</v>
      </c>
      <c r="B48" s="2494"/>
      <c r="C48" s="2494"/>
      <c r="D48" s="2494"/>
      <c r="E48" s="2494"/>
      <c r="F48" s="2494"/>
      <c r="G48" s="2494"/>
      <c r="H48" s="2494"/>
      <c r="I48" s="2494"/>
      <c r="J48" s="2494"/>
      <c r="K48" s="2495"/>
    </row>
    <row r="49" spans="1:11" ht="15.75" thickBot="1" x14ac:dyDescent="0.3">
      <c r="A49" s="2509"/>
      <c r="B49" s="2510"/>
      <c r="C49" s="2511"/>
      <c r="D49" s="336" t="s">
        <v>760</v>
      </c>
      <c r="E49" s="335" t="s">
        <v>718</v>
      </c>
      <c r="F49" s="335" t="s">
        <v>719</v>
      </c>
      <c r="G49" s="335" t="s">
        <v>720</v>
      </c>
      <c r="H49" s="335" t="s">
        <v>721</v>
      </c>
      <c r="I49" s="335" t="s">
        <v>761</v>
      </c>
      <c r="J49" s="745" t="s">
        <v>762</v>
      </c>
      <c r="K49" s="748" t="s">
        <v>135</v>
      </c>
    </row>
    <row r="50" spans="1:11" x14ac:dyDescent="0.25">
      <c r="A50" s="2517" t="s">
        <v>763</v>
      </c>
      <c r="B50" s="2518"/>
      <c r="C50" s="2518"/>
      <c r="D50" s="529">
        <v>345</v>
      </c>
      <c r="E50" s="530">
        <v>337</v>
      </c>
      <c r="F50" s="530">
        <v>113</v>
      </c>
      <c r="G50" s="530">
        <v>116</v>
      </c>
      <c r="H50" s="530">
        <v>379</v>
      </c>
      <c r="I50" s="530">
        <v>90</v>
      </c>
      <c r="J50" s="2004">
        <v>26</v>
      </c>
      <c r="K50" s="756">
        <f>SUM(D50:J50)</f>
        <v>1406</v>
      </c>
    </row>
    <row r="51" spans="1:11" ht="17.25" x14ac:dyDescent="0.25">
      <c r="A51" s="2498" t="s">
        <v>764</v>
      </c>
      <c r="B51" s="2519"/>
      <c r="C51" s="2519"/>
      <c r="D51" s="533">
        <v>215</v>
      </c>
      <c r="E51" s="534">
        <v>248</v>
      </c>
      <c r="F51" s="534">
        <v>90</v>
      </c>
      <c r="G51" s="534">
        <v>82</v>
      </c>
      <c r="H51" s="534">
        <v>246</v>
      </c>
      <c r="I51" s="534">
        <v>98</v>
      </c>
      <c r="J51" s="797">
        <v>30</v>
      </c>
      <c r="K51" s="2007">
        <f>SUM(D51:J51)</f>
        <v>1009</v>
      </c>
    </row>
    <row r="52" spans="1:11" ht="15" customHeight="1" x14ac:dyDescent="0.25">
      <c r="A52" s="2520" t="s">
        <v>765</v>
      </c>
      <c r="B52" s="2521"/>
      <c r="C52" s="2521"/>
      <c r="D52" s="533">
        <v>105</v>
      </c>
      <c r="E52" s="534">
        <v>68</v>
      </c>
      <c r="F52" s="534">
        <v>20</v>
      </c>
      <c r="G52" s="534">
        <v>24</v>
      </c>
      <c r="H52" s="534">
        <v>121</v>
      </c>
      <c r="I52" s="534">
        <v>5</v>
      </c>
      <c r="J52" s="797">
        <v>2</v>
      </c>
      <c r="K52" s="2007">
        <f>SUM(D52:J52)</f>
        <v>345</v>
      </c>
    </row>
    <row r="53" spans="1:11" x14ac:dyDescent="0.25">
      <c r="A53" s="2498" t="s">
        <v>766</v>
      </c>
      <c r="B53" s="2519"/>
      <c r="C53" s="2519"/>
      <c r="D53" s="2000">
        <f>SUM(D51:D52)</f>
        <v>320</v>
      </c>
      <c r="E53" s="1999">
        <f t="shared" ref="E53:J53" si="6">SUM(E51:E52)</f>
        <v>316</v>
      </c>
      <c r="F53" s="1999">
        <f t="shared" si="6"/>
        <v>110</v>
      </c>
      <c r="G53" s="1999">
        <f t="shared" si="6"/>
        <v>106</v>
      </c>
      <c r="H53" s="1999">
        <f t="shared" si="6"/>
        <v>367</v>
      </c>
      <c r="I53" s="1999">
        <f t="shared" si="6"/>
        <v>103</v>
      </c>
      <c r="J53" s="2005">
        <f t="shared" si="6"/>
        <v>32</v>
      </c>
      <c r="K53" s="2007">
        <f>K51+K52</f>
        <v>1354</v>
      </c>
    </row>
    <row r="54" spans="1:11" ht="18" customHeight="1" thickBot="1" x14ac:dyDescent="0.3">
      <c r="A54" s="2522" t="s">
        <v>767</v>
      </c>
      <c r="B54" s="2523"/>
      <c r="C54" s="2523"/>
      <c r="D54" s="2001">
        <f t="shared" ref="D54:K54" si="7">D50-D53</f>
        <v>25</v>
      </c>
      <c r="E54" s="2002">
        <f t="shared" si="7"/>
        <v>21</v>
      </c>
      <c r="F54" s="2002">
        <f t="shared" si="7"/>
        <v>3</v>
      </c>
      <c r="G54" s="2002">
        <f t="shared" si="7"/>
        <v>10</v>
      </c>
      <c r="H54" s="2002">
        <f t="shared" si="7"/>
        <v>12</v>
      </c>
      <c r="I54" s="2003">
        <f t="shared" si="7"/>
        <v>-13</v>
      </c>
      <c r="J54" s="2006">
        <f t="shared" si="7"/>
        <v>-6</v>
      </c>
      <c r="K54" s="2008">
        <f t="shared" si="7"/>
        <v>52</v>
      </c>
    </row>
    <row r="55" spans="1:11" ht="7.5" customHeight="1" x14ac:dyDescent="0.25">
      <c r="A55" s="146"/>
      <c r="B55" s="147"/>
      <c r="C55" s="147"/>
      <c r="D55" s="143"/>
      <c r="E55" s="143"/>
      <c r="F55" s="143"/>
      <c r="G55" s="143"/>
      <c r="H55" s="143"/>
      <c r="I55" s="143"/>
      <c r="J55" s="143"/>
      <c r="K55" s="144"/>
    </row>
    <row r="56" spans="1:11" ht="15.75" thickBot="1" x14ac:dyDescent="0.3">
      <c r="A56" s="2524" t="s">
        <v>768</v>
      </c>
      <c r="B56" s="2524"/>
      <c r="C56" s="2524"/>
      <c r="D56" s="2524"/>
      <c r="E56" s="2524"/>
      <c r="F56" s="2524"/>
      <c r="G56" s="2524"/>
      <c r="H56" s="2524"/>
      <c r="I56" s="2524"/>
      <c r="J56" s="2524"/>
      <c r="K56" s="2525"/>
    </row>
    <row r="57" spans="1:11" ht="15.75" thickBot="1" x14ac:dyDescent="0.3">
      <c r="A57" s="2493" t="s">
        <v>1017</v>
      </c>
      <c r="B57" s="2494"/>
      <c r="C57" s="2494"/>
      <c r="D57" s="2494"/>
      <c r="E57" s="2494"/>
      <c r="F57" s="2494"/>
      <c r="G57" s="2494"/>
      <c r="H57" s="2494"/>
      <c r="I57" s="2494"/>
      <c r="J57" s="2494"/>
      <c r="K57" s="2495"/>
    </row>
    <row r="58" spans="1:11" ht="15.75" thickBot="1" x14ac:dyDescent="0.3">
      <c r="A58" s="2509"/>
      <c r="B58" s="2510"/>
      <c r="C58" s="2511"/>
      <c r="D58" s="187" t="s">
        <v>760</v>
      </c>
      <c r="E58" s="188" t="s">
        <v>718</v>
      </c>
      <c r="F58" s="188" t="s">
        <v>719</v>
      </c>
      <c r="G58" s="188" t="s">
        <v>720</v>
      </c>
      <c r="H58" s="188" t="s">
        <v>721</v>
      </c>
      <c r="I58" s="188" t="s">
        <v>761</v>
      </c>
      <c r="J58" s="751" t="s">
        <v>762</v>
      </c>
      <c r="K58" s="755" t="s">
        <v>135</v>
      </c>
    </row>
    <row r="59" spans="1:11" ht="15" customHeight="1" x14ac:dyDescent="0.25">
      <c r="A59" s="148"/>
      <c r="B59" s="2502" t="s">
        <v>769</v>
      </c>
      <c r="C59" s="2503"/>
      <c r="D59" s="519">
        <v>126</v>
      </c>
      <c r="E59" s="519">
        <v>69</v>
      </c>
      <c r="F59" s="519">
        <v>21</v>
      </c>
      <c r="G59" s="519">
        <v>25</v>
      </c>
      <c r="H59" s="519">
        <v>136</v>
      </c>
      <c r="I59" s="519">
        <v>7</v>
      </c>
      <c r="J59" s="735">
        <v>3</v>
      </c>
      <c r="K59" s="738">
        <f>SUM(D59:J59)</f>
        <v>387</v>
      </c>
    </row>
    <row r="60" spans="1:11" ht="15" customHeight="1" x14ac:dyDescent="0.25">
      <c r="A60" s="149"/>
      <c r="B60" s="2504" t="s">
        <v>770</v>
      </c>
      <c r="C60" s="2505"/>
      <c r="D60" s="519">
        <v>0</v>
      </c>
      <c r="E60" s="519">
        <v>0</v>
      </c>
      <c r="F60" s="519">
        <v>0</v>
      </c>
      <c r="G60" s="519">
        <v>0</v>
      </c>
      <c r="H60" s="519">
        <v>0</v>
      </c>
      <c r="I60" s="519">
        <v>0</v>
      </c>
      <c r="J60" s="735">
        <v>0</v>
      </c>
      <c r="K60" s="739">
        <f>SUM(D60:J60)</f>
        <v>0</v>
      </c>
    </row>
    <row r="61" spans="1:11" ht="15" customHeight="1" x14ac:dyDescent="0.25">
      <c r="A61" s="2506" t="s">
        <v>771</v>
      </c>
      <c r="B61" s="2504"/>
      <c r="C61" s="2505"/>
      <c r="D61" s="519">
        <v>0</v>
      </c>
      <c r="E61" s="519">
        <v>0</v>
      </c>
      <c r="F61" s="519">
        <v>0</v>
      </c>
      <c r="G61" s="519">
        <v>0</v>
      </c>
      <c r="H61" s="519">
        <v>5</v>
      </c>
      <c r="I61" s="519">
        <v>0</v>
      </c>
      <c r="J61" s="735">
        <v>0</v>
      </c>
      <c r="K61" s="739">
        <f>SUM(D61:J61)</f>
        <v>5</v>
      </c>
    </row>
    <row r="62" spans="1:11" ht="15" customHeight="1" x14ac:dyDescent="0.25">
      <c r="A62" s="2506" t="s">
        <v>772</v>
      </c>
      <c r="B62" s="2504"/>
      <c r="C62" s="2505"/>
      <c r="D62" s="519">
        <v>0</v>
      </c>
      <c r="E62" s="519">
        <v>0</v>
      </c>
      <c r="F62" s="519">
        <v>0</v>
      </c>
      <c r="G62" s="519">
        <v>0</v>
      </c>
      <c r="H62" s="519">
        <v>0</v>
      </c>
      <c r="I62" s="519">
        <v>0</v>
      </c>
      <c r="J62" s="735">
        <v>0</v>
      </c>
      <c r="K62" s="739">
        <f>SUM(D62:J62)</f>
        <v>0</v>
      </c>
    </row>
    <row r="63" spans="1:11" ht="15.75" thickBot="1" x14ac:dyDescent="0.3">
      <c r="A63" s="2512" t="s">
        <v>773</v>
      </c>
      <c r="B63" s="2513"/>
      <c r="C63" s="2514"/>
      <c r="D63" s="525">
        <v>0</v>
      </c>
      <c r="E63" s="526">
        <v>0</v>
      </c>
      <c r="F63" s="526">
        <v>0</v>
      </c>
      <c r="G63" s="526">
        <v>0</v>
      </c>
      <c r="H63" s="526">
        <v>0</v>
      </c>
      <c r="I63" s="526">
        <v>0</v>
      </c>
      <c r="J63" s="736">
        <v>0</v>
      </c>
      <c r="K63" s="740">
        <f>SUM(D63:J63)</f>
        <v>0</v>
      </c>
    </row>
    <row r="64" spans="1:11" ht="16.5" customHeight="1" thickTop="1" thickBot="1" x14ac:dyDescent="0.3">
      <c r="A64" s="190"/>
      <c r="B64" s="2515" t="s">
        <v>774</v>
      </c>
      <c r="C64" s="2516"/>
      <c r="D64" s="527">
        <f t="shared" ref="D64:K64" si="8">SUM(D59:D63)</f>
        <v>126</v>
      </c>
      <c r="E64" s="528">
        <f t="shared" si="8"/>
        <v>69</v>
      </c>
      <c r="F64" s="528">
        <f t="shared" si="8"/>
        <v>21</v>
      </c>
      <c r="G64" s="528">
        <f t="shared" si="8"/>
        <v>25</v>
      </c>
      <c r="H64" s="528">
        <f t="shared" si="8"/>
        <v>141</v>
      </c>
      <c r="I64" s="528">
        <f t="shared" si="8"/>
        <v>7</v>
      </c>
      <c r="J64" s="737">
        <f t="shared" si="8"/>
        <v>3</v>
      </c>
      <c r="K64" s="741">
        <f t="shared" si="8"/>
        <v>392</v>
      </c>
    </row>
    <row r="65" spans="1:11" ht="7.5" customHeight="1" thickBot="1" x14ac:dyDescent="0.3">
      <c r="A65" s="146"/>
      <c r="B65" s="147"/>
      <c r="C65" s="147"/>
      <c r="D65" s="143"/>
      <c r="E65" s="143"/>
      <c r="F65" s="143"/>
      <c r="G65" s="143"/>
      <c r="H65" s="143"/>
      <c r="I65" s="143"/>
      <c r="J65" s="143"/>
      <c r="K65" s="144"/>
    </row>
    <row r="66" spans="1:11" ht="15.75" thickBot="1" x14ac:dyDescent="0.3">
      <c r="A66" s="2490" t="s">
        <v>775</v>
      </c>
      <c r="B66" s="2491"/>
      <c r="C66" s="2491"/>
      <c r="D66" s="2491"/>
      <c r="E66" s="2491"/>
      <c r="F66" s="2491"/>
      <c r="G66" s="2491"/>
      <c r="H66" s="2491"/>
      <c r="I66" s="2491"/>
      <c r="J66" s="2491"/>
      <c r="K66" s="2492"/>
    </row>
    <row r="67" spans="1:11" ht="15.75" thickBot="1" x14ac:dyDescent="0.3">
      <c r="A67" s="2493" t="s">
        <v>1017</v>
      </c>
      <c r="B67" s="2494"/>
      <c r="C67" s="2494"/>
      <c r="D67" s="2494"/>
      <c r="E67" s="2494"/>
      <c r="F67" s="2494"/>
      <c r="G67" s="2494"/>
      <c r="H67" s="2494"/>
      <c r="I67" s="2494"/>
      <c r="J67" s="2494"/>
      <c r="K67" s="2495"/>
    </row>
    <row r="68" spans="1:11" ht="15.75" thickBot="1" x14ac:dyDescent="0.3">
      <c r="A68" s="2483"/>
      <c r="B68" s="2484"/>
      <c r="C68" s="2485"/>
      <c r="D68" s="187" t="s">
        <v>760</v>
      </c>
      <c r="E68" s="188" t="s">
        <v>718</v>
      </c>
      <c r="F68" s="188" t="s">
        <v>719</v>
      </c>
      <c r="G68" s="188" t="s">
        <v>720</v>
      </c>
      <c r="H68" s="188" t="s">
        <v>721</v>
      </c>
      <c r="I68" s="188" t="s">
        <v>761</v>
      </c>
      <c r="J68" s="751" t="s">
        <v>762</v>
      </c>
      <c r="K68" s="755" t="s">
        <v>135</v>
      </c>
    </row>
    <row r="69" spans="1:11" ht="15" customHeight="1" x14ac:dyDescent="0.25">
      <c r="A69" s="1906"/>
      <c r="B69" s="2502" t="s">
        <v>776</v>
      </c>
      <c r="C69" s="2503"/>
      <c r="D69" s="516">
        <v>89</v>
      </c>
      <c r="E69" s="517">
        <v>43</v>
      </c>
      <c r="F69" s="517">
        <v>27</v>
      </c>
      <c r="G69" s="517">
        <v>27</v>
      </c>
      <c r="H69" s="517">
        <v>68</v>
      </c>
      <c r="I69" s="517">
        <v>6</v>
      </c>
      <c r="J69" s="742">
        <v>6</v>
      </c>
      <c r="K69" s="738">
        <f>SUM(D69:J69)</f>
        <v>266</v>
      </c>
    </row>
    <row r="70" spans="1:11" ht="15" customHeight="1" x14ac:dyDescent="0.25">
      <c r="A70" s="150"/>
      <c r="B70" s="2504" t="s">
        <v>777</v>
      </c>
      <c r="C70" s="2505"/>
      <c r="D70" s="518">
        <v>2</v>
      </c>
      <c r="E70" s="519">
        <v>3</v>
      </c>
      <c r="F70" s="519">
        <v>1</v>
      </c>
      <c r="G70" s="519">
        <v>1</v>
      </c>
      <c r="H70" s="519">
        <v>5</v>
      </c>
      <c r="I70" s="519">
        <v>0</v>
      </c>
      <c r="J70" s="735">
        <v>0</v>
      </c>
      <c r="K70" s="744">
        <f>SUM(D70:J70)</f>
        <v>12</v>
      </c>
    </row>
    <row r="71" spans="1:11" ht="15" customHeight="1" x14ac:dyDescent="0.25">
      <c r="A71" s="2506" t="s">
        <v>778</v>
      </c>
      <c r="B71" s="2504"/>
      <c r="C71" s="2505"/>
      <c r="D71" s="518">
        <v>0</v>
      </c>
      <c r="E71" s="519">
        <v>0</v>
      </c>
      <c r="F71" s="519">
        <v>0</v>
      </c>
      <c r="G71" s="519">
        <v>0</v>
      </c>
      <c r="H71" s="519">
        <v>0</v>
      </c>
      <c r="I71" s="519">
        <v>0</v>
      </c>
      <c r="J71" s="735">
        <v>0</v>
      </c>
      <c r="K71" s="744">
        <f>SUM(D71:J71)</f>
        <v>0</v>
      </c>
    </row>
    <row r="72" spans="1:11" ht="15" customHeight="1" x14ac:dyDescent="0.25">
      <c r="A72" s="150"/>
      <c r="B72" s="2504" t="s">
        <v>779</v>
      </c>
      <c r="C72" s="2505"/>
      <c r="D72" s="518">
        <v>0</v>
      </c>
      <c r="E72" s="519">
        <v>0</v>
      </c>
      <c r="F72" s="519">
        <v>0</v>
      </c>
      <c r="G72" s="519">
        <v>0</v>
      </c>
      <c r="H72" s="519">
        <v>0</v>
      </c>
      <c r="I72" s="519">
        <v>0</v>
      </c>
      <c r="J72" s="735">
        <v>0</v>
      </c>
      <c r="K72" s="744">
        <f>SUM(D72:J72)</f>
        <v>0</v>
      </c>
    </row>
    <row r="73" spans="1:11" ht="15.75" customHeight="1" thickBot="1" x14ac:dyDescent="0.3">
      <c r="A73" s="150"/>
      <c r="B73" s="2504" t="s">
        <v>780</v>
      </c>
      <c r="C73" s="2505"/>
      <c r="D73" s="520">
        <v>0</v>
      </c>
      <c r="E73" s="521">
        <v>0</v>
      </c>
      <c r="F73" s="521">
        <v>0</v>
      </c>
      <c r="G73" s="521">
        <v>0</v>
      </c>
      <c r="H73" s="521">
        <v>0</v>
      </c>
      <c r="I73" s="521">
        <v>0</v>
      </c>
      <c r="J73" s="743">
        <v>0</v>
      </c>
      <c r="K73" s="740">
        <f>SUM(D73:J73)</f>
        <v>0</v>
      </c>
    </row>
    <row r="74" spans="1:11" ht="16.5" customHeight="1" thickTop="1" thickBot="1" x14ac:dyDescent="0.3">
      <c r="A74" s="1907"/>
      <c r="B74" s="2507" t="s">
        <v>781</v>
      </c>
      <c r="C74" s="2508"/>
      <c r="D74" s="522">
        <f t="shared" ref="D74:K74" si="9">SUM(D69:D73)</f>
        <v>91</v>
      </c>
      <c r="E74" s="523">
        <f t="shared" si="9"/>
        <v>46</v>
      </c>
      <c r="F74" s="523">
        <f t="shared" si="9"/>
        <v>28</v>
      </c>
      <c r="G74" s="523">
        <f t="shared" si="9"/>
        <v>28</v>
      </c>
      <c r="H74" s="523">
        <f t="shared" si="9"/>
        <v>73</v>
      </c>
      <c r="I74" s="523">
        <f t="shared" si="9"/>
        <v>6</v>
      </c>
      <c r="J74" s="2009">
        <f t="shared" si="9"/>
        <v>6</v>
      </c>
      <c r="K74" s="2010">
        <f t="shared" si="9"/>
        <v>278</v>
      </c>
    </row>
    <row r="75" spans="1:11" ht="7.5" customHeight="1" thickBot="1" x14ac:dyDescent="0.3">
      <c r="A75" s="146"/>
      <c r="B75" s="147"/>
      <c r="C75" s="147"/>
      <c r="D75" s="143"/>
      <c r="E75" s="143"/>
      <c r="F75" s="143"/>
      <c r="G75" s="143"/>
      <c r="H75" s="143"/>
      <c r="I75" s="143"/>
      <c r="J75" s="143"/>
      <c r="K75" s="145"/>
    </row>
    <row r="76" spans="1:11" ht="15.75" thickBot="1" x14ac:dyDescent="0.3">
      <c r="A76" s="2490" t="s">
        <v>782</v>
      </c>
      <c r="B76" s="2491"/>
      <c r="C76" s="2491"/>
      <c r="D76" s="2491"/>
      <c r="E76" s="2491"/>
      <c r="F76" s="2491"/>
      <c r="G76" s="2491"/>
      <c r="H76" s="2491"/>
      <c r="I76" s="2491"/>
      <c r="J76" s="2491"/>
      <c r="K76" s="2492"/>
    </row>
    <row r="77" spans="1:11" ht="15.75" thickBot="1" x14ac:dyDescent="0.3">
      <c r="A77" s="2493" t="s">
        <v>1017</v>
      </c>
      <c r="B77" s="2494"/>
      <c r="C77" s="2494"/>
      <c r="D77" s="2494"/>
      <c r="E77" s="2494"/>
      <c r="F77" s="2494"/>
      <c r="G77" s="2494"/>
      <c r="H77" s="2494"/>
      <c r="I77" s="2494"/>
      <c r="J77" s="2494"/>
      <c r="K77" s="2495"/>
    </row>
    <row r="78" spans="1:11" ht="15.75" thickBot="1" x14ac:dyDescent="0.3">
      <c r="A78" s="2483"/>
      <c r="B78" s="2484"/>
      <c r="C78" s="2485"/>
      <c r="D78" s="336" t="s">
        <v>760</v>
      </c>
      <c r="E78" s="335" t="s">
        <v>718</v>
      </c>
      <c r="F78" s="335" t="s">
        <v>719</v>
      </c>
      <c r="G78" s="335" t="s">
        <v>720</v>
      </c>
      <c r="H78" s="335" t="s">
        <v>721</v>
      </c>
      <c r="I78" s="335" t="s">
        <v>761</v>
      </c>
      <c r="J78" s="745" t="s">
        <v>762</v>
      </c>
      <c r="K78" s="748" t="s">
        <v>135</v>
      </c>
    </row>
    <row r="79" spans="1:11" x14ac:dyDescent="0.25">
      <c r="A79" s="2486" t="s">
        <v>783</v>
      </c>
      <c r="B79" s="2487"/>
      <c r="C79" s="2487"/>
      <c r="D79" s="512">
        <f t="shared" ref="D79:K79" si="10">1-D80</f>
        <v>0.43125000000000002</v>
      </c>
      <c r="E79" s="513">
        <f t="shared" si="10"/>
        <v>0.70886075949367089</v>
      </c>
      <c r="F79" s="513">
        <f t="shared" si="10"/>
        <v>0.49090909090909096</v>
      </c>
      <c r="G79" s="513">
        <f t="shared" si="10"/>
        <v>0.47169811320754718</v>
      </c>
      <c r="H79" s="513">
        <f t="shared" si="10"/>
        <v>0.60217983651226159</v>
      </c>
      <c r="I79" s="513">
        <f t="shared" si="10"/>
        <v>0.88349514563106801</v>
      </c>
      <c r="J79" s="746">
        <f t="shared" si="10"/>
        <v>0.625</v>
      </c>
      <c r="K79" s="749">
        <f t="shared" si="10"/>
        <v>0.58936484490398811</v>
      </c>
    </row>
    <row r="80" spans="1:11" ht="18" thickBot="1" x14ac:dyDescent="0.3">
      <c r="A80" s="2488" t="s">
        <v>784</v>
      </c>
      <c r="B80" s="2489"/>
      <c r="C80" s="2489"/>
      <c r="D80" s="514">
        <f t="shared" ref="D80:K80" si="11">D74/D53*2</f>
        <v>0.56874999999999998</v>
      </c>
      <c r="E80" s="515">
        <f t="shared" si="11"/>
        <v>0.29113924050632911</v>
      </c>
      <c r="F80" s="515">
        <f t="shared" si="11"/>
        <v>0.50909090909090904</v>
      </c>
      <c r="G80" s="515">
        <f t="shared" si="11"/>
        <v>0.52830188679245282</v>
      </c>
      <c r="H80" s="515">
        <f t="shared" si="11"/>
        <v>0.39782016348773841</v>
      </c>
      <c r="I80" s="515">
        <f t="shared" si="11"/>
        <v>0.11650485436893204</v>
      </c>
      <c r="J80" s="747">
        <f t="shared" si="11"/>
        <v>0.375</v>
      </c>
      <c r="K80" s="750">
        <f t="shared" si="11"/>
        <v>0.41063515509601184</v>
      </c>
    </row>
    <row r="81" spans="1:11" ht="15.75" x14ac:dyDescent="0.25">
      <c r="A81" s="2" t="s">
        <v>785</v>
      </c>
      <c r="B81" s="141"/>
      <c r="C81" s="140"/>
      <c r="D81" s="140"/>
      <c r="E81" s="140"/>
      <c r="F81" s="140"/>
      <c r="G81" s="140"/>
      <c r="H81" s="140"/>
      <c r="I81" s="140"/>
      <c r="J81" s="140"/>
      <c r="K81" s="140"/>
    </row>
    <row r="82" spans="1:11" ht="15.75" x14ac:dyDescent="0.25">
      <c r="A82" s="2" t="s">
        <v>786</v>
      </c>
      <c r="B82" s="140"/>
      <c r="C82" s="140"/>
      <c r="D82" s="140"/>
      <c r="E82" s="140"/>
      <c r="F82" s="140"/>
      <c r="G82" s="140"/>
      <c r="H82" s="140"/>
      <c r="I82" s="140"/>
      <c r="J82" s="140"/>
      <c r="K82" s="140"/>
    </row>
    <row r="83" spans="1:11" ht="15.75" x14ac:dyDescent="0.25">
      <c r="A83" s="2" t="s">
        <v>787</v>
      </c>
      <c r="B83" s="140"/>
      <c r="C83" s="140"/>
      <c r="D83" s="140"/>
      <c r="E83" s="140"/>
      <c r="F83" s="140"/>
      <c r="G83" s="140"/>
      <c r="H83" s="140"/>
      <c r="I83" s="140"/>
      <c r="J83" s="140"/>
      <c r="K83" s="140"/>
    </row>
    <row r="84" spans="1:11" x14ac:dyDescent="0.25">
      <c r="A84" s="615" t="s">
        <v>788</v>
      </c>
      <c r="B84" s="140"/>
      <c r="C84" s="140"/>
      <c r="D84" s="140"/>
      <c r="E84" s="140"/>
      <c r="F84" s="140"/>
      <c r="G84" s="140"/>
      <c r="H84" s="140"/>
      <c r="I84" s="140"/>
      <c r="J84" s="140"/>
      <c r="K84" s="140"/>
    </row>
    <row r="85" spans="1:11" ht="9.75" customHeight="1" thickBot="1" x14ac:dyDescent="0.3">
      <c r="A85" s="142"/>
      <c r="B85" s="142"/>
      <c r="C85" s="142"/>
      <c r="D85" s="139"/>
      <c r="E85" s="139"/>
      <c r="F85" s="139"/>
      <c r="G85" s="139"/>
      <c r="H85" s="139"/>
      <c r="I85" s="139"/>
      <c r="J85" s="139"/>
      <c r="K85" s="142"/>
    </row>
    <row r="86" spans="1:11" ht="15.75" thickBot="1" x14ac:dyDescent="0.3">
      <c r="A86" s="2490" t="s">
        <v>789</v>
      </c>
      <c r="B86" s="2491"/>
      <c r="C86" s="2491"/>
      <c r="D86" s="2491"/>
      <c r="E86" s="2491"/>
      <c r="F86" s="2491"/>
      <c r="G86" s="2491"/>
      <c r="H86" s="2491"/>
      <c r="I86" s="2491"/>
      <c r="J86" s="2491"/>
      <c r="K86" s="2492"/>
    </row>
    <row r="87" spans="1:11" ht="15.75" thickBot="1" x14ac:dyDescent="0.3">
      <c r="A87" s="2493" t="s">
        <v>1017</v>
      </c>
      <c r="B87" s="2494"/>
      <c r="C87" s="2494"/>
      <c r="D87" s="2494"/>
      <c r="E87" s="2494"/>
      <c r="F87" s="2494"/>
      <c r="G87" s="2494"/>
      <c r="H87" s="2494"/>
      <c r="I87" s="2494"/>
      <c r="J87" s="2494"/>
      <c r="K87" s="2495"/>
    </row>
    <row r="88" spans="1:11" ht="15.75" thickBot="1" x14ac:dyDescent="0.3">
      <c r="A88" s="2483"/>
      <c r="B88" s="2484"/>
      <c r="C88" s="2485"/>
      <c r="D88" s="187" t="s">
        <v>760</v>
      </c>
      <c r="E88" s="188" t="s">
        <v>718</v>
      </c>
      <c r="F88" s="188" t="s">
        <v>719</v>
      </c>
      <c r="G88" s="188" t="s">
        <v>720</v>
      </c>
      <c r="H88" s="188" t="s">
        <v>721</v>
      </c>
      <c r="I88" s="188" t="s">
        <v>761</v>
      </c>
      <c r="J88" s="751" t="s">
        <v>762</v>
      </c>
      <c r="K88" s="755" t="s">
        <v>135</v>
      </c>
    </row>
    <row r="89" spans="1:11" x14ac:dyDescent="0.25">
      <c r="A89" s="2496" t="s">
        <v>763</v>
      </c>
      <c r="B89" s="2497"/>
      <c r="C89" s="2497"/>
      <c r="D89" s="507">
        <v>52</v>
      </c>
      <c r="E89" s="508">
        <v>57</v>
      </c>
      <c r="F89" s="508">
        <v>20</v>
      </c>
      <c r="G89" s="508">
        <v>21</v>
      </c>
      <c r="H89" s="508">
        <v>58</v>
      </c>
      <c r="I89" s="508">
        <v>15</v>
      </c>
      <c r="J89" s="752">
        <v>6</v>
      </c>
      <c r="K89" s="756">
        <f>SUM(D89:J89)</f>
        <v>229</v>
      </c>
    </row>
    <row r="90" spans="1:11" x14ac:dyDescent="0.25">
      <c r="A90" s="2498" t="s">
        <v>790</v>
      </c>
      <c r="B90" s="2499"/>
      <c r="C90" s="2499"/>
      <c r="D90" s="509">
        <v>49</v>
      </c>
      <c r="E90" s="510">
        <v>56</v>
      </c>
      <c r="F90" s="510">
        <v>19</v>
      </c>
      <c r="G90" s="510">
        <v>21</v>
      </c>
      <c r="H90" s="510">
        <v>58</v>
      </c>
      <c r="I90" s="510">
        <v>15</v>
      </c>
      <c r="J90" s="753">
        <v>9</v>
      </c>
      <c r="K90" s="739">
        <f>SUM(D90:J90)</f>
        <v>227</v>
      </c>
    </row>
    <row r="91" spans="1:11" ht="15.75" thickBot="1" x14ac:dyDescent="0.3">
      <c r="A91" s="2500" t="s">
        <v>767</v>
      </c>
      <c r="B91" s="2501"/>
      <c r="C91" s="2501"/>
      <c r="D91" s="511">
        <v>3</v>
      </c>
      <c r="E91" s="403">
        <v>1</v>
      </c>
      <c r="F91" s="403">
        <v>1</v>
      </c>
      <c r="G91" s="403">
        <v>0</v>
      </c>
      <c r="H91" s="403">
        <v>0</v>
      </c>
      <c r="I91" s="403">
        <v>0</v>
      </c>
      <c r="J91" s="1900">
        <v>-3</v>
      </c>
      <c r="K91" s="757">
        <f>SUM(K89-K90)</f>
        <v>2</v>
      </c>
    </row>
    <row r="92" spans="1:11" x14ac:dyDescent="0.25">
      <c r="A92" s="4" t="s">
        <v>791</v>
      </c>
      <c r="B92" s="5"/>
      <c r="C92" s="6"/>
      <c r="D92" s="7"/>
      <c r="E92" s="8"/>
      <c r="F92" s="42"/>
      <c r="G92" s="7"/>
      <c r="H92" s="7"/>
      <c r="I92" s="7"/>
      <c r="J92" s="7"/>
      <c r="K92" s="7"/>
    </row>
    <row r="93" spans="1:11" x14ac:dyDescent="0.25">
      <c r="A93" s="4" t="s">
        <v>792</v>
      </c>
      <c r="B93" s="4"/>
      <c r="C93" s="6"/>
      <c r="D93" s="3"/>
      <c r="E93" s="7"/>
      <c r="F93" s="9"/>
      <c r="G93" s="3"/>
      <c r="H93" s="3"/>
      <c r="I93" s="3"/>
      <c r="J93" s="3"/>
      <c r="K93" s="3"/>
    </row>
    <row r="94" spans="1:11" ht="15.75" hidden="1" thickBot="1" x14ac:dyDescent="0.3">
      <c r="A94" s="2493" t="s">
        <v>269</v>
      </c>
      <c r="B94" s="2494"/>
      <c r="C94" s="2494"/>
      <c r="D94" s="2494"/>
      <c r="E94" s="2494"/>
      <c r="F94" s="2494"/>
      <c r="G94" s="2494"/>
      <c r="H94" s="2494"/>
      <c r="I94" s="2494"/>
      <c r="J94" s="2494"/>
      <c r="K94" s="2495"/>
    </row>
    <row r="95" spans="1:11" ht="15.75" hidden="1" thickBot="1" x14ac:dyDescent="0.3">
      <c r="A95" s="2509"/>
      <c r="B95" s="2510"/>
      <c r="C95" s="2511"/>
      <c r="D95" s="336" t="s">
        <v>760</v>
      </c>
      <c r="E95" s="335" t="s">
        <v>718</v>
      </c>
      <c r="F95" s="335" t="s">
        <v>719</v>
      </c>
      <c r="G95" s="335" t="s">
        <v>720</v>
      </c>
      <c r="H95" s="335" t="s">
        <v>721</v>
      </c>
      <c r="I95" s="335" t="s">
        <v>761</v>
      </c>
      <c r="J95" s="335" t="s">
        <v>762</v>
      </c>
      <c r="K95" s="189" t="s">
        <v>135</v>
      </c>
    </row>
    <row r="96" spans="1:11" hidden="1" x14ac:dyDescent="0.25">
      <c r="A96" s="2517" t="s">
        <v>763</v>
      </c>
      <c r="B96" s="2518"/>
      <c r="C96" s="2518"/>
      <c r="D96" s="529">
        <v>345</v>
      </c>
      <c r="E96" s="530">
        <v>337</v>
      </c>
      <c r="F96" s="530">
        <v>113</v>
      </c>
      <c r="G96" s="530">
        <v>116</v>
      </c>
      <c r="H96" s="530">
        <v>379</v>
      </c>
      <c r="I96" s="530">
        <v>90</v>
      </c>
      <c r="J96" s="531">
        <v>26</v>
      </c>
      <c r="K96" s="532">
        <f>SUM(D96:J96)</f>
        <v>1406</v>
      </c>
    </row>
    <row r="97" spans="1:11" ht="17.25" hidden="1" x14ac:dyDescent="0.25">
      <c r="A97" s="2498" t="s">
        <v>764</v>
      </c>
      <c r="B97" s="2519"/>
      <c r="C97" s="2519"/>
      <c r="D97" s="533">
        <v>176</v>
      </c>
      <c r="E97" s="534">
        <v>244</v>
      </c>
      <c r="F97" s="534">
        <v>91</v>
      </c>
      <c r="G97" s="534">
        <v>72</v>
      </c>
      <c r="H97" s="534">
        <v>219</v>
      </c>
      <c r="I97" s="534">
        <v>78</v>
      </c>
      <c r="J97" s="535">
        <v>24</v>
      </c>
      <c r="K97" s="536">
        <f>SUM(D97:J97)</f>
        <v>904</v>
      </c>
    </row>
    <row r="98" spans="1:11" ht="15" hidden="1" customHeight="1" x14ac:dyDescent="0.25">
      <c r="A98" s="2520" t="s">
        <v>765</v>
      </c>
      <c r="B98" s="2521"/>
      <c r="C98" s="2521"/>
      <c r="D98" s="533">
        <v>111</v>
      </c>
      <c r="E98" s="534">
        <v>53</v>
      </c>
      <c r="F98" s="534">
        <v>26</v>
      </c>
      <c r="G98" s="534">
        <v>35</v>
      </c>
      <c r="H98" s="534">
        <v>87</v>
      </c>
      <c r="I98" s="534">
        <v>22</v>
      </c>
      <c r="J98" s="535">
        <v>9</v>
      </c>
      <c r="K98" s="536">
        <f>SUM(D98:J98)</f>
        <v>343</v>
      </c>
    </row>
    <row r="99" spans="1:11" ht="15.75" hidden="1" thickBot="1" x14ac:dyDescent="0.3">
      <c r="A99" s="2498" t="s">
        <v>766</v>
      </c>
      <c r="B99" s="2519"/>
      <c r="C99" s="2519"/>
      <c r="D99" s="928">
        <f>SUM(D97:D98)</f>
        <v>287</v>
      </c>
      <c r="E99" s="929">
        <f t="shared" ref="E99:J99" si="12">SUM(E97:E98)</f>
        <v>297</v>
      </c>
      <c r="F99" s="929">
        <f t="shared" si="12"/>
        <v>117</v>
      </c>
      <c r="G99" s="929">
        <f t="shared" si="12"/>
        <v>107</v>
      </c>
      <c r="H99" s="929">
        <f t="shared" si="12"/>
        <v>306</v>
      </c>
      <c r="I99" s="929">
        <f t="shared" si="12"/>
        <v>100</v>
      </c>
      <c r="J99" s="930">
        <f t="shared" si="12"/>
        <v>33</v>
      </c>
      <c r="K99" s="540">
        <f>K97+K98</f>
        <v>1247</v>
      </c>
    </row>
    <row r="100" spans="1:11" ht="18" hidden="1" customHeight="1" thickBot="1" x14ac:dyDescent="0.3">
      <c r="A100" s="2522" t="s">
        <v>767</v>
      </c>
      <c r="B100" s="2523"/>
      <c r="C100" s="2523"/>
      <c r="D100" s="541">
        <f>D96-D99</f>
        <v>58</v>
      </c>
      <c r="E100" s="542">
        <f t="shared" ref="E100:K100" si="13">E96-E99</f>
        <v>40</v>
      </c>
      <c r="F100" s="542">
        <f t="shared" si="13"/>
        <v>-4</v>
      </c>
      <c r="G100" s="542">
        <f t="shared" si="13"/>
        <v>9</v>
      </c>
      <c r="H100" s="542">
        <f t="shared" si="13"/>
        <v>73</v>
      </c>
      <c r="I100" s="589">
        <f t="shared" si="13"/>
        <v>-10</v>
      </c>
      <c r="J100" s="590">
        <f t="shared" si="13"/>
        <v>-7</v>
      </c>
      <c r="K100" s="591">
        <f t="shared" si="13"/>
        <v>159</v>
      </c>
    </row>
    <row r="101" spans="1:11" ht="7.5" hidden="1" customHeight="1" x14ac:dyDescent="0.25">
      <c r="A101" s="146"/>
      <c r="B101" s="147"/>
      <c r="C101" s="147"/>
      <c r="D101" s="143"/>
      <c r="E101" s="143"/>
      <c r="F101" s="143"/>
      <c r="G101" s="143"/>
      <c r="H101" s="143"/>
      <c r="I101" s="143"/>
      <c r="J101" s="143"/>
      <c r="K101" s="144"/>
    </row>
    <row r="102" spans="1:11" ht="15.75" hidden="1" thickBot="1" x14ac:dyDescent="0.3">
      <c r="A102" s="2524" t="s">
        <v>768</v>
      </c>
      <c r="B102" s="2524"/>
      <c r="C102" s="2524"/>
      <c r="D102" s="2524"/>
      <c r="E102" s="2524"/>
      <c r="F102" s="2524"/>
      <c r="G102" s="2524"/>
      <c r="H102" s="2524"/>
      <c r="I102" s="2524"/>
      <c r="J102" s="2524"/>
      <c r="K102" s="2525"/>
    </row>
    <row r="103" spans="1:11" ht="15.75" hidden="1" thickBot="1" x14ac:dyDescent="0.3">
      <c r="A103" s="2493" t="s">
        <v>117</v>
      </c>
      <c r="B103" s="2494"/>
      <c r="C103" s="2494"/>
      <c r="D103" s="2494"/>
      <c r="E103" s="2494"/>
      <c r="F103" s="2494"/>
      <c r="G103" s="2494"/>
      <c r="H103" s="2494"/>
      <c r="I103" s="2494"/>
      <c r="J103" s="2494"/>
      <c r="K103" s="2495"/>
    </row>
    <row r="104" spans="1:11" ht="15.75" hidden="1" thickBot="1" x14ac:dyDescent="0.3">
      <c r="A104" s="2509"/>
      <c r="B104" s="2510"/>
      <c r="C104" s="2511"/>
      <c r="D104" s="187" t="s">
        <v>760</v>
      </c>
      <c r="E104" s="188" t="s">
        <v>718</v>
      </c>
      <c r="F104" s="188" t="s">
        <v>719</v>
      </c>
      <c r="G104" s="188" t="s">
        <v>720</v>
      </c>
      <c r="H104" s="188" t="s">
        <v>721</v>
      </c>
      <c r="I104" s="188" t="s">
        <v>761</v>
      </c>
      <c r="J104" s="188" t="s">
        <v>762</v>
      </c>
      <c r="K104" s="189" t="s">
        <v>135</v>
      </c>
    </row>
    <row r="105" spans="1:11" ht="15" hidden="1" customHeight="1" x14ac:dyDescent="0.25">
      <c r="A105" s="148"/>
      <c r="B105" s="2502" t="s">
        <v>769</v>
      </c>
      <c r="C105" s="2503"/>
      <c r="D105" s="519">
        <v>132</v>
      </c>
      <c r="E105" s="519">
        <v>60</v>
      </c>
      <c r="F105" s="519">
        <v>31</v>
      </c>
      <c r="G105" s="519">
        <v>45</v>
      </c>
      <c r="H105" s="519">
        <v>92</v>
      </c>
      <c r="I105" s="519">
        <v>28</v>
      </c>
      <c r="J105" s="735">
        <v>11</v>
      </c>
      <c r="K105" s="738">
        <f>SUM(D105:J105)</f>
        <v>399</v>
      </c>
    </row>
    <row r="106" spans="1:11" ht="15" hidden="1" customHeight="1" x14ac:dyDescent="0.25">
      <c r="A106" s="149"/>
      <c r="B106" s="2504" t="s">
        <v>770</v>
      </c>
      <c r="C106" s="2505"/>
      <c r="D106" s="519">
        <v>0</v>
      </c>
      <c r="E106" s="519">
        <v>0</v>
      </c>
      <c r="F106" s="519">
        <v>0</v>
      </c>
      <c r="G106" s="519">
        <v>0</v>
      </c>
      <c r="H106" s="519">
        <v>0</v>
      </c>
      <c r="I106" s="519">
        <v>0</v>
      </c>
      <c r="J106" s="735">
        <v>0</v>
      </c>
      <c r="K106" s="739">
        <f>SUM(D106:I106)</f>
        <v>0</v>
      </c>
    </row>
    <row r="107" spans="1:11" ht="15" hidden="1" customHeight="1" x14ac:dyDescent="0.25">
      <c r="A107" s="2506" t="s">
        <v>771</v>
      </c>
      <c r="B107" s="2504"/>
      <c r="C107" s="2505"/>
      <c r="D107" s="519">
        <v>1</v>
      </c>
      <c r="E107" s="519">
        <v>4</v>
      </c>
      <c r="F107" s="519">
        <v>0</v>
      </c>
      <c r="G107" s="519">
        <v>0</v>
      </c>
      <c r="H107" s="519">
        <v>8</v>
      </c>
      <c r="I107" s="519">
        <v>1</v>
      </c>
      <c r="J107" s="735">
        <v>0</v>
      </c>
      <c r="K107" s="739">
        <f>SUM(D107:I107)</f>
        <v>14</v>
      </c>
    </row>
    <row r="108" spans="1:11" ht="15" hidden="1" customHeight="1" x14ac:dyDescent="0.25">
      <c r="A108" s="2506" t="s">
        <v>772</v>
      </c>
      <c r="B108" s="2504"/>
      <c r="C108" s="2505"/>
      <c r="D108" s="519">
        <v>0</v>
      </c>
      <c r="E108" s="519">
        <v>0</v>
      </c>
      <c r="F108" s="519">
        <v>0</v>
      </c>
      <c r="G108" s="519">
        <v>0</v>
      </c>
      <c r="H108" s="519">
        <v>0</v>
      </c>
      <c r="I108" s="519">
        <v>0</v>
      </c>
      <c r="J108" s="735">
        <v>0</v>
      </c>
      <c r="K108" s="739">
        <f>SUM(D108:J108)</f>
        <v>0</v>
      </c>
    </row>
    <row r="109" spans="1:11" ht="15.75" hidden="1" thickBot="1" x14ac:dyDescent="0.3">
      <c r="A109" s="2512" t="s">
        <v>773</v>
      </c>
      <c r="B109" s="2513"/>
      <c r="C109" s="2514"/>
      <c r="D109" s="525">
        <v>0</v>
      </c>
      <c r="E109" s="526">
        <v>0</v>
      </c>
      <c r="F109" s="526">
        <v>0</v>
      </c>
      <c r="G109" s="526">
        <v>0</v>
      </c>
      <c r="H109" s="526">
        <v>0</v>
      </c>
      <c r="I109" s="526">
        <v>0</v>
      </c>
      <c r="J109" s="736">
        <v>0</v>
      </c>
      <c r="K109" s="740">
        <f>SUM(D109:J109)</f>
        <v>0</v>
      </c>
    </row>
    <row r="110" spans="1:11" ht="16.5" hidden="1" customHeight="1" thickTop="1" thickBot="1" x14ac:dyDescent="0.3">
      <c r="A110" s="190"/>
      <c r="B110" s="2515" t="s">
        <v>774</v>
      </c>
      <c r="C110" s="2516"/>
      <c r="D110" s="527">
        <f t="shared" ref="D110:K110" si="14">SUM(D105:D109)</f>
        <v>133</v>
      </c>
      <c r="E110" s="528">
        <f t="shared" si="14"/>
        <v>64</v>
      </c>
      <c r="F110" s="528">
        <f t="shared" si="14"/>
        <v>31</v>
      </c>
      <c r="G110" s="528">
        <f t="shared" si="14"/>
        <v>45</v>
      </c>
      <c r="H110" s="528">
        <f t="shared" si="14"/>
        <v>100</v>
      </c>
      <c r="I110" s="528">
        <f t="shared" si="14"/>
        <v>29</v>
      </c>
      <c r="J110" s="737">
        <f t="shared" si="14"/>
        <v>11</v>
      </c>
      <c r="K110" s="741">
        <f t="shared" si="14"/>
        <v>413</v>
      </c>
    </row>
    <row r="111" spans="1:11" ht="7.5" hidden="1" customHeight="1" thickBot="1" x14ac:dyDescent="0.3">
      <c r="A111" s="146"/>
      <c r="B111" s="147"/>
      <c r="C111" s="147"/>
      <c r="D111" s="143"/>
      <c r="E111" s="143"/>
      <c r="F111" s="143"/>
      <c r="G111" s="143"/>
      <c r="H111" s="143"/>
      <c r="I111" s="143"/>
      <c r="J111" s="143"/>
      <c r="K111" s="144"/>
    </row>
    <row r="112" spans="1:11" ht="15.75" hidden="1" thickBot="1" x14ac:dyDescent="0.3">
      <c r="A112" s="2490" t="s">
        <v>775</v>
      </c>
      <c r="B112" s="2491"/>
      <c r="C112" s="2491"/>
      <c r="D112" s="2491"/>
      <c r="E112" s="2491"/>
      <c r="F112" s="2491"/>
      <c r="G112" s="2491"/>
      <c r="H112" s="2491"/>
      <c r="I112" s="2491"/>
      <c r="J112" s="2491"/>
      <c r="K112" s="2492"/>
    </row>
    <row r="113" spans="1:11" ht="15.75" hidden="1" thickBot="1" x14ac:dyDescent="0.3">
      <c r="A113" s="2493" t="s">
        <v>117</v>
      </c>
      <c r="B113" s="2494"/>
      <c r="C113" s="2494"/>
      <c r="D113" s="2494"/>
      <c r="E113" s="2494"/>
      <c r="F113" s="2494"/>
      <c r="G113" s="2494"/>
      <c r="H113" s="2494"/>
      <c r="I113" s="2494"/>
      <c r="J113" s="2494"/>
      <c r="K113" s="2495"/>
    </row>
    <row r="114" spans="1:11" ht="15.75" hidden="1" thickBot="1" x14ac:dyDescent="0.3">
      <c r="A114" s="2483"/>
      <c r="B114" s="2484"/>
      <c r="C114" s="2485"/>
      <c r="D114" s="187" t="s">
        <v>760</v>
      </c>
      <c r="E114" s="188" t="s">
        <v>718</v>
      </c>
      <c r="F114" s="188" t="s">
        <v>719</v>
      </c>
      <c r="G114" s="188" t="s">
        <v>720</v>
      </c>
      <c r="H114" s="188" t="s">
        <v>721</v>
      </c>
      <c r="I114" s="188" t="s">
        <v>761</v>
      </c>
      <c r="J114" s="188" t="s">
        <v>762</v>
      </c>
      <c r="K114" s="189" t="s">
        <v>135</v>
      </c>
    </row>
    <row r="115" spans="1:11" ht="15" hidden="1" customHeight="1" x14ac:dyDescent="0.25">
      <c r="A115" s="1873"/>
      <c r="B115" s="2502" t="s">
        <v>776</v>
      </c>
      <c r="C115" s="2503"/>
      <c r="D115" s="516">
        <v>75</v>
      </c>
      <c r="E115" s="517">
        <v>36</v>
      </c>
      <c r="F115" s="517">
        <v>22</v>
      </c>
      <c r="G115" s="517">
        <v>20</v>
      </c>
      <c r="H115" s="517">
        <v>63</v>
      </c>
      <c r="I115" s="517">
        <v>15</v>
      </c>
      <c r="J115" s="742">
        <v>7</v>
      </c>
      <c r="K115" s="738">
        <f>SUM(D115:J115)</f>
        <v>238</v>
      </c>
    </row>
    <row r="116" spans="1:11" ht="15" hidden="1" customHeight="1" x14ac:dyDescent="0.25">
      <c r="A116" s="150"/>
      <c r="B116" s="2504" t="s">
        <v>777</v>
      </c>
      <c r="C116" s="2505"/>
      <c r="D116" s="518">
        <v>5</v>
      </c>
      <c r="E116" s="519">
        <v>2</v>
      </c>
      <c r="F116" s="519">
        <v>1</v>
      </c>
      <c r="G116" s="519">
        <v>7</v>
      </c>
      <c r="H116" s="519">
        <v>2</v>
      </c>
      <c r="I116" s="519">
        <v>0</v>
      </c>
      <c r="J116" s="735">
        <v>1</v>
      </c>
      <c r="K116" s="744">
        <f>SUM(D116:J116)</f>
        <v>18</v>
      </c>
    </row>
    <row r="117" spans="1:11" ht="15" hidden="1" customHeight="1" x14ac:dyDescent="0.25">
      <c r="A117" s="2506" t="s">
        <v>778</v>
      </c>
      <c r="B117" s="2504"/>
      <c r="C117" s="2505"/>
      <c r="D117" s="518">
        <v>0</v>
      </c>
      <c r="E117" s="519">
        <v>0</v>
      </c>
      <c r="F117" s="519">
        <v>0</v>
      </c>
      <c r="G117" s="519">
        <v>0</v>
      </c>
      <c r="H117" s="519">
        <v>0</v>
      </c>
      <c r="I117" s="519">
        <v>0</v>
      </c>
      <c r="J117" s="735">
        <v>0</v>
      </c>
      <c r="K117" s="744">
        <f>SUM(D117:J117)</f>
        <v>0</v>
      </c>
    </row>
    <row r="118" spans="1:11" ht="15" hidden="1" customHeight="1" x14ac:dyDescent="0.25">
      <c r="A118" s="150"/>
      <c r="B118" s="2504" t="s">
        <v>779</v>
      </c>
      <c r="C118" s="2505"/>
      <c r="D118" s="518">
        <v>0</v>
      </c>
      <c r="E118" s="519">
        <v>0</v>
      </c>
      <c r="F118" s="519">
        <v>0</v>
      </c>
      <c r="G118" s="519">
        <v>0</v>
      </c>
      <c r="H118" s="519">
        <v>0</v>
      </c>
      <c r="I118" s="519">
        <v>0</v>
      </c>
      <c r="J118" s="735">
        <v>0</v>
      </c>
      <c r="K118" s="744">
        <f>SUM(D118:J118)</f>
        <v>0</v>
      </c>
    </row>
    <row r="119" spans="1:11" ht="15.75" hidden="1" customHeight="1" thickBot="1" x14ac:dyDescent="0.3">
      <c r="A119" s="150"/>
      <c r="B119" s="2504" t="s">
        <v>780</v>
      </c>
      <c r="C119" s="2505"/>
      <c r="D119" s="520">
        <v>0</v>
      </c>
      <c r="E119" s="521">
        <v>0</v>
      </c>
      <c r="F119" s="521">
        <v>0</v>
      </c>
      <c r="G119" s="521">
        <v>0</v>
      </c>
      <c r="H119" s="521">
        <v>0</v>
      </c>
      <c r="I119" s="521">
        <v>0</v>
      </c>
      <c r="J119" s="743">
        <v>0</v>
      </c>
      <c r="K119" s="740">
        <f>SUM(D119:J119)</f>
        <v>0</v>
      </c>
    </row>
    <row r="120" spans="1:11" ht="16.5" hidden="1" customHeight="1" thickTop="1" thickBot="1" x14ac:dyDescent="0.3">
      <c r="A120" s="1874"/>
      <c r="B120" s="2507" t="s">
        <v>781</v>
      </c>
      <c r="C120" s="2508"/>
      <c r="D120" s="522">
        <f t="shared" ref="D120:K120" si="15">SUM(D115:D119)</f>
        <v>80</v>
      </c>
      <c r="E120" s="523">
        <f t="shared" si="15"/>
        <v>38</v>
      </c>
      <c r="F120" s="523">
        <f t="shared" si="15"/>
        <v>23</v>
      </c>
      <c r="G120" s="523">
        <f t="shared" si="15"/>
        <v>27</v>
      </c>
      <c r="H120" s="523">
        <f t="shared" si="15"/>
        <v>65</v>
      </c>
      <c r="I120" s="523">
        <f t="shared" si="15"/>
        <v>15</v>
      </c>
      <c r="J120" s="523">
        <f t="shared" si="15"/>
        <v>8</v>
      </c>
      <c r="K120" s="524">
        <f t="shared" si="15"/>
        <v>256</v>
      </c>
    </row>
    <row r="121" spans="1:11" ht="7.5" hidden="1" customHeight="1" thickBot="1" x14ac:dyDescent="0.3">
      <c r="A121" s="146"/>
      <c r="B121" s="147"/>
      <c r="C121" s="147"/>
      <c r="D121" s="143"/>
      <c r="E121" s="143"/>
      <c r="F121" s="143"/>
      <c r="G121" s="143"/>
      <c r="H121" s="143"/>
      <c r="I121" s="143"/>
      <c r="J121" s="143"/>
      <c r="K121" s="145"/>
    </row>
    <row r="122" spans="1:11" ht="15.75" hidden="1" thickBot="1" x14ac:dyDescent="0.3">
      <c r="A122" s="2490" t="s">
        <v>782</v>
      </c>
      <c r="B122" s="2491"/>
      <c r="C122" s="2491"/>
      <c r="D122" s="2491"/>
      <c r="E122" s="2491"/>
      <c r="F122" s="2491"/>
      <c r="G122" s="2491"/>
      <c r="H122" s="2491"/>
      <c r="I122" s="2491"/>
      <c r="J122" s="2491"/>
      <c r="K122" s="2492"/>
    </row>
    <row r="123" spans="1:11" ht="15.75" hidden="1" thickBot="1" x14ac:dyDescent="0.3">
      <c r="A123" s="2493" t="s">
        <v>117</v>
      </c>
      <c r="B123" s="2494"/>
      <c r="C123" s="2494"/>
      <c r="D123" s="2494"/>
      <c r="E123" s="2494"/>
      <c r="F123" s="2494"/>
      <c r="G123" s="2494"/>
      <c r="H123" s="2494"/>
      <c r="I123" s="2494"/>
      <c r="J123" s="2494"/>
      <c r="K123" s="2495"/>
    </row>
    <row r="124" spans="1:11" ht="15.75" hidden="1" thickBot="1" x14ac:dyDescent="0.3">
      <c r="A124" s="2483"/>
      <c r="B124" s="2484"/>
      <c r="C124" s="2485"/>
      <c r="D124" s="336" t="s">
        <v>760</v>
      </c>
      <c r="E124" s="335" t="s">
        <v>718</v>
      </c>
      <c r="F124" s="335" t="s">
        <v>719</v>
      </c>
      <c r="G124" s="335" t="s">
        <v>720</v>
      </c>
      <c r="H124" s="335" t="s">
        <v>721</v>
      </c>
      <c r="I124" s="335" t="s">
        <v>761</v>
      </c>
      <c r="J124" s="745" t="s">
        <v>762</v>
      </c>
      <c r="K124" s="748" t="s">
        <v>135</v>
      </c>
    </row>
    <row r="125" spans="1:11" hidden="1" x14ac:dyDescent="0.25">
      <c r="A125" s="2486" t="s">
        <v>783</v>
      </c>
      <c r="B125" s="2487"/>
      <c r="C125" s="2487"/>
      <c r="D125" s="512">
        <f t="shared" ref="D125:K125" si="16">1-D126</f>
        <v>0.44250871080139376</v>
      </c>
      <c r="E125" s="513">
        <f t="shared" si="16"/>
        <v>0.74410774410774416</v>
      </c>
      <c r="F125" s="513">
        <f t="shared" si="16"/>
        <v>0.6068376068376069</v>
      </c>
      <c r="G125" s="513">
        <f t="shared" si="16"/>
        <v>0.49532710280373837</v>
      </c>
      <c r="H125" s="513">
        <f t="shared" si="16"/>
        <v>0.57516339869281041</v>
      </c>
      <c r="I125" s="513">
        <f t="shared" si="16"/>
        <v>0.7</v>
      </c>
      <c r="J125" s="746">
        <f t="shared" si="16"/>
        <v>0.51515151515151514</v>
      </c>
      <c r="K125" s="749">
        <f t="shared" si="16"/>
        <v>0.58941459502806737</v>
      </c>
    </row>
    <row r="126" spans="1:11" ht="18" hidden="1" thickBot="1" x14ac:dyDescent="0.3">
      <c r="A126" s="2488" t="s">
        <v>784</v>
      </c>
      <c r="B126" s="2489"/>
      <c r="C126" s="2489"/>
      <c r="D126" s="514">
        <f t="shared" ref="D126:K126" si="17">D120/D99*2</f>
        <v>0.55749128919860624</v>
      </c>
      <c r="E126" s="515">
        <f t="shared" si="17"/>
        <v>0.25589225589225589</v>
      </c>
      <c r="F126" s="515">
        <f t="shared" si="17"/>
        <v>0.39316239316239315</v>
      </c>
      <c r="G126" s="515">
        <f t="shared" si="17"/>
        <v>0.50467289719626163</v>
      </c>
      <c r="H126" s="515">
        <f t="shared" si="17"/>
        <v>0.42483660130718953</v>
      </c>
      <c r="I126" s="515">
        <f t="shared" si="17"/>
        <v>0.3</v>
      </c>
      <c r="J126" s="747">
        <f t="shared" si="17"/>
        <v>0.48484848484848486</v>
      </c>
      <c r="K126" s="750">
        <f t="shared" si="17"/>
        <v>0.41058540497193263</v>
      </c>
    </row>
    <row r="127" spans="1:11" ht="15.75" hidden="1" x14ac:dyDescent="0.25">
      <c r="A127" s="2" t="s">
        <v>785</v>
      </c>
      <c r="B127" s="141"/>
      <c r="C127" s="140"/>
      <c r="D127" s="140"/>
      <c r="E127" s="140"/>
      <c r="F127" s="140"/>
      <c r="G127" s="140"/>
      <c r="H127" s="140"/>
      <c r="I127" s="140"/>
      <c r="J127" s="140"/>
      <c r="K127" s="140"/>
    </row>
    <row r="128" spans="1:11" ht="15.75" hidden="1" x14ac:dyDescent="0.25">
      <c r="A128" s="2" t="s">
        <v>786</v>
      </c>
      <c r="B128" s="140"/>
      <c r="C128" s="140"/>
      <c r="D128" s="140"/>
      <c r="E128" s="140"/>
      <c r="F128" s="140"/>
      <c r="G128" s="140"/>
      <c r="H128" s="140"/>
      <c r="I128" s="140"/>
      <c r="J128" s="140"/>
      <c r="K128" s="140"/>
    </row>
    <row r="129" spans="1:11" ht="15.75" hidden="1" x14ac:dyDescent="0.25">
      <c r="A129" s="2" t="s">
        <v>787</v>
      </c>
      <c r="B129" s="140"/>
      <c r="C129" s="140"/>
      <c r="D129" s="140"/>
      <c r="E129" s="140"/>
      <c r="F129" s="140"/>
      <c r="G129" s="140"/>
      <c r="H129" s="140"/>
      <c r="I129" s="140"/>
      <c r="J129" s="140"/>
      <c r="K129" s="140"/>
    </row>
    <row r="130" spans="1:11" hidden="1" x14ac:dyDescent="0.25">
      <c r="A130" s="615" t="s">
        <v>788</v>
      </c>
      <c r="B130" s="140"/>
      <c r="C130" s="140"/>
      <c r="D130" s="140"/>
      <c r="E130" s="140"/>
      <c r="F130" s="140"/>
      <c r="G130" s="140"/>
      <c r="H130" s="140"/>
      <c r="I130" s="140"/>
      <c r="J130" s="140"/>
      <c r="K130" s="140"/>
    </row>
    <row r="131" spans="1:11" ht="9.75" hidden="1" customHeight="1" thickBot="1" x14ac:dyDescent="0.3">
      <c r="A131" s="142"/>
      <c r="B131" s="142"/>
      <c r="C131" s="142"/>
      <c r="D131" s="139"/>
      <c r="E131" s="139"/>
      <c r="F131" s="139"/>
      <c r="G131" s="139"/>
      <c r="H131" s="139"/>
      <c r="I131" s="139"/>
      <c r="J131" s="139"/>
      <c r="K131" s="142"/>
    </row>
    <row r="132" spans="1:11" ht="15.75" hidden="1" thickBot="1" x14ac:dyDescent="0.3">
      <c r="A132" s="2490" t="s">
        <v>789</v>
      </c>
      <c r="B132" s="2491"/>
      <c r="C132" s="2491"/>
      <c r="D132" s="2491"/>
      <c r="E132" s="2491"/>
      <c r="F132" s="2491"/>
      <c r="G132" s="2491"/>
      <c r="H132" s="2491"/>
      <c r="I132" s="2491"/>
      <c r="J132" s="2491"/>
      <c r="K132" s="2492"/>
    </row>
    <row r="133" spans="1:11" ht="15.75" hidden="1" thickBot="1" x14ac:dyDescent="0.3">
      <c r="A133" s="2493" t="s">
        <v>117</v>
      </c>
      <c r="B133" s="2494"/>
      <c r="C133" s="2494"/>
      <c r="D133" s="2494"/>
      <c r="E133" s="2494"/>
      <c r="F133" s="2494"/>
      <c r="G133" s="2494"/>
      <c r="H133" s="2494"/>
      <c r="I133" s="2494"/>
      <c r="J133" s="2494"/>
      <c r="K133" s="2495"/>
    </row>
    <row r="134" spans="1:11" ht="15.75" hidden="1" thickBot="1" x14ac:dyDescent="0.3">
      <c r="A134" s="2483"/>
      <c r="B134" s="2484"/>
      <c r="C134" s="2485"/>
      <c r="D134" s="187" t="s">
        <v>760</v>
      </c>
      <c r="E134" s="188" t="s">
        <v>718</v>
      </c>
      <c r="F134" s="188" t="s">
        <v>719</v>
      </c>
      <c r="G134" s="188" t="s">
        <v>720</v>
      </c>
      <c r="H134" s="188" t="s">
        <v>721</v>
      </c>
      <c r="I134" s="188" t="s">
        <v>761</v>
      </c>
      <c r="J134" s="751" t="s">
        <v>762</v>
      </c>
      <c r="K134" s="755" t="s">
        <v>135</v>
      </c>
    </row>
    <row r="135" spans="1:11" hidden="1" x14ac:dyDescent="0.25">
      <c r="A135" s="2496" t="s">
        <v>763</v>
      </c>
      <c r="B135" s="2497"/>
      <c r="C135" s="2497"/>
      <c r="D135" s="507">
        <v>52</v>
      </c>
      <c r="E135" s="508">
        <v>57</v>
      </c>
      <c r="F135" s="508">
        <v>20</v>
      </c>
      <c r="G135" s="508">
        <v>21</v>
      </c>
      <c r="H135" s="508">
        <v>58</v>
      </c>
      <c r="I135" s="508">
        <v>15</v>
      </c>
      <c r="J135" s="752">
        <v>6</v>
      </c>
      <c r="K135" s="756">
        <f>SUM(D135:J135)</f>
        <v>229</v>
      </c>
    </row>
    <row r="136" spans="1:11" hidden="1" x14ac:dyDescent="0.25">
      <c r="A136" s="2498" t="s">
        <v>790</v>
      </c>
      <c r="B136" s="2499"/>
      <c r="C136" s="2499"/>
      <c r="D136" s="509">
        <v>50</v>
      </c>
      <c r="E136" s="510">
        <v>55</v>
      </c>
      <c r="F136" s="510">
        <v>20</v>
      </c>
      <c r="G136" s="510">
        <v>21</v>
      </c>
      <c r="H136" s="510">
        <v>58</v>
      </c>
      <c r="I136" s="510">
        <v>15</v>
      </c>
      <c r="J136" s="753">
        <v>7</v>
      </c>
      <c r="K136" s="739">
        <f>SUM(D136:J136)</f>
        <v>226</v>
      </c>
    </row>
    <row r="137" spans="1:11" ht="15.75" hidden="1" thickBot="1" x14ac:dyDescent="0.3">
      <c r="A137" s="2500" t="s">
        <v>767</v>
      </c>
      <c r="B137" s="2501"/>
      <c r="C137" s="2501"/>
      <c r="D137" s="511">
        <v>2</v>
      </c>
      <c r="E137" s="403">
        <v>2</v>
      </c>
      <c r="F137" s="403">
        <v>0</v>
      </c>
      <c r="G137" s="403">
        <v>0</v>
      </c>
      <c r="H137" s="403">
        <v>0</v>
      </c>
      <c r="I137" s="403">
        <v>0</v>
      </c>
      <c r="J137" s="1900">
        <v>-1</v>
      </c>
      <c r="K137" s="757">
        <f>SUM(K135-K136)</f>
        <v>3</v>
      </c>
    </row>
    <row r="138" spans="1:11" hidden="1" x14ac:dyDescent="0.25">
      <c r="A138" s="4" t="s">
        <v>791</v>
      </c>
      <c r="B138" s="5"/>
      <c r="C138" s="6"/>
      <c r="D138" s="7"/>
      <c r="E138" s="8"/>
      <c r="F138" s="42"/>
      <c r="G138" s="7"/>
      <c r="H138" s="7"/>
      <c r="I138" s="7"/>
      <c r="J138" s="7"/>
      <c r="K138" s="7"/>
    </row>
    <row r="139" spans="1:11" hidden="1" x14ac:dyDescent="0.25">
      <c r="A139" s="4" t="s">
        <v>792</v>
      </c>
      <c r="B139" s="4"/>
      <c r="C139" s="6"/>
      <c r="D139" s="3"/>
      <c r="E139" s="7"/>
      <c r="F139" s="9"/>
      <c r="G139" s="3"/>
      <c r="H139" s="3"/>
      <c r="I139" s="3"/>
      <c r="J139" s="3"/>
      <c r="K139" s="3"/>
    </row>
    <row r="140" spans="1:11" ht="15.75" hidden="1" thickBot="1" x14ac:dyDescent="0.3">
      <c r="A140" s="2493" t="s">
        <v>181</v>
      </c>
      <c r="B140" s="2494"/>
      <c r="C140" s="2494"/>
      <c r="D140" s="2494"/>
      <c r="E140" s="2494"/>
      <c r="F140" s="2494"/>
      <c r="G140" s="2494"/>
      <c r="H140" s="2494"/>
      <c r="I140" s="2494"/>
      <c r="J140" s="2494"/>
      <c r="K140" s="2495"/>
    </row>
    <row r="141" spans="1:11" ht="15.75" hidden="1" thickBot="1" x14ac:dyDescent="0.3">
      <c r="A141" s="2509"/>
      <c r="B141" s="2510"/>
      <c r="C141" s="2511"/>
      <c r="D141" s="336" t="s">
        <v>760</v>
      </c>
      <c r="E141" s="335" t="s">
        <v>718</v>
      </c>
      <c r="F141" s="335" t="s">
        <v>719</v>
      </c>
      <c r="G141" s="335" t="s">
        <v>720</v>
      </c>
      <c r="H141" s="335" t="s">
        <v>721</v>
      </c>
      <c r="I141" s="335" t="s">
        <v>761</v>
      </c>
      <c r="J141" s="335" t="s">
        <v>762</v>
      </c>
      <c r="K141" s="189" t="s">
        <v>135</v>
      </c>
    </row>
    <row r="142" spans="1:11" hidden="1" x14ac:dyDescent="0.25">
      <c r="A142" s="2517" t="s">
        <v>763</v>
      </c>
      <c r="B142" s="2518"/>
      <c r="C142" s="2518"/>
      <c r="D142" s="529">
        <v>345</v>
      </c>
      <c r="E142" s="530">
        <v>337</v>
      </c>
      <c r="F142" s="530">
        <v>113</v>
      </c>
      <c r="G142" s="530">
        <v>116</v>
      </c>
      <c r="H142" s="530">
        <v>379</v>
      </c>
      <c r="I142" s="530">
        <v>90</v>
      </c>
      <c r="J142" s="531">
        <v>26</v>
      </c>
      <c r="K142" s="532">
        <f>SUM(D142:J142)</f>
        <v>1406</v>
      </c>
    </row>
    <row r="143" spans="1:11" ht="17.25" hidden="1" x14ac:dyDescent="0.25">
      <c r="A143" s="2498" t="s">
        <v>764</v>
      </c>
      <c r="B143" s="2519"/>
      <c r="C143" s="2519"/>
      <c r="D143" s="533">
        <v>165</v>
      </c>
      <c r="E143" s="534">
        <v>240</v>
      </c>
      <c r="F143" s="534">
        <v>81</v>
      </c>
      <c r="G143" s="534">
        <v>66</v>
      </c>
      <c r="H143" s="534">
        <v>214</v>
      </c>
      <c r="I143" s="534">
        <v>10</v>
      </c>
      <c r="J143" s="535">
        <v>26</v>
      </c>
      <c r="K143" s="536">
        <f>SUM(D143:J143)</f>
        <v>802</v>
      </c>
    </row>
    <row r="144" spans="1:11" ht="15" hidden="1" customHeight="1" x14ac:dyDescent="0.25">
      <c r="A144" s="2520" t="s">
        <v>765</v>
      </c>
      <c r="B144" s="2521"/>
      <c r="C144" s="2521"/>
      <c r="D144" s="533">
        <v>76</v>
      </c>
      <c r="E144" s="534">
        <v>43</v>
      </c>
      <c r="F144" s="534">
        <v>31</v>
      </c>
      <c r="G144" s="534">
        <v>27</v>
      </c>
      <c r="H144" s="534">
        <v>82</v>
      </c>
      <c r="I144" s="534">
        <v>0</v>
      </c>
      <c r="J144" s="535">
        <v>2</v>
      </c>
      <c r="K144" s="536">
        <f>SUM(D144:J144)</f>
        <v>261</v>
      </c>
    </row>
    <row r="145" spans="1:11" ht="15.75" hidden="1" thickBot="1" x14ac:dyDescent="0.3">
      <c r="A145" s="2498" t="s">
        <v>766</v>
      </c>
      <c r="B145" s="2519"/>
      <c r="C145" s="2519"/>
      <c r="D145" s="928">
        <f>SUM(D143:D144)</f>
        <v>241</v>
      </c>
      <c r="E145" s="929">
        <f t="shared" ref="E145:J145" si="18">SUM(E143:E144)</f>
        <v>283</v>
      </c>
      <c r="F145" s="929">
        <f t="shared" si="18"/>
        <v>112</v>
      </c>
      <c r="G145" s="929">
        <f t="shared" si="18"/>
        <v>93</v>
      </c>
      <c r="H145" s="929">
        <f t="shared" si="18"/>
        <v>296</v>
      </c>
      <c r="I145" s="929">
        <f t="shared" si="18"/>
        <v>10</v>
      </c>
      <c r="J145" s="930">
        <f t="shared" si="18"/>
        <v>28</v>
      </c>
      <c r="K145" s="540">
        <f>K143+K144</f>
        <v>1063</v>
      </c>
    </row>
    <row r="146" spans="1:11" ht="18" hidden="1" customHeight="1" thickBot="1" x14ac:dyDescent="0.3">
      <c r="A146" s="2522" t="s">
        <v>767</v>
      </c>
      <c r="B146" s="2523"/>
      <c r="C146" s="2523"/>
      <c r="D146" s="541">
        <f t="shared" ref="D146:K146" si="19">D142-D145</f>
        <v>104</v>
      </c>
      <c r="E146" s="542">
        <f t="shared" si="19"/>
        <v>54</v>
      </c>
      <c r="F146" s="542">
        <f t="shared" si="19"/>
        <v>1</v>
      </c>
      <c r="G146" s="542">
        <f t="shared" si="19"/>
        <v>23</v>
      </c>
      <c r="H146" s="542">
        <f t="shared" si="19"/>
        <v>83</v>
      </c>
      <c r="I146" s="589">
        <f t="shared" si="19"/>
        <v>80</v>
      </c>
      <c r="J146" s="590">
        <f t="shared" si="19"/>
        <v>-2</v>
      </c>
      <c r="K146" s="591">
        <f t="shared" si="19"/>
        <v>343</v>
      </c>
    </row>
    <row r="147" spans="1:11" ht="7.5" hidden="1" customHeight="1" x14ac:dyDescent="0.25">
      <c r="A147" s="146"/>
      <c r="B147" s="147"/>
      <c r="C147" s="147"/>
      <c r="D147" s="143"/>
      <c r="E147" s="143"/>
      <c r="F147" s="143"/>
      <c r="G147" s="143"/>
      <c r="H147" s="143"/>
      <c r="I147" s="143"/>
      <c r="J147" s="143"/>
      <c r="K147" s="144"/>
    </row>
    <row r="148" spans="1:11" ht="15.75" hidden="1" thickBot="1" x14ac:dyDescent="0.3">
      <c r="A148" s="2524" t="s">
        <v>768</v>
      </c>
      <c r="B148" s="2524"/>
      <c r="C148" s="2524"/>
      <c r="D148" s="2524"/>
      <c r="E148" s="2524"/>
      <c r="F148" s="2524"/>
      <c r="G148" s="2524"/>
      <c r="H148" s="2524"/>
      <c r="I148" s="2524"/>
      <c r="J148" s="2524"/>
      <c r="K148" s="2525"/>
    </row>
    <row r="149" spans="1:11" ht="15.75" hidden="1" thickBot="1" x14ac:dyDescent="0.3">
      <c r="A149" s="2493" t="s">
        <v>137</v>
      </c>
      <c r="B149" s="2494"/>
      <c r="C149" s="2494"/>
      <c r="D149" s="2494"/>
      <c r="E149" s="2494"/>
      <c r="F149" s="2494"/>
      <c r="G149" s="2494"/>
      <c r="H149" s="2494"/>
      <c r="I149" s="2494"/>
      <c r="J149" s="2494"/>
      <c r="K149" s="2495"/>
    </row>
    <row r="150" spans="1:11" ht="15.75" hidden="1" thickBot="1" x14ac:dyDescent="0.3">
      <c r="A150" s="2509"/>
      <c r="B150" s="2510"/>
      <c r="C150" s="2511"/>
      <c r="D150" s="187" t="s">
        <v>760</v>
      </c>
      <c r="E150" s="188" t="s">
        <v>718</v>
      </c>
      <c r="F150" s="188" t="s">
        <v>719</v>
      </c>
      <c r="G150" s="188" t="s">
        <v>720</v>
      </c>
      <c r="H150" s="188" t="s">
        <v>721</v>
      </c>
      <c r="I150" s="188" t="s">
        <v>761</v>
      </c>
      <c r="J150" s="188" t="s">
        <v>762</v>
      </c>
      <c r="K150" s="189" t="s">
        <v>135</v>
      </c>
    </row>
    <row r="151" spans="1:11" ht="15" hidden="1" customHeight="1" x14ac:dyDescent="0.25">
      <c r="A151" s="148"/>
      <c r="B151" s="2502" t="s">
        <v>769</v>
      </c>
      <c r="C151" s="2503"/>
      <c r="D151" s="519">
        <v>97</v>
      </c>
      <c r="E151" s="519">
        <v>45</v>
      </c>
      <c r="F151" s="519">
        <v>40</v>
      </c>
      <c r="G151" s="519">
        <v>31</v>
      </c>
      <c r="H151" s="519">
        <v>91</v>
      </c>
      <c r="I151" s="519">
        <v>0</v>
      </c>
      <c r="J151" s="735">
        <v>5</v>
      </c>
      <c r="K151" s="738">
        <f>SUM(D151:J151)</f>
        <v>309</v>
      </c>
    </row>
    <row r="152" spans="1:11" ht="15" hidden="1" customHeight="1" x14ac:dyDescent="0.25">
      <c r="A152" s="149"/>
      <c r="B152" s="2504" t="s">
        <v>770</v>
      </c>
      <c r="C152" s="2505"/>
      <c r="D152" s="519">
        <v>0</v>
      </c>
      <c r="E152" s="519">
        <v>0</v>
      </c>
      <c r="F152" s="519">
        <v>0</v>
      </c>
      <c r="G152" s="519">
        <v>0</v>
      </c>
      <c r="H152" s="519">
        <v>0</v>
      </c>
      <c r="I152" s="519">
        <v>0</v>
      </c>
      <c r="J152" s="735">
        <v>0</v>
      </c>
      <c r="K152" s="739">
        <f>SUM(D152:I152)</f>
        <v>0</v>
      </c>
    </row>
    <row r="153" spans="1:11" ht="15" hidden="1" customHeight="1" x14ac:dyDescent="0.25">
      <c r="A153" s="2506" t="s">
        <v>771</v>
      </c>
      <c r="B153" s="2504"/>
      <c r="C153" s="2505"/>
      <c r="D153" s="519">
        <v>1</v>
      </c>
      <c r="E153" s="519">
        <v>2</v>
      </c>
      <c r="F153" s="519">
        <v>0</v>
      </c>
      <c r="G153" s="519">
        <v>0</v>
      </c>
      <c r="H153" s="519">
        <v>9</v>
      </c>
      <c r="I153" s="519">
        <v>1</v>
      </c>
      <c r="J153" s="735">
        <v>0</v>
      </c>
      <c r="K153" s="739">
        <f>SUM(D153:I153)</f>
        <v>13</v>
      </c>
    </row>
    <row r="154" spans="1:11" ht="15" hidden="1" customHeight="1" x14ac:dyDescent="0.25">
      <c r="A154" s="2506" t="s">
        <v>772</v>
      </c>
      <c r="B154" s="2504"/>
      <c r="C154" s="2505"/>
      <c r="D154" s="519">
        <v>0</v>
      </c>
      <c r="E154" s="519">
        <v>0</v>
      </c>
      <c r="F154" s="519">
        <v>0</v>
      </c>
      <c r="G154" s="519">
        <v>0</v>
      </c>
      <c r="H154" s="519">
        <v>0</v>
      </c>
      <c r="I154" s="519">
        <v>0</v>
      </c>
      <c r="J154" s="735">
        <v>0</v>
      </c>
      <c r="K154" s="739">
        <f>SUM(D154:J154)</f>
        <v>0</v>
      </c>
    </row>
    <row r="155" spans="1:11" ht="15.75" hidden="1" thickBot="1" x14ac:dyDescent="0.3">
      <c r="A155" s="2512" t="s">
        <v>773</v>
      </c>
      <c r="B155" s="2513"/>
      <c r="C155" s="2514"/>
      <c r="D155" s="525">
        <v>0</v>
      </c>
      <c r="E155" s="526">
        <v>0</v>
      </c>
      <c r="F155" s="526">
        <v>0</v>
      </c>
      <c r="G155" s="526">
        <v>0</v>
      </c>
      <c r="H155" s="526">
        <v>0</v>
      </c>
      <c r="I155" s="526">
        <v>0</v>
      </c>
      <c r="J155" s="736">
        <v>0</v>
      </c>
      <c r="K155" s="740">
        <f>SUM(D155:J155)</f>
        <v>0</v>
      </c>
    </row>
    <row r="156" spans="1:11" ht="16.5" hidden="1" customHeight="1" thickTop="1" thickBot="1" x14ac:dyDescent="0.3">
      <c r="A156" s="190"/>
      <c r="B156" s="2515" t="s">
        <v>774</v>
      </c>
      <c r="C156" s="2516"/>
      <c r="D156" s="527">
        <f t="shared" ref="D156:K156" si="20">SUM(D151:D155)</f>
        <v>98</v>
      </c>
      <c r="E156" s="528">
        <f t="shared" si="20"/>
        <v>47</v>
      </c>
      <c r="F156" s="528">
        <f t="shared" si="20"/>
        <v>40</v>
      </c>
      <c r="G156" s="528">
        <f t="shared" si="20"/>
        <v>31</v>
      </c>
      <c r="H156" s="528">
        <f t="shared" si="20"/>
        <v>100</v>
      </c>
      <c r="I156" s="528">
        <f t="shared" si="20"/>
        <v>1</v>
      </c>
      <c r="J156" s="737">
        <f t="shared" si="20"/>
        <v>5</v>
      </c>
      <c r="K156" s="741">
        <f t="shared" si="20"/>
        <v>322</v>
      </c>
    </row>
    <row r="157" spans="1:11" ht="7.5" hidden="1" customHeight="1" thickBot="1" x14ac:dyDescent="0.3">
      <c r="A157" s="146"/>
      <c r="B157" s="147"/>
      <c r="C157" s="147"/>
      <c r="D157" s="143"/>
      <c r="E157" s="143"/>
      <c r="F157" s="143"/>
      <c r="G157" s="143"/>
      <c r="H157" s="143"/>
      <c r="I157" s="143"/>
      <c r="J157" s="143"/>
      <c r="K157" s="144"/>
    </row>
    <row r="158" spans="1:11" ht="15.75" hidden="1" thickBot="1" x14ac:dyDescent="0.3">
      <c r="A158" s="2490" t="s">
        <v>775</v>
      </c>
      <c r="B158" s="2491"/>
      <c r="C158" s="2491"/>
      <c r="D158" s="2491"/>
      <c r="E158" s="2491"/>
      <c r="F158" s="2491"/>
      <c r="G158" s="2491"/>
      <c r="H158" s="2491"/>
      <c r="I158" s="2491"/>
      <c r="J158" s="2491"/>
      <c r="K158" s="2492"/>
    </row>
    <row r="159" spans="1:11" ht="15.75" hidden="1" thickBot="1" x14ac:dyDescent="0.3">
      <c r="A159" s="2493" t="s">
        <v>137</v>
      </c>
      <c r="B159" s="2494"/>
      <c r="C159" s="2494"/>
      <c r="D159" s="2494"/>
      <c r="E159" s="2494"/>
      <c r="F159" s="2494"/>
      <c r="G159" s="2494"/>
      <c r="H159" s="2494"/>
      <c r="I159" s="2494"/>
      <c r="J159" s="2494"/>
      <c r="K159" s="2495"/>
    </row>
    <row r="160" spans="1:11" ht="15.75" hidden="1" thickBot="1" x14ac:dyDescent="0.3">
      <c r="A160" s="2483"/>
      <c r="B160" s="2484"/>
      <c r="C160" s="2485"/>
      <c r="D160" s="187" t="s">
        <v>760</v>
      </c>
      <c r="E160" s="188" t="s">
        <v>718</v>
      </c>
      <c r="F160" s="188" t="s">
        <v>719</v>
      </c>
      <c r="G160" s="188" t="s">
        <v>720</v>
      </c>
      <c r="H160" s="188" t="s">
        <v>721</v>
      </c>
      <c r="I160" s="188" t="s">
        <v>761</v>
      </c>
      <c r="J160" s="188" t="s">
        <v>762</v>
      </c>
      <c r="K160" s="189" t="s">
        <v>135</v>
      </c>
    </row>
    <row r="161" spans="1:11" ht="15" hidden="1" customHeight="1" x14ac:dyDescent="0.25">
      <c r="A161" s="1873"/>
      <c r="B161" s="2502" t="s">
        <v>776</v>
      </c>
      <c r="C161" s="2503"/>
      <c r="D161" s="516">
        <v>98</v>
      </c>
      <c r="E161" s="517">
        <v>57</v>
      </c>
      <c r="F161" s="517">
        <v>32</v>
      </c>
      <c r="G161" s="517">
        <v>21</v>
      </c>
      <c r="H161" s="517">
        <v>86</v>
      </c>
      <c r="I161" s="517">
        <v>1</v>
      </c>
      <c r="J161" s="742">
        <v>5</v>
      </c>
      <c r="K161" s="738">
        <f>SUM(D161:J161)</f>
        <v>300</v>
      </c>
    </row>
    <row r="162" spans="1:11" ht="15" hidden="1" customHeight="1" x14ac:dyDescent="0.25">
      <c r="A162" s="150"/>
      <c r="B162" s="2504" t="s">
        <v>777</v>
      </c>
      <c r="C162" s="2505"/>
      <c r="D162" s="518">
        <v>2</v>
      </c>
      <c r="E162" s="519">
        <v>6</v>
      </c>
      <c r="F162" s="519">
        <v>0</v>
      </c>
      <c r="G162" s="519">
        <v>2</v>
      </c>
      <c r="H162" s="519">
        <v>11</v>
      </c>
      <c r="I162" s="519">
        <v>0</v>
      </c>
      <c r="J162" s="735">
        <v>1</v>
      </c>
      <c r="K162" s="744">
        <f>SUM(D162:J162)</f>
        <v>22</v>
      </c>
    </row>
    <row r="163" spans="1:11" ht="15" hidden="1" customHeight="1" x14ac:dyDescent="0.25">
      <c r="A163" s="2506" t="s">
        <v>778</v>
      </c>
      <c r="B163" s="2504"/>
      <c r="C163" s="2505"/>
      <c r="D163" s="518">
        <v>0</v>
      </c>
      <c r="E163" s="519">
        <v>0</v>
      </c>
      <c r="F163" s="519">
        <v>0</v>
      </c>
      <c r="G163" s="519">
        <v>0</v>
      </c>
      <c r="H163" s="519">
        <v>0</v>
      </c>
      <c r="I163" s="519">
        <v>0</v>
      </c>
      <c r="J163" s="735">
        <v>0</v>
      </c>
      <c r="K163" s="744">
        <f>SUM(D163:J163)</f>
        <v>0</v>
      </c>
    </row>
    <row r="164" spans="1:11" ht="15" hidden="1" customHeight="1" x14ac:dyDescent="0.25">
      <c r="A164" s="150"/>
      <c r="B164" s="2504" t="s">
        <v>779</v>
      </c>
      <c r="C164" s="2505"/>
      <c r="D164" s="518">
        <v>0</v>
      </c>
      <c r="E164" s="519">
        <v>0</v>
      </c>
      <c r="F164" s="519">
        <v>0</v>
      </c>
      <c r="G164" s="519">
        <v>0</v>
      </c>
      <c r="H164" s="519">
        <v>0</v>
      </c>
      <c r="I164" s="519">
        <v>0</v>
      </c>
      <c r="J164" s="735">
        <v>0</v>
      </c>
      <c r="K164" s="744">
        <f>SUM(D164:J164)</f>
        <v>0</v>
      </c>
    </row>
    <row r="165" spans="1:11" ht="15.75" hidden="1" customHeight="1" thickBot="1" x14ac:dyDescent="0.3">
      <c r="A165" s="150"/>
      <c r="B165" s="2504" t="s">
        <v>780</v>
      </c>
      <c r="C165" s="2505"/>
      <c r="D165" s="520">
        <v>0</v>
      </c>
      <c r="E165" s="521">
        <v>0</v>
      </c>
      <c r="F165" s="521">
        <v>0</v>
      </c>
      <c r="G165" s="521">
        <v>0</v>
      </c>
      <c r="H165" s="521">
        <v>0</v>
      </c>
      <c r="I165" s="521">
        <v>0</v>
      </c>
      <c r="J165" s="743">
        <v>0</v>
      </c>
      <c r="K165" s="740">
        <f>SUM(D165:J165)</f>
        <v>0</v>
      </c>
    </row>
    <row r="166" spans="1:11" ht="16.5" hidden="1" customHeight="1" thickTop="1" thickBot="1" x14ac:dyDescent="0.3">
      <c r="A166" s="1874"/>
      <c r="B166" s="2507" t="s">
        <v>781</v>
      </c>
      <c r="C166" s="2508"/>
      <c r="D166" s="522">
        <f t="shared" ref="D166:K166" si="21">SUM(D161:D165)</f>
        <v>100</v>
      </c>
      <c r="E166" s="523">
        <f t="shared" si="21"/>
        <v>63</v>
      </c>
      <c r="F166" s="523">
        <f t="shared" si="21"/>
        <v>32</v>
      </c>
      <c r="G166" s="523">
        <f t="shared" si="21"/>
        <v>23</v>
      </c>
      <c r="H166" s="523">
        <f t="shared" si="21"/>
        <v>97</v>
      </c>
      <c r="I166" s="523">
        <f t="shared" si="21"/>
        <v>1</v>
      </c>
      <c r="J166" s="523">
        <f t="shared" si="21"/>
        <v>6</v>
      </c>
      <c r="K166" s="524">
        <f t="shared" si="21"/>
        <v>322</v>
      </c>
    </row>
    <row r="167" spans="1:11" ht="7.5" hidden="1" customHeight="1" thickBot="1" x14ac:dyDescent="0.3">
      <c r="A167" s="146"/>
      <c r="B167" s="147"/>
      <c r="C167" s="147"/>
      <c r="D167" s="143"/>
      <c r="E167" s="143"/>
      <c r="F167" s="143"/>
      <c r="G167" s="143"/>
      <c r="H167" s="143"/>
      <c r="I167" s="143"/>
      <c r="J167" s="143"/>
      <c r="K167" s="145"/>
    </row>
    <row r="168" spans="1:11" ht="15.75" hidden="1" thickBot="1" x14ac:dyDescent="0.3">
      <c r="A168" s="2490" t="s">
        <v>782</v>
      </c>
      <c r="B168" s="2491"/>
      <c r="C168" s="2491"/>
      <c r="D168" s="2491"/>
      <c r="E168" s="2491"/>
      <c r="F168" s="2491"/>
      <c r="G168" s="2491"/>
      <c r="H168" s="2491"/>
      <c r="I168" s="2491"/>
      <c r="J168" s="2491"/>
      <c r="K168" s="2492"/>
    </row>
    <row r="169" spans="1:11" ht="15.75" hidden="1" thickBot="1" x14ac:dyDescent="0.3">
      <c r="A169" s="2493" t="s">
        <v>137</v>
      </c>
      <c r="B169" s="2494"/>
      <c r="C169" s="2494"/>
      <c r="D169" s="2494"/>
      <c r="E169" s="2494"/>
      <c r="F169" s="2494"/>
      <c r="G169" s="2494"/>
      <c r="H169" s="2494"/>
      <c r="I169" s="2494"/>
      <c r="J169" s="2494"/>
      <c r="K169" s="2495"/>
    </row>
    <row r="170" spans="1:11" ht="15.75" hidden="1" thickBot="1" x14ac:dyDescent="0.3">
      <c r="A170" s="2483"/>
      <c r="B170" s="2484"/>
      <c r="C170" s="2485"/>
      <c r="D170" s="336" t="s">
        <v>760</v>
      </c>
      <c r="E170" s="335" t="s">
        <v>718</v>
      </c>
      <c r="F170" s="335" t="s">
        <v>719</v>
      </c>
      <c r="G170" s="335" t="s">
        <v>720</v>
      </c>
      <c r="H170" s="335" t="s">
        <v>721</v>
      </c>
      <c r="I170" s="335" t="s">
        <v>761</v>
      </c>
      <c r="J170" s="745" t="s">
        <v>762</v>
      </c>
      <c r="K170" s="748" t="s">
        <v>135</v>
      </c>
    </row>
    <row r="171" spans="1:11" hidden="1" x14ac:dyDescent="0.25">
      <c r="A171" s="2486" t="s">
        <v>783</v>
      </c>
      <c r="B171" s="2487"/>
      <c r="C171" s="2487"/>
      <c r="D171" s="512">
        <f t="shared" ref="D171:K171" si="22">1-D172</f>
        <v>0.17012448132780078</v>
      </c>
      <c r="E171" s="513">
        <f t="shared" si="22"/>
        <v>0.55477031802120136</v>
      </c>
      <c r="F171" s="513">
        <f t="shared" si="22"/>
        <v>0.4285714285714286</v>
      </c>
      <c r="G171" s="513">
        <f t="shared" si="22"/>
        <v>0.5053763440860215</v>
      </c>
      <c r="H171" s="513">
        <f t="shared" si="22"/>
        <v>0.34459459459459463</v>
      </c>
      <c r="I171" s="513">
        <f t="shared" si="22"/>
        <v>0.8</v>
      </c>
      <c r="J171" s="746">
        <f t="shared" si="22"/>
        <v>0.5714285714285714</v>
      </c>
      <c r="K171" s="749">
        <f t="shared" si="22"/>
        <v>0.39416745061147695</v>
      </c>
    </row>
    <row r="172" spans="1:11" ht="18" hidden="1" thickBot="1" x14ac:dyDescent="0.3">
      <c r="A172" s="2488" t="s">
        <v>784</v>
      </c>
      <c r="B172" s="2489"/>
      <c r="C172" s="2489"/>
      <c r="D172" s="514">
        <f t="shared" ref="D172:K172" si="23">D166/D145*2</f>
        <v>0.82987551867219922</v>
      </c>
      <c r="E172" s="515">
        <f t="shared" si="23"/>
        <v>0.44522968197879859</v>
      </c>
      <c r="F172" s="515">
        <f t="shared" si="23"/>
        <v>0.5714285714285714</v>
      </c>
      <c r="G172" s="515">
        <f t="shared" si="23"/>
        <v>0.4946236559139785</v>
      </c>
      <c r="H172" s="515">
        <f t="shared" si="23"/>
        <v>0.65540540540540537</v>
      </c>
      <c r="I172" s="515">
        <f t="shared" si="23"/>
        <v>0.2</v>
      </c>
      <c r="J172" s="747">
        <f t="shared" si="23"/>
        <v>0.42857142857142855</v>
      </c>
      <c r="K172" s="750">
        <f t="shared" si="23"/>
        <v>0.60583254938852305</v>
      </c>
    </row>
    <row r="173" spans="1:11" ht="15.75" hidden="1" x14ac:dyDescent="0.25">
      <c r="A173" s="2" t="s">
        <v>785</v>
      </c>
      <c r="B173" s="141"/>
      <c r="C173" s="140"/>
      <c r="D173" s="140"/>
      <c r="E173" s="140"/>
      <c r="F173" s="140"/>
      <c r="G173" s="140"/>
      <c r="H173" s="140"/>
      <c r="I173" s="140"/>
      <c r="J173" s="140"/>
      <c r="K173" s="140"/>
    </row>
    <row r="174" spans="1:11" ht="15.75" hidden="1" x14ac:dyDescent="0.25">
      <c r="A174" s="2" t="s">
        <v>786</v>
      </c>
      <c r="B174" s="140"/>
      <c r="C174" s="140"/>
      <c r="D174" s="140"/>
      <c r="E174" s="140"/>
      <c r="F174" s="140"/>
      <c r="G174" s="140"/>
      <c r="H174" s="140"/>
      <c r="I174" s="140"/>
      <c r="J174" s="140"/>
      <c r="K174" s="140"/>
    </row>
    <row r="175" spans="1:11" ht="15.75" hidden="1" x14ac:dyDescent="0.25">
      <c r="A175" s="2" t="s">
        <v>787</v>
      </c>
      <c r="B175" s="140"/>
      <c r="C175" s="140"/>
      <c r="D175" s="140"/>
      <c r="E175" s="140"/>
      <c r="F175" s="140"/>
      <c r="G175" s="140"/>
      <c r="H175" s="140"/>
      <c r="I175" s="140"/>
      <c r="J175" s="140"/>
      <c r="K175" s="140"/>
    </row>
    <row r="176" spans="1:11" hidden="1" x14ac:dyDescent="0.25">
      <c r="A176" s="615" t="s">
        <v>788</v>
      </c>
      <c r="B176" s="140"/>
      <c r="C176" s="140"/>
      <c r="D176" s="140"/>
      <c r="E176" s="140"/>
      <c r="F176" s="140"/>
      <c r="G176" s="140"/>
      <c r="H176" s="140"/>
      <c r="I176" s="140"/>
      <c r="J176" s="140"/>
      <c r="K176" s="140"/>
    </row>
    <row r="177" spans="1:11" ht="9.75" hidden="1" customHeight="1" thickBot="1" x14ac:dyDescent="0.3">
      <c r="A177" s="142"/>
      <c r="B177" s="142"/>
      <c r="C177" s="142"/>
      <c r="D177" s="139"/>
      <c r="E177" s="139"/>
      <c r="F177" s="139"/>
      <c r="G177" s="139"/>
      <c r="H177" s="139"/>
      <c r="I177" s="139"/>
      <c r="J177" s="139"/>
      <c r="K177" s="142"/>
    </row>
    <row r="178" spans="1:11" ht="15.75" hidden="1" thickBot="1" x14ac:dyDescent="0.3">
      <c r="A178" s="2490" t="s">
        <v>789</v>
      </c>
      <c r="B178" s="2491"/>
      <c r="C178" s="2491"/>
      <c r="D178" s="2491"/>
      <c r="E178" s="2491"/>
      <c r="F178" s="2491"/>
      <c r="G178" s="2491"/>
      <c r="H178" s="2491"/>
      <c r="I178" s="2491"/>
      <c r="J178" s="2491"/>
      <c r="K178" s="2492"/>
    </row>
    <row r="179" spans="1:11" ht="15.75" hidden="1" thickBot="1" x14ac:dyDescent="0.3">
      <c r="A179" s="2493" t="s">
        <v>137</v>
      </c>
      <c r="B179" s="2494"/>
      <c r="C179" s="2494"/>
      <c r="D179" s="2494"/>
      <c r="E179" s="2494"/>
      <c r="F179" s="2494"/>
      <c r="G179" s="2494"/>
      <c r="H179" s="2494"/>
      <c r="I179" s="2494"/>
      <c r="J179" s="2494"/>
      <c r="K179" s="2495"/>
    </row>
    <row r="180" spans="1:11" ht="15.75" hidden="1" thickBot="1" x14ac:dyDescent="0.3">
      <c r="A180" s="2483"/>
      <c r="B180" s="2484"/>
      <c r="C180" s="2485"/>
      <c r="D180" s="187" t="s">
        <v>747</v>
      </c>
      <c r="E180" s="188" t="s">
        <v>465</v>
      </c>
      <c r="F180" s="188" t="s">
        <v>748</v>
      </c>
      <c r="G180" s="188" t="s">
        <v>749</v>
      </c>
      <c r="H180" s="188" t="s">
        <v>750</v>
      </c>
      <c r="I180" s="188" t="s">
        <v>793</v>
      </c>
      <c r="J180" s="751" t="s">
        <v>762</v>
      </c>
      <c r="K180" s="755" t="s">
        <v>135</v>
      </c>
    </row>
    <row r="181" spans="1:11" hidden="1" x14ac:dyDescent="0.25">
      <c r="A181" s="2496" t="s">
        <v>763</v>
      </c>
      <c r="B181" s="2497"/>
      <c r="C181" s="2497"/>
      <c r="D181" s="794">
        <v>52</v>
      </c>
      <c r="E181" s="795">
        <v>56</v>
      </c>
      <c r="F181" s="795">
        <v>20</v>
      </c>
      <c r="G181" s="795">
        <v>21</v>
      </c>
      <c r="H181" s="795">
        <v>59</v>
      </c>
      <c r="I181" s="795">
        <v>15</v>
      </c>
      <c r="J181" s="796">
        <v>7</v>
      </c>
      <c r="K181" s="756">
        <f>SUM(D181:J181)</f>
        <v>230</v>
      </c>
    </row>
    <row r="182" spans="1:11" hidden="1" x14ac:dyDescent="0.25">
      <c r="A182" s="2498" t="s">
        <v>790</v>
      </c>
      <c r="B182" s="2499"/>
      <c r="C182" s="2499"/>
      <c r="D182" s="509">
        <v>49</v>
      </c>
      <c r="E182" s="510">
        <v>55</v>
      </c>
      <c r="F182" s="510">
        <v>19</v>
      </c>
      <c r="G182" s="510">
        <v>21</v>
      </c>
      <c r="H182" s="510">
        <v>56</v>
      </c>
      <c r="I182" s="510">
        <v>2</v>
      </c>
      <c r="J182" s="753">
        <v>6</v>
      </c>
      <c r="K182" s="739">
        <f>SUM(D182:J182)</f>
        <v>208</v>
      </c>
    </row>
    <row r="183" spans="1:11" ht="15.75" hidden="1" thickBot="1" x14ac:dyDescent="0.3">
      <c r="A183" s="2500" t="s">
        <v>767</v>
      </c>
      <c r="B183" s="2501"/>
      <c r="C183" s="2501"/>
      <c r="D183" s="798">
        <v>3</v>
      </c>
      <c r="E183" s="799">
        <v>1</v>
      </c>
      <c r="F183" s="799">
        <v>1</v>
      </c>
      <c r="G183" s="799">
        <v>0</v>
      </c>
      <c r="H183" s="799">
        <v>3</v>
      </c>
      <c r="I183" s="799">
        <v>13</v>
      </c>
      <c r="J183" s="1500">
        <v>1</v>
      </c>
      <c r="K183" s="757">
        <f>SUM(K181-K182)</f>
        <v>22</v>
      </c>
    </row>
    <row r="184" spans="1:11" hidden="1" x14ac:dyDescent="0.25">
      <c r="A184" s="4" t="s">
        <v>791</v>
      </c>
      <c r="B184" s="5"/>
      <c r="C184" s="6"/>
      <c r="D184" s="7"/>
      <c r="E184" s="8"/>
      <c r="F184" s="42"/>
      <c r="G184" s="7"/>
      <c r="H184" s="7"/>
      <c r="I184" s="7"/>
      <c r="J184" s="7"/>
      <c r="K184" s="7"/>
    </row>
    <row r="185" spans="1:11" hidden="1" x14ac:dyDescent="0.25">
      <c r="A185" s="4" t="s">
        <v>792</v>
      </c>
      <c r="B185" s="4"/>
      <c r="C185" s="6"/>
      <c r="D185" s="3"/>
      <c r="E185" s="7"/>
      <c r="F185" s="9"/>
      <c r="G185" s="3"/>
      <c r="H185" s="3"/>
      <c r="I185" s="3"/>
      <c r="J185" s="3"/>
      <c r="K185" s="3"/>
    </row>
    <row r="186" spans="1:11" ht="15.75" hidden="1" thickBot="1" x14ac:dyDescent="0.3">
      <c r="A186" s="2538" t="s">
        <v>271</v>
      </c>
      <c r="B186" s="2494"/>
      <c r="C186" s="2494"/>
      <c r="D186" s="2494"/>
      <c r="E186" s="2494"/>
      <c r="F186" s="2494"/>
      <c r="G186" s="2494"/>
      <c r="H186" s="2494"/>
      <c r="I186" s="2494"/>
      <c r="J186" s="2494"/>
      <c r="K186" s="2495"/>
    </row>
    <row r="187" spans="1:11" ht="15.75" hidden="1" thickBot="1" x14ac:dyDescent="0.3">
      <c r="A187" s="2509"/>
      <c r="B187" s="2510"/>
      <c r="C187" s="2511"/>
      <c r="D187" s="336" t="s">
        <v>760</v>
      </c>
      <c r="E187" s="335" t="s">
        <v>718</v>
      </c>
      <c r="F187" s="335" t="s">
        <v>719</v>
      </c>
      <c r="G187" s="335" t="s">
        <v>720</v>
      </c>
      <c r="H187" s="335" t="s">
        <v>721</v>
      </c>
      <c r="I187" s="335" t="s">
        <v>793</v>
      </c>
      <c r="J187" s="745" t="s">
        <v>762</v>
      </c>
      <c r="K187" s="189" t="s">
        <v>135</v>
      </c>
    </row>
    <row r="188" spans="1:11" hidden="1" x14ac:dyDescent="0.25">
      <c r="A188" s="2517" t="s">
        <v>763</v>
      </c>
      <c r="B188" s="2518"/>
      <c r="C188" s="2518"/>
      <c r="D188" s="529">
        <v>345</v>
      </c>
      <c r="E188" s="530">
        <v>337</v>
      </c>
      <c r="F188" s="530">
        <v>113</v>
      </c>
      <c r="G188" s="530">
        <v>116</v>
      </c>
      <c r="H188" s="530">
        <v>379</v>
      </c>
      <c r="I188" s="530">
        <v>90</v>
      </c>
      <c r="J188" s="531">
        <v>26</v>
      </c>
      <c r="K188" s="532">
        <f>SUM(D188:J188)</f>
        <v>1406</v>
      </c>
    </row>
    <row r="189" spans="1:11" ht="17.25" hidden="1" x14ac:dyDescent="0.25">
      <c r="A189" s="2498" t="s">
        <v>764</v>
      </c>
      <c r="B189" s="2519"/>
      <c r="C189" s="2519"/>
      <c r="D189" s="533">
        <v>200</v>
      </c>
      <c r="E189" s="534">
        <v>248</v>
      </c>
      <c r="F189" s="534">
        <v>78</v>
      </c>
      <c r="G189" s="534">
        <v>70</v>
      </c>
      <c r="H189" s="534">
        <v>233</v>
      </c>
      <c r="I189" s="534">
        <v>74</v>
      </c>
      <c r="J189" s="535">
        <v>24</v>
      </c>
      <c r="K189" s="536">
        <f>SUM(D189:J189)</f>
        <v>927</v>
      </c>
    </row>
    <row r="190" spans="1:11" ht="15" hidden="1" customHeight="1" x14ac:dyDescent="0.25">
      <c r="A190" s="2520" t="s">
        <v>765</v>
      </c>
      <c r="B190" s="2521"/>
      <c r="C190" s="2521"/>
      <c r="D190" s="533">
        <v>59</v>
      </c>
      <c r="E190" s="534">
        <v>53</v>
      </c>
      <c r="F190" s="534">
        <v>29</v>
      </c>
      <c r="G190" s="534">
        <v>15</v>
      </c>
      <c r="H190" s="534">
        <v>79</v>
      </c>
      <c r="I190" s="534">
        <v>7</v>
      </c>
      <c r="J190" s="535">
        <v>6</v>
      </c>
      <c r="K190" s="536">
        <f>SUM(D190:J190)</f>
        <v>248</v>
      </c>
    </row>
    <row r="191" spans="1:11" ht="15.75" hidden="1" thickBot="1" x14ac:dyDescent="0.3">
      <c r="A191" s="2498" t="s">
        <v>766</v>
      </c>
      <c r="B191" s="2519"/>
      <c r="C191" s="2519"/>
      <c r="D191" s="928">
        <f>SUM(D189:D190)</f>
        <v>259</v>
      </c>
      <c r="E191" s="929">
        <f t="shared" ref="E191:J191" si="24">SUM(E189:E190)</f>
        <v>301</v>
      </c>
      <c r="F191" s="929">
        <f t="shared" si="24"/>
        <v>107</v>
      </c>
      <c r="G191" s="929">
        <f t="shared" si="24"/>
        <v>85</v>
      </c>
      <c r="H191" s="929">
        <f t="shared" si="24"/>
        <v>312</v>
      </c>
      <c r="I191" s="929">
        <f t="shared" si="24"/>
        <v>81</v>
      </c>
      <c r="J191" s="930">
        <f t="shared" si="24"/>
        <v>30</v>
      </c>
      <c r="K191" s="540">
        <f>K189+K190</f>
        <v>1175</v>
      </c>
    </row>
    <row r="192" spans="1:11" ht="18" hidden="1" customHeight="1" thickBot="1" x14ac:dyDescent="0.3">
      <c r="A192" s="2522" t="s">
        <v>767</v>
      </c>
      <c r="B192" s="2523"/>
      <c r="C192" s="2523"/>
      <c r="D192" s="541">
        <f t="shared" ref="D192:K192" si="25">D188-D191</f>
        <v>86</v>
      </c>
      <c r="E192" s="542">
        <f t="shared" si="25"/>
        <v>36</v>
      </c>
      <c r="F192" s="542">
        <f t="shared" si="25"/>
        <v>6</v>
      </c>
      <c r="G192" s="542">
        <f t="shared" si="25"/>
        <v>31</v>
      </c>
      <c r="H192" s="542">
        <f t="shared" si="25"/>
        <v>67</v>
      </c>
      <c r="I192" s="589">
        <f t="shared" si="25"/>
        <v>9</v>
      </c>
      <c r="J192" s="590">
        <f t="shared" si="25"/>
        <v>-4</v>
      </c>
      <c r="K192" s="591">
        <f t="shared" si="25"/>
        <v>231</v>
      </c>
    </row>
    <row r="193" spans="1:11" ht="7.5" hidden="1" customHeight="1" x14ac:dyDescent="0.25">
      <c r="A193" s="146"/>
      <c r="B193" s="147"/>
      <c r="C193" s="147"/>
      <c r="D193" s="143"/>
      <c r="E193" s="143"/>
      <c r="F193" s="143"/>
      <c r="G193" s="143"/>
      <c r="H193" s="143"/>
      <c r="I193" s="143"/>
      <c r="J193" s="143"/>
      <c r="K193" s="144"/>
    </row>
    <row r="194" spans="1:11" ht="15.75" hidden="1" thickBot="1" x14ac:dyDescent="0.3">
      <c r="A194" s="2524" t="s">
        <v>768</v>
      </c>
      <c r="B194" s="2524"/>
      <c r="C194" s="2524"/>
      <c r="D194" s="2524"/>
      <c r="E194" s="2524"/>
      <c r="F194" s="2524"/>
      <c r="G194" s="2524"/>
      <c r="H194" s="2524"/>
      <c r="I194" s="2524"/>
      <c r="J194" s="2524"/>
      <c r="K194" s="2525"/>
    </row>
    <row r="195" spans="1:11" ht="15.75" hidden="1" thickBot="1" x14ac:dyDescent="0.3">
      <c r="A195" s="2493" t="s">
        <v>138</v>
      </c>
      <c r="B195" s="2494"/>
      <c r="C195" s="2494"/>
      <c r="D195" s="2494"/>
      <c r="E195" s="2494"/>
      <c r="F195" s="2494"/>
      <c r="G195" s="2494"/>
      <c r="H195" s="2494"/>
      <c r="I195" s="2494"/>
      <c r="J195" s="2494"/>
      <c r="K195" s="2495"/>
    </row>
    <row r="196" spans="1:11" ht="15.75" hidden="1" thickBot="1" x14ac:dyDescent="0.3">
      <c r="A196" s="2509"/>
      <c r="B196" s="2510"/>
      <c r="C196" s="2511"/>
      <c r="D196" s="336" t="s">
        <v>760</v>
      </c>
      <c r="E196" s="335" t="s">
        <v>718</v>
      </c>
      <c r="F196" s="335" t="s">
        <v>719</v>
      </c>
      <c r="G196" s="335" t="s">
        <v>720</v>
      </c>
      <c r="H196" s="335" t="s">
        <v>721</v>
      </c>
      <c r="I196" s="335" t="s">
        <v>793</v>
      </c>
      <c r="J196" s="745" t="s">
        <v>762</v>
      </c>
      <c r="K196" s="189" t="s">
        <v>135</v>
      </c>
    </row>
    <row r="197" spans="1:11" ht="15" hidden="1" customHeight="1" x14ac:dyDescent="0.25">
      <c r="A197" s="148"/>
      <c r="B197" s="2502" t="s">
        <v>769</v>
      </c>
      <c r="C197" s="2503"/>
      <c r="D197" s="519">
        <v>88</v>
      </c>
      <c r="E197" s="519">
        <v>62</v>
      </c>
      <c r="F197" s="519">
        <v>39</v>
      </c>
      <c r="G197" s="519">
        <v>19</v>
      </c>
      <c r="H197" s="519">
        <v>79</v>
      </c>
      <c r="I197" s="519">
        <v>11</v>
      </c>
      <c r="J197" s="735">
        <v>4</v>
      </c>
      <c r="K197" s="738">
        <f>SUM(D197:J197)</f>
        <v>302</v>
      </c>
    </row>
    <row r="198" spans="1:11" ht="15" hidden="1" customHeight="1" x14ac:dyDescent="0.25">
      <c r="A198" s="149"/>
      <c r="B198" s="2504" t="s">
        <v>770</v>
      </c>
      <c r="C198" s="2505"/>
      <c r="D198" s="519">
        <v>0</v>
      </c>
      <c r="E198" s="519">
        <v>0</v>
      </c>
      <c r="F198" s="519">
        <v>0</v>
      </c>
      <c r="G198" s="519">
        <v>0</v>
      </c>
      <c r="H198" s="519">
        <v>0</v>
      </c>
      <c r="I198" s="519">
        <v>0</v>
      </c>
      <c r="J198" s="735">
        <v>0</v>
      </c>
      <c r="K198" s="739">
        <f>SUM(D198:I198)</f>
        <v>0</v>
      </c>
    </row>
    <row r="199" spans="1:11" ht="15" hidden="1" customHeight="1" x14ac:dyDescent="0.25">
      <c r="A199" s="2506" t="s">
        <v>771</v>
      </c>
      <c r="B199" s="2504"/>
      <c r="C199" s="2505"/>
      <c r="D199" s="519">
        <v>3</v>
      </c>
      <c r="E199" s="519">
        <v>4</v>
      </c>
      <c r="F199" s="519">
        <v>0</v>
      </c>
      <c r="G199" s="519">
        <v>1</v>
      </c>
      <c r="H199" s="519">
        <v>12</v>
      </c>
      <c r="I199" s="519">
        <v>0</v>
      </c>
      <c r="J199" s="735">
        <v>0</v>
      </c>
      <c r="K199" s="739">
        <f>SUM(D199:I199)</f>
        <v>20</v>
      </c>
    </row>
    <row r="200" spans="1:11" ht="15" hidden="1" customHeight="1" x14ac:dyDescent="0.25">
      <c r="A200" s="2506" t="s">
        <v>772</v>
      </c>
      <c r="B200" s="2504"/>
      <c r="C200" s="2505"/>
      <c r="D200" s="519">
        <v>0</v>
      </c>
      <c r="E200" s="519">
        <v>0</v>
      </c>
      <c r="F200" s="519">
        <v>0</v>
      </c>
      <c r="G200" s="519">
        <v>0</v>
      </c>
      <c r="H200" s="519">
        <v>0</v>
      </c>
      <c r="I200" s="519">
        <v>0</v>
      </c>
      <c r="J200" s="735">
        <v>0</v>
      </c>
      <c r="K200" s="739">
        <f>SUM(D200:J200)</f>
        <v>0</v>
      </c>
    </row>
    <row r="201" spans="1:11" ht="15.75" hidden="1" thickBot="1" x14ac:dyDescent="0.3">
      <c r="A201" s="2512" t="s">
        <v>773</v>
      </c>
      <c r="B201" s="2513"/>
      <c r="C201" s="2514"/>
      <c r="D201" s="525">
        <v>0</v>
      </c>
      <c r="E201" s="526">
        <v>0</v>
      </c>
      <c r="F201" s="526">
        <v>0</v>
      </c>
      <c r="G201" s="526">
        <v>0</v>
      </c>
      <c r="H201" s="526">
        <v>0</v>
      </c>
      <c r="I201" s="526">
        <v>0</v>
      </c>
      <c r="J201" s="736">
        <v>0</v>
      </c>
      <c r="K201" s="740">
        <f>SUM(D201:J201)</f>
        <v>0</v>
      </c>
    </row>
    <row r="202" spans="1:11" ht="16.5" hidden="1" customHeight="1" thickTop="1" thickBot="1" x14ac:dyDescent="0.3">
      <c r="A202" s="190"/>
      <c r="B202" s="2515" t="s">
        <v>774</v>
      </c>
      <c r="C202" s="2516"/>
      <c r="D202" s="527">
        <f t="shared" ref="D202:K202" si="26">SUM(D197:D201)</f>
        <v>91</v>
      </c>
      <c r="E202" s="528">
        <f t="shared" si="26"/>
        <v>66</v>
      </c>
      <c r="F202" s="528">
        <f t="shared" si="26"/>
        <v>39</v>
      </c>
      <c r="G202" s="528">
        <f t="shared" si="26"/>
        <v>20</v>
      </c>
      <c r="H202" s="528">
        <f t="shared" si="26"/>
        <v>91</v>
      </c>
      <c r="I202" s="528">
        <f t="shared" si="26"/>
        <v>11</v>
      </c>
      <c r="J202" s="737">
        <f t="shared" si="26"/>
        <v>4</v>
      </c>
      <c r="K202" s="741">
        <f t="shared" si="26"/>
        <v>322</v>
      </c>
    </row>
    <row r="203" spans="1:11" ht="7.5" hidden="1" customHeight="1" thickBot="1" x14ac:dyDescent="0.3">
      <c r="A203" s="146"/>
      <c r="B203" s="147"/>
      <c r="C203" s="147"/>
      <c r="D203" s="143"/>
      <c r="E203" s="143"/>
      <c r="F203" s="143"/>
      <c r="G203" s="143"/>
      <c r="H203" s="143"/>
      <c r="I203" s="143"/>
      <c r="J203" s="143"/>
      <c r="K203" s="144"/>
    </row>
    <row r="204" spans="1:11" ht="15.75" hidden="1" thickBot="1" x14ac:dyDescent="0.3">
      <c r="A204" s="2490" t="s">
        <v>775</v>
      </c>
      <c r="B204" s="2491"/>
      <c r="C204" s="2491"/>
      <c r="D204" s="2491"/>
      <c r="E204" s="2491"/>
      <c r="F204" s="2491"/>
      <c r="G204" s="2491"/>
      <c r="H204" s="2491"/>
      <c r="I204" s="2491"/>
      <c r="J204" s="2491"/>
      <c r="K204" s="2492"/>
    </row>
    <row r="205" spans="1:11" ht="15.75" hidden="1" thickBot="1" x14ac:dyDescent="0.3">
      <c r="A205" s="2493" t="s">
        <v>138</v>
      </c>
      <c r="B205" s="2494"/>
      <c r="C205" s="2494"/>
      <c r="D205" s="2494"/>
      <c r="E205" s="2494"/>
      <c r="F205" s="2494"/>
      <c r="G205" s="2494"/>
      <c r="H205" s="2494"/>
      <c r="I205" s="2494"/>
      <c r="J205" s="2494"/>
      <c r="K205" s="2495"/>
    </row>
    <row r="206" spans="1:11" ht="15.75" hidden="1" thickBot="1" x14ac:dyDescent="0.3">
      <c r="A206" s="2483"/>
      <c r="B206" s="2484"/>
      <c r="C206" s="2485"/>
      <c r="D206" s="336" t="s">
        <v>760</v>
      </c>
      <c r="E206" s="335" t="s">
        <v>718</v>
      </c>
      <c r="F206" s="335" t="s">
        <v>719</v>
      </c>
      <c r="G206" s="335" t="s">
        <v>720</v>
      </c>
      <c r="H206" s="335" t="s">
        <v>721</v>
      </c>
      <c r="I206" s="335" t="s">
        <v>793</v>
      </c>
      <c r="J206" s="745" t="s">
        <v>762</v>
      </c>
      <c r="K206" s="189" t="s">
        <v>135</v>
      </c>
    </row>
    <row r="207" spans="1:11" ht="15" hidden="1" customHeight="1" x14ac:dyDescent="0.25">
      <c r="A207" s="1873"/>
      <c r="B207" s="2502" t="s">
        <v>776</v>
      </c>
      <c r="C207" s="2503"/>
      <c r="D207" s="516">
        <v>105</v>
      </c>
      <c r="E207" s="517">
        <v>52</v>
      </c>
      <c r="F207" s="517">
        <v>29</v>
      </c>
      <c r="G207" s="517">
        <v>28</v>
      </c>
      <c r="H207" s="517">
        <v>95</v>
      </c>
      <c r="I207" s="517">
        <v>16</v>
      </c>
      <c r="J207" s="742">
        <v>5</v>
      </c>
      <c r="K207" s="738">
        <f>SUM(D207:J207)</f>
        <v>330</v>
      </c>
    </row>
    <row r="208" spans="1:11" ht="15" hidden="1" customHeight="1" x14ac:dyDescent="0.25">
      <c r="A208" s="150"/>
      <c r="B208" s="2504" t="s">
        <v>777</v>
      </c>
      <c r="C208" s="2505"/>
      <c r="D208" s="518">
        <v>4</v>
      </c>
      <c r="E208" s="519">
        <v>4</v>
      </c>
      <c r="F208" s="519">
        <v>0</v>
      </c>
      <c r="G208" s="519">
        <v>0</v>
      </c>
      <c r="H208" s="519">
        <v>0</v>
      </c>
      <c r="I208" s="519">
        <v>0</v>
      </c>
      <c r="J208" s="735">
        <v>0</v>
      </c>
      <c r="K208" s="744">
        <f>SUM(D208:J208)</f>
        <v>8</v>
      </c>
    </row>
    <row r="209" spans="1:11" ht="15" hidden="1" customHeight="1" x14ac:dyDescent="0.25">
      <c r="A209" s="2506" t="s">
        <v>778</v>
      </c>
      <c r="B209" s="2504"/>
      <c r="C209" s="2505"/>
      <c r="D209" s="518">
        <v>0</v>
      </c>
      <c r="E209" s="519">
        <v>0</v>
      </c>
      <c r="F209" s="519">
        <v>0</v>
      </c>
      <c r="G209" s="519">
        <v>0</v>
      </c>
      <c r="H209" s="519">
        <v>0</v>
      </c>
      <c r="I209" s="519">
        <v>0</v>
      </c>
      <c r="J209" s="735">
        <v>0</v>
      </c>
      <c r="K209" s="744">
        <f>SUM(D209:J209)</f>
        <v>0</v>
      </c>
    </row>
    <row r="210" spans="1:11" ht="15" hidden="1" customHeight="1" x14ac:dyDescent="0.25">
      <c r="A210" s="150"/>
      <c r="B210" s="2504" t="s">
        <v>779</v>
      </c>
      <c r="C210" s="2505"/>
      <c r="D210" s="518">
        <v>0</v>
      </c>
      <c r="E210" s="519">
        <v>0</v>
      </c>
      <c r="F210" s="519">
        <v>0</v>
      </c>
      <c r="G210" s="519">
        <v>0</v>
      </c>
      <c r="H210" s="519">
        <v>0</v>
      </c>
      <c r="I210" s="519">
        <v>0</v>
      </c>
      <c r="J210" s="735">
        <v>0</v>
      </c>
      <c r="K210" s="744">
        <f>SUM(D210:J210)</f>
        <v>0</v>
      </c>
    </row>
    <row r="211" spans="1:11" ht="15.75" hidden="1" customHeight="1" thickBot="1" x14ac:dyDescent="0.3">
      <c r="A211" s="150"/>
      <c r="B211" s="2504" t="s">
        <v>780</v>
      </c>
      <c r="C211" s="2505"/>
      <c r="D211" s="520">
        <v>0</v>
      </c>
      <c r="E211" s="521">
        <v>0</v>
      </c>
      <c r="F211" s="521">
        <v>0</v>
      </c>
      <c r="G211" s="521">
        <v>0</v>
      </c>
      <c r="H211" s="521">
        <v>0</v>
      </c>
      <c r="I211" s="521">
        <v>0</v>
      </c>
      <c r="J211" s="743">
        <v>0</v>
      </c>
      <c r="K211" s="740">
        <f>SUM(D211:J211)</f>
        <v>0</v>
      </c>
    </row>
    <row r="212" spans="1:11" ht="16.5" hidden="1" customHeight="1" thickTop="1" thickBot="1" x14ac:dyDescent="0.3">
      <c r="A212" s="1874"/>
      <c r="B212" s="2507" t="s">
        <v>781</v>
      </c>
      <c r="C212" s="2508"/>
      <c r="D212" s="522">
        <f t="shared" ref="D212:K212" si="27">SUM(D207:D211)</f>
        <v>109</v>
      </c>
      <c r="E212" s="523">
        <f t="shared" si="27"/>
        <v>56</v>
      </c>
      <c r="F212" s="523">
        <f t="shared" si="27"/>
        <v>29</v>
      </c>
      <c r="G212" s="523">
        <f t="shared" si="27"/>
        <v>28</v>
      </c>
      <c r="H212" s="523">
        <f t="shared" si="27"/>
        <v>95</v>
      </c>
      <c r="I212" s="523">
        <f t="shared" si="27"/>
        <v>16</v>
      </c>
      <c r="J212" s="523">
        <f t="shared" si="27"/>
        <v>5</v>
      </c>
      <c r="K212" s="524">
        <f t="shared" si="27"/>
        <v>338</v>
      </c>
    </row>
    <row r="213" spans="1:11" ht="7.5" hidden="1" customHeight="1" x14ac:dyDescent="0.25">
      <c r="A213" s="146"/>
      <c r="B213" s="147"/>
      <c r="C213" s="147"/>
      <c r="D213" s="143"/>
      <c r="E213" s="143"/>
      <c r="F213" s="143"/>
      <c r="G213" s="143"/>
      <c r="H213" s="143"/>
      <c r="I213" s="143"/>
      <c r="J213" s="143"/>
      <c r="K213" s="145"/>
    </row>
    <row r="214" spans="1:11" ht="15.75" hidden="1" thickBot="1" x14ac:dyDescent="0.3">
      <c r="A214" s="2490" t="s">
        <v>782</v>
      </c>
      <c r="B214" s="2491"/>
      <c r="C214" s="2491"/>
      <c r="D214" s="2491"/>
      <c r="E214" s="2491"/>
      <c r="F214" s="2491"/>
      <c r="G214" s="2491"/>
      <c r="H214" s="2491"/>
      <c r="I214" s="2491"/>
      <c r="J214" s="2491"/>
      <c r="K214" s="2492"/>
    </row>
    <row r="215" spans="1:11" ht="15.75" hidden="1" thickBot="1" x14ac:dyDescent="0.3">
      <c r="A215" s="2493" t="s">
        <v>138</v>
      </c>
      <c r="B215" s="2494"/>
      <c r="C215" s="2494"/>
      <c r="D215" s="2494"/>
      <c r="E215" s="2494"/>
      <c r="F215" s="2494"/>
      <c r="G215" s="2494"/>
      <c r="H215" s="2494"/>
      <c r="I215" s="2494"/>
      <c r="J215" s="2494"/>
      <c r="K215" s="2495"/>
    </row>
    <row r="216" spans="1:11" ht="15.75" hidden="1" thickBot="1" x14ac:dyDescent="0.3">
      <c r="A216" s="2483"/>
      <c r="B216" s="2484"/>
      <c r="C216" s="2485"/>
      <c r="D216" s="336" t="s">
        <v>760</v>
      </c>
      <c r="E216" s="335" t="s">
        <v>718</v>
      </c>
      <c r="F216" s="335" t="s">
        <v>719</v>
      </c>
      <c r="G216" s="335" t="s">
        <v>720</v>
      </c>
      <c r="H216" s="335" t="s">
        <v>721</v>
      </c>
      <c r="I216" s="335" t="s">
        <v>793</v>
      </c>
      <c r="J216" s="745" t="s">
        <v>762</v>
      </c>
      <c r="K216" s="748" t="s">
        <v>135</v>
      </c>
    </row>
    <row r="217" spans="1:11" hidden="1" x14ac:dyDescent="0.25">
      <c r="A217" s="2486" t="s">
        <v>783</v>
      </c>
      <c r="B217" s="2487"/>
      <c r="C217" s="2487"/>
      <c r="D217" s="1650">
        <f t="shared" ref="D217:K217" si="28">1-D218</f>
        <v>0.15830115830115832</v>
      </c>
      <c r="E217" s="1651">
        <f t="shared" si="28"/>
        <v>0.62790697674418605</v>
      </c>
      <c r="F217" s="1651">
        <f t="shared" si="28"/>
        <v>0.45794392523364491</v>
      </c>
      <c r="G217" s="1651">
        <f t="shared" si="28"/>
        <v>0.3411764705882353</v>
      </c>
      <c r="H217" s="1651">
        <f t="shared" si="28"/>
        <v>0.39102564102564108</v>
      </c>
      <c r="I217" s="1651">
        <f t="shared" si="28"/>
        <v>0.60493827160493829</v>
      </c>
      <c r="J217" s="1652">
        <f t="shared" si="28"/>
        <v>0.66666666666666674</v>
      </c>
      <c r="K217" s="1653">
        <f t="shared" si="28"/>
        <v>0.4246808510638298</v>
      </c>
    </row>
    <row r="218" spans="1:11" ht="18" hidden="1" thickBot="1" x14ac:dyDescent="0.3">
      <c r="A218" s="2488" t="s">
        <v>784</v>
      </c>
      <c r="B218" s="2489"/>
      <c r="C218" s="2489"/>
      <c r="D218" s="1654">
        <f t="shared" ref="D218:K218" si="29">D212/D191*2</f>
        <v>0.84169884169884168</v>
      </c>
      <c r="E218" s="1655">
        <f t="shared" si="29"/>
        <v>0.37209302325581395</v>
      </c>
      <c r="F218" s="1655">
        <f t="shared" si="29"/>
        <v>0.54205607476635509</v>
      </c>
      <c r="G218" s="1655">
        <f t="shared" si="29"/>
        <v>0.6588235294117647</v>
      </c>
      <c r="H218" s="1655">
        <f t="shared" si="29"/>
        <v>0.60897435897435892</v>
      </c>
      <c r="I218" s="1655">
        <f t="shared" si="29"/>
        <v>0.39506172839506171</v>
      </c>
      <c r="J218" s="1656">
        <f t="shared" si="29"/>
        <v>0.33333333333333331</v>
      </c>
      <c r="K218" s="1657">
        <f t="shared" si="29"/>
        <v>0.5753191489361702</v>
      </c>
    </row>
    <row r="219" spans="1:11" ht="15.75" hidden="1" x14ac:dyDescent="0.25">
      <c r="A219" s="2" t="s">
        <v>785</v>
      </c>
      <c r="B219" s="141"/>
      <c r="C219" s="140"/>
      <c r="D219" s="140"/>
      <c r="E219" s="140"/>
      <c r="F219" s="140"/>
      <c r="G219" s="140"/>
      <c r="H219" s="140"/>
      <c r="I219" s="140"/>
      <c r="J219" s="140"/>
      <c r="K219" s="140"/>
    </row>
    <row r="220" spans="1:11" ht="15.75" hidden="1" x14ac:dyDescent="0.25">
      <c r="A220" s="2" t="s">
        <v>786</v>
      </c>
      <c r="B220" s="140"/>
      <c r="C220" s="140"/>
      <c r="D220" s="140"/>
      <c r="E220" s="140"/>
      <c r="F220" s="140"/>
      <c r="G220" s="140"/>
      <c r="H220" s="140"/>
      <c r="I220" s="140"/>
      <c r="J220" s="140"/>
      <c r="K220" s="140"/>
    </row>
    <row r="221" spans="1:11" ht="15.75" hidden="1" x14ac:dyDescent="0.25">
      <c r="A221" s="2" t="s">
        <v>787</v>
      </c>
      <c r="B221" s="140"/>
      <c r="C221" s="140"/>
      <c r="D221" s="140"/>
      <c r="E221" s="140"/>
      <c r="F221" s="140"/>
      <c r="G221" s="140"/>
      <c r="H221" s="140"/>
      <c r="I221" s="140"/>
      <c r="J221" s="140"/>
      <c r="K221" s="140"/>
    </row>
    <row r="222" spans="1:11" hidden="1" x14ac:dyDescent="0.25">
      <c r="A222" s="615" t="s">
        <v>788</v>
      </c>
      <c r="B222" s="140"/>
      <c r="C222" s="140"/>
      <c r="D222" s="140"/>
      <c r="E222" s="140"/>
      <c r="F222" s="140"/>
      <c r="G222" s="140"/>
      <c r="H222" s="140"/>
      <c r="I222" s="140"/>
      <c r="J222" s="140"/>
      <c r="K222" s="140"/>
    </row>
    <row r="223" spans="1:11" ht="9.75" hidden="1" customHeight="1" thickBot="1" x14ac:dyDescent="0.3">
      <c r="A223" s="142"/>
      <c r="B223" s="142"/>
      <c r="C223" s="142"/>
      <c r="D223" s="139"/>
      <c r="E223" s="139"/>
      <c r="F223" s="139"/>
      <c r="G223" s="139"/>
      <c r="H223" s="139"/>
      <c r="I223" s="139"/>
      <c r="J223" s="139"/>
      <c r="K223" s="142"/>
    </row>
    <row r="224" spans="1:11" ht="15.75" hidden="1" thickBot="1" x14ac:dyDescent="0.3">
      <c r="A224" s="2490" t="s">
        <v>789</v>
      </c>
      <c r="B224" s="2491"/>
      <c r="C224" s="2491"/>
      <c r="D224" s="2491"/>
      <c r="E224" s="2491"/>
      <c r="F224" s="2491"/>
      <c r="G224" s="2491"/>
      <c r="H224" s="2491"/>
      <c r="I224" s="2491"/>
      <c r="J224" s="2491"/>
      <c r="K224" s="2492"/>
    </row>
    <row r="225" spans="1:11" ht="15.75" hidden="1" thickBot="1" x14ac:dyDescent="0.3">
      <c r="A225" s="2493" t="s">
        <v>138</v>
      </c>
      <c r="B225" s="2494"/>
      <c r="C225" s="2494"/>
      <c r="D225" s="2494"/>
      <c r="E225" s="2494"/>
      <c r="F225" s="2494"/>
      <c r="G225" s="2494"/>
      <c r="H225" s="2494"/>
      <c r="I225" s="2494"/>
      <c r="J225" s="2494"/>
      <c r="K225" s="2495"/>
    </row>
    <row r="226" spans="1:11" ht="15.75" hidden="1" thickBot="1" x14ac:dyDescent="0.3">
      <c r="A226" s="2483"/>
      <c r="B226" s="2484"/>
      <c r="C226" s="2485"/>
      <c r="D226" s="187" t="s">
        <v>747</v>
      </c>
      <c r="E226" s="188" t="s">
        <v>465</v>
      </c>
      <c r="F226" s="188" t="s">
        <v>748</v>
      </c>
      <c r="G226" s="188" t="s">
        <v>749</v>
      </c>
      <c r="H226" s="188" t="s">
        <v>750</v>
      </c>
      <c r="I226" s="188" t="s">
        <v>793</v>
      </c>
      <c r="J226" s="751" t="s">
        <v>762</v>
      </c>
      <c r="K226" s="755" t="s">
        <v>135</v>
      </c>
    </row>
    <row r="227" spans="1:11" hidden="1" x14ac:dyDescent="0.25">
      <c r="A227" s="2496" t="s">
        <v>763</v>
      </c>
      <c r="B227" s="2497"/>
      <c r="C227" s="2497"/>
      <c r="D227" s="794">
        <v>52</v>
      </c>
      <c r="E227" s="795">
        <v>56</v>
      </c>
      <c r="F227" s="795">
        <v>20</v>
      </c>
      <c r="G227" s="795">
        <v>21</v>
      </c>
      <c r="H227" s="795">
        <v>59</v>
      </c>
      <c r="I227" s="795">
        <v>15</v>
      </c>
      <c r="J227" s="796">
        <v>7</v>
      </c>
      <c r="K227" s="756">
        <f>SUM(D227:J227)</f>
        <v>230</v>
      </c>
    </row>
    <row r="228" spans="1:11" hidden="1" x14ac:dyDescent="0.25">
      <c r="A228" s="2498" t="s">
        <v>790</v>
      </c>
      <c r="B228" s="2499"/>
      <c r="C228" s="2499"/>
      <c r="D228" s="509">
        <v>50</v>
      </c>
      <c r="E228" s="510">
        <v>54</v>
      </c>
      <c r="F228" s="510">
        <v>20</v>
      </c>
      <c r="G228" s="510">
        <v>21</v>
      </c>
      <c r="H228" s="510">
        <v>54</v>
      </c>
      <c r="I228" s="510">
        <v>15</v>
      </c>
      <c r="J228" s="753">
        <v>7</v>
      </c>
      <c r="K228" s="739">
        <f>SUM(D228:J228)</f>
        <v>221</v>
      </c>
    </row>
    <row r="229" spans="1:11" ht="15.75" hidden="1" thickBot="1" x14ac:dyDescent="0.3">
      <c r="A229" s="2500" t="s">
        <v>767</v>
      </c>
      <c r="B229" s="2501"/>
      <c r="C229" s="2501"/>
      <c r="D229" s="798">
        <v>2</v>
      </c>
      <c r="E229" s="799">
        <v>2</v>
      </c>
      <c r="F229" s="799">
        <v>0</v>
      </c>
      <c r="G229" s="799">
        <v>0</v>
      </c>
      <c r="H229" s="799">
        <v>5</v>
      </c>
      <c r="I229" s="799">
        <v>0</v>
      </c>
      <c r="J229" s="1500">
        <v>0</v>
      </c>
      <c r="K229" s="757">
        <f>SUM(K227-K228)</f>
        <v>9</v>
      </c>
    </row>
    <row r="230" spans="1:11" hidden="1" x14ac:dyDescent="0.25">
      <c r="A230" s="4" t="s">
        <v>791</v>
      </c>
      <c r="B230" s="5"/>
      <c r="C230" s="6"/>
      <c r="D230" s="7"/>
      <c r="E230" s="8"/>
      <c r="F230" s="42"/>
      <c r="G230" s="7"/>
      <c r="H230" s="7"/>
      <c r="I230" s="7"/>
      <c r="J230" s="7"/>
      <c r="K230" s="7"/>
    </row>
    <row r="231" spans="1:11" hidden="1" x14ac:dyDescent="0.25">
      <c r="A231" s="4" t="s">
        <v>792</v>
      </c>
      <c r="B231" s="4"/>
      <c r="C231" s="6"/>
      <c r="D231" s="3"/>
      <c r="E231" s="7"/>
      <c r="F231" s="9"/>
      <c r="G231" s="3"/>
      <c r="H231" s="3"/>
      <c r="I231" s="3"/>
      <c r="J231" s="3"/>
      <c r="K231" s="3"/>
    </row>
    <row r="232" spans="1:11" hidden="1" x14ac:dyDescent="0.25">
      <c r="A232" s="4"/>
      <c r="B232" s="4"/>
      <c r="C232" s="6"/>
      <c r="D232" s="3"/>
      <c r="E232" s="7"/>
      <c r="F232" s="9"/>
      <c r="G232" s="3"/>
      <c r="H232" s="3"/>
      <c r="I232" s="3"/>
      <c r="J232" s="3"/>
      <c r="K232" s="3"/>
    </row>
    <row r="233" spans="1:11" ht="15.75" hidden="1" thickBot="1" x14ac:dyDescent="0.3">
      <c r="A233" s="2493" t="s">
        <v>272</v>
      </c>
      <c r="B233" s="2494"/>
      <c r="C233" s="2494"/>
      <c r="D233" s="2494"/>
      <c r="E233" s="2494"/>
      <c r="F233" s="2494"/>
      <c r="G233" s="2494"/>
      <c r="H233" s="2494"/>
      <c r="I233" s="2494"/>
      <c r="J233" s="2494"/>
      <c r="K233" s="2495"/>
    </row>
    <row r="234" spans="1:11" ht="18" hidden="1" thickBot="1" x14ac:dyDescent="0.3">
      <c r="A234" s="2509"/>
      <c r="B234" s="2510"/>
      <c r="C234" s="2511"/>
      <c r="D234" s="336" t="s">
        <v>760</v>
      </c>
      <c r="E234" s="335" t="s">
        <v>718</v>
      </c>
      <c r="F234" s="335" t="s">
        <v>719</v>
      </c>
      <c r="G234" s="335" t="s">
        <v>720</v>
      </c>
      <c r="H234" s="335" t="s">
        <v>721</v>
      </c>
      <c r="I234" s="335" t="s">
        <v>794</v>
      </c>
      <c r="J234" s="335" t="s">
        <v>762</v>
      </c>
      <c r="K234" s="189" t="s">
        <v>135</v>
      </c>
    </row>
    <row r="235" spans="1:11" hidden="1" x14ac:dyDescent="0.25">
      <c r="A235" s="2517" t="s">
        <v>763</v>
      </c>
      <c r="B235" s="2518"/>
      <c r="C235" s="2518"/>
      <c r="D235" s="529">
        <v>345</v>
      </c>
      <c r="E235" s="530">
        <v>337</v>
      </c>
      <c r="F235" s="530">
        <v>113</v>
      </c>
      <c r="G235" s="530">
        <v>116</v>
      </c>
      <c r="H235" s="530">
        <v>379</v>
      </c>
      <c r="I235" s="530">
        <v>90</v>
      </c>
      <c r="J235" s="531">
        <v>26</v>
      </c>
      <c r="K235" s="532">
        <f>SUM(D235:J235)</f>
        <v>1406</v>
      </c>
    </row>
    <row r="236" spans="1:11" ht="17.25" hidden="1" x14ac:dyDescent="0.25">
      <c r="A236" s="2498" t="s">
        <v>764</v>
      </c>
      <c r="B236" s="2519"/>
      <c r="C236" s="2519"/>
      <c r="D236" s="533">
        <v>198</v>
      </c>
      <c r="E236" s="534">
        <v>235</v>
      </c>
      <c r="F236" s="534">
        <v>75</v>
      </c>
      <c r="G236" s="534">
        <v>81</v>
      </c>
      <c r="H236" s="534">
        <v>260</v>
      </c>
      <c r="I236" s="534">
        <v>81</v>
      </c>
      <c r="J236" s="535">
        <v>24</v>
      </c>
      <c r="K236" s="536">
        <f>SUM(D236:J236)</f>
        <v>954</v>
      </c>
    </row>
    <row r="237" spans="1:11" ht="15" hidden="1" customHeight="1" x14ac:dyDescent="0.25">
      <c r="A237" s="2520" t="s">
        <v>765</v>
      </c>
      <c r="B237" s="2521"/>
      <c r="C237" s="2521"/>
      <c r="D237" s="533">
        <v>90</v>
      </c>
      <c r="E237" s="534">
        <v>66</v>
      </c>
      <c r="F237" s="534">
        <v>27</v>
      </c>
      <c r="G237" s="534">
        <v>15</v>
      </c>
      <c r="H237" s="534">
        <v>72</v>
      </c>
      <c r="I237" s="534">
        <v>5</v>
      </c>
      <c r="J237" s="535">
        <v>5</v>
      </c>
      <c r="K237" s="536">
        <f>SUM(D237:J237)</f>
        <v>280</v>
      </c>
    </row>
    <row r="238" spans="1:11" ht="15.75" hidden="1" thickBot="1" x14ac:dyDescent="0.3">
      <c r="A238" s="2498" t="s">
        <v>766</v>
      </c>
      <c r="B238" s="2519"/>
      <c r="C238" s="2519"/>
      <c r="D238" s="537">
        <f>SUM(D236:D237)</f>
        <v>288</v>
      </c>
      <c r="E238" s="538">
        <f t="shared" ref="E238:J238" si="30">SUM(E236:E237)</f>
        <v>301</v>
      </c>
      <c r="F238" s="538">
        <f t="shared" si="30"/>
        <v>102</v>
      </c>
      <c r="G238" s="538">
        <f t="shared" si="30"/>
        <v>96</v>
      </c>
      <c r="H238" s="538">
        <f t="shared" si="30"/>
        <v>332</v>
      </c>
      <c r="I238" s="538">
        <f t="shared" si="30"/>
        <v>86</v>
      </c>
      <c r="J238" s="539">
        <f t="shared" si="30"/>
        <v>29</v>
      </c>
      <c r="K238" s="540">
        <f>K236+K237</f>
        <v>1234</v>
      </c>
    </row>
    <row r="239" spans="1:11" ht="18" hidden="1" customHeight="1" thickTop="1" thickBot="1" x14ac:dyDescent="0.3">
      <c r="A239" s="2522" t="s">
        <v>767</v>
      </c>
      <c r="B239" s="2523"/>
      <c r="C239" s="2523"/>
      <c r="D239" s="541">
        <f t="shared" ref="D239:K239" si="31">D235-D238</f>
        <v>57</v>
      </c>
      <c r="E239" s="542">
        <f t="shared" si="31"/>
        <v>36</v>
      </c>
      <c r="F239" s="542">
        <f t="shared" si="31"/>
        <v>11</v>
      </c>
      <c r="G239" s="542">
        <f t="shared" si="31"/>
        <v>20</v>
      </c>
      <c r="H239" s="542">
        <f t="shared" si="31"/>
        <v>47</v>
      </c>
      <c r="I239" s="589">
        <f t="shared" si="31"/>
        <v>4</v>
      </c>
      <c r="J239" s="590">
        <f t="shared" si="31"/>
        <v>-3</v>
      </c>
      <c r="K239" s="591">
        <f t="shared" si="31"/>
        <v>172</v>
      </c>
    </row>
    <row r="240" spans="1:11" ht="7.5" hidden="1" customHeight="1" x14ac:dyDescent="0.25">
      <c r="A240" s="146"/>
      <c r="B240" s="147"/>
      <c r="C240" s="147"/>
      <c r="D240" s="143"/>
      <c r="E240" s="143"/>
      <c r="F240" s="143"/>
      <c r="G240" s="143"/>
      <c r="H240" s="143"/>
      <c r="I240" s="143"/>
      <c r="J240" s="143"/>
      <c r="K240" s="144"/>
    </row>
    <row r="241" spans="1:11" ht="15.75" hidden="1" thickBot="1" x14ac:dyDescent="0.3">
      <c r="A241" s="2524" t="s">
        <v>768</v>
      </c>
      <c r="B241" s="2524"/>
      <c r="C241" s="2524"/>
      <c r="D241" s="2524"/>
      <c r="E241" s="2524"/>
      <c r="F241" s="2524"/>
      <c r="G241" s="2524"/>
      <c r="H241" s="2524"/>
      <c r="I241" s="2524"/>
      <c r="J241" s="2524"/>
      <c r="K241" s="2525"/>
    </row>
    <row r="242" spans="1:11" ht="15.75" hidden="1" thickBot="1" x14ac:dyDescent="0.3">
      <c r="A242" s="2493" t="s">
        <v>208</v>
      </c>
      <c r="B242" s="2494"/>
      <c r="C242" s="2494"/>
      <c r="D242" s="2494"/>
      <c r="E242" s="2494"/>
      <c r="F242" s="2494"/>
      <c r="G242" s="2494"/>
      <c r="H242" s="2494"/>
      <c r="I242" s="2494"/>
      <c r="J242" s="2494"/>
      <c r="K242" s="2495"/>
    </row>
    <row r="243" spans="1:11" ht="18" hidden="1" thickBot="1" x14ac:dyDescent="0.3">
      <c r="A243" s="2509"/>
      <c r="B243" s="2510"/>
      <c r="C243" s="2511"/>
      <c r="D243" s="336" t="s">
        <v>760</v>
      </c>
      <c r="E243" s="335" t="s">
        <v>718</v>
      </c>
      <c r="F243" s="335" t="s">
        <v>719</v>
      </c>
      <c r="G243" s="335" t="s">
        <v>720</v>
      </c>
      <c r="H243" s="335" t="s">
        <v>721</v>
      </c>
      <c r="I243" s="335" t="s">
        <v>794</v>
      </c>
      <c r="J243" s="335" t="s">
        <v>762</v>
      </c>
      <c r="K243" s="189" t="s">
        <v>135</v>
      </c>
    </row>
    <row r="244" spans="1:11" ht="15" hidden="1" customHeight="1" x14ac:dyDescent="0.25">
      <c r="A244" s="148"/>
      <c r="B244" s="2502" t="s">
        <v>769</v>
      </c>
      <c r="C244" s="2503"/>
      <c r="D244" s="519">
        <v>98</v>
      </c>
      <c r="E244" s="519">
        <v>61</v>
      </c>
      <c r="F244" s="519">
        <v>29</v>
      </c>
      <c r="G244" s="519">
        <v>14</v>
      </c>
      <c r="H244" s="519">
        <v>67</v>
      </c>
      <c r="I244" s="519">
        <v>3</v>
      </c>
      <c r="J244" s="735">
        <v>2</v>
      </c>
      <c r="K244" s="738">
        <f>SUM(D244:J244)</f>
        <v>274</v>
      </c>
    </row>
    <row r="245" spans="1:11" ht="15" hidden="1" customHeight="1" x14ac:dyDescent="0.25">
      <c r="A245" s="149"/>
      <c r="B245" s="2504" t="s">
        <v>770</v>
      </c>
      <c r="C245" s="2505"/>
      <c r="D245" s="519">
        <v>0</v>
      </c>
      <c r="E245" s="519">
        <v>0</v>
      </c>
      <c r="F245" s="519">
        <v>0</v>
      </c>
      <c r="G245" s="519">
        <v>0</v>
      </c>
      <c r="H245" s="519">
        <v>0</v>
      </c>
      <c r="I245" s="519">
        <v>0</v>
      </c>
      <c r="J245" s="735">
        <v>0</v>
      </c>
      <c r="K245" s="739">
        <f>SUM(D245:I245)</f>
        <v>0</v>
      </c>
    </row>
    <row r="246" spans="1:11" ht="15" hidden="1" customHeight="1" x14ac:dyDescent="0.25">
      <c r="A246" s="2506" t="s">
        <v>771</v>
      </c>
      <c r="B246" s="2504"/>
      <c r="C246" s="2505"/>
      <c r="D246" s="519">
        <v>2</v>
      </c>
      <c r="E246" s="519">
        <v>5</v>
      </c>
      <c r="F246" s="519">
        <v>0</v>
      </c>
      <c r="G246" s="519">
        <v>1</v>
      </c>
      <c r="H246" s="519">
        <v>4</v>
      </c>
      <c r="I246" s="519">
        <v>1</v>
      </c>
      <c r="J246" s="735">
        <v>0</v>
      </c>
      <c r="K246" s="739">
        <f>SUM(D246:I246)</f>
        <v>13</v>
      </c>
    </row>
    <row r="247" spans="1:11" ht="15" hidden="1" customHeight="1" x14ac:dyDescent="0.25">
      <c r="A247" s="2506" t="s">
        <v>772</v>
      </c>
      <c r="B247" s="2504"/>
      <c r="C247" s="2505"/>
      <c r="D247" s="519">
        <v>0</v>
      </c>
      <c r="E247" s="519">
        <v>0</v>
      </c>
      <c r="F247" s="519">
        <v>0</v>
      </c>
      <c r="G247" s="519">
        <v>0</v>
      </c>
      <c r="H247" s="519">
        <v>0</v>
      </c>
      <c r="I247" s="519">
        <v>0</v>
      </c>
      <c r="J247" s="735">
        <v>0</v>
      </c>
      <c r="K247" s="739">
        <f>SUM(D247:J247)</f>
        <v>0</v>
      </c>
    </row>
    <row r="248" spans="1:11" ht="15.75" hidden="1" thickBot="1" x14ac:dyDescent="0.3">
      <c r="A248" s="2512" t="s">
        <v>773</v>
      </c>
      <c r="B248" s="2513"/>
      <c r="C248" s="2514"/>
      <c r="D248" s="525">
        <v>0</v>
      </c>
      <c r="E248" s="526">
        <v>0</v>
      </c>
      <c r="F248" s="526">
        <v>0</v>
      </c>
      <c r="G248" s="526">
        <v>0</v>
      </c>
      <c r="H248" s="526">
        <v>0</v>
      </c>
      <c r="I248" s="526">
        <v>0</v>
      </c>
      <c r="J248" s="736">
        <v>0</v>
      </c>
      <c r="K248" s="740">
        <f>SUM(D248:J248)</f>
        <v>0</v>
      </c>
    </row>
    <row r="249" spans="1:11" ht="16.5" hidden="1" customHeight="1" thickTop="1" thickBot="1" x14ac:dyDescent="0.3">
      <c r="A249" s="190"/>
      <c r="B249" s="2515" t="s">
        <v>774</v>
      </c>
      <c r="C249" s="2516"/>
      <c r="D249" s="527">
        <f t="shared" ref="D249:K249" si="32">SUM(D244:D248)</f>
        <v>100</v>
      </c>
      <c r="E249" s="528">
        <f t="shared" si="32"/>
        <v>66</v>
      </c>
      <c r="F249" s="528">
        <f t="shared" si="32"/>
        <v>29</v>
      </c>
      <c r="G249" s="528">
        <f t="shared" si="32"/>
        <v>15</v>
      </c>
      <c r="H249" s="528">
        <f t="shared" si="32"/>
        <v>71</v>
      </c>
      <c r="I249" s="528">
        <f t="shared" si="32"/>
        <v>4</v>
      </c>
      <c r="J249" s="737">
        <f t="shared" si="32"/>
        <v>2</v>
      </c>
      <c r="K249" s="741">
        <f t="shared" si="32"/>
        <v>287</v>
      </c>
    </row>
    <row r="250" spans="1:11" ht="7.5" hidden="1" customHeight="1" thickBot="1" x14ac:dyDescent="0.3">
      <c r="A250" s="146"/>
      <c r="B250" s="147"/>
      <c r="C250" s="147"/>
      <c r="D250" s="143"/>
      <c r="E250" s="143"/>
      <c r="F250" s="143"/>
      <c r="G250" s="143"/>
      <c r="H250" s="143"/>
      <c r="I250" s="143"/>
      <c r="J250" s="143"/>
      <c r="K250" s="144"/>
    </row>
    <row r="251" spans="1:11" ht="15.75" hidden="1" thickBot="1" x14ac:dyDescent="0.3">
      <c r="A251" s="2490" t="s">
        <v>775</v>
      </c>
      <c r="B251" s="2491"/>
      <c r="C251" s="2491"/>
      <c r="D251" s="2491"/>
      <c r="E251" s="2491"/>
      <c r="F251" s="2491"/>
      <c r="G251" s="2491"/>
      <c r="H251" s="2491"/>
      <c r="I251" s="2491"/>
      <c r="J251" s="2491"/>
      <c r="K251" s="2492"/>
    </row>
    <row r="252" spans="1:11" ht="15.75" hidden="1" thickBot="1" x14ac:dyDescent="0.3">
      <c r="A252" s="2493" t="s">
        <v>208</v>
      </c>
      <c r="B252" s="2494"/>
      <c r="C252" s="2494"/>
      <c r="D252" s="2494"/>
      <c r="E252" s="2494"/>
      <c r="F252" s="2494"/>
      <c r="G252" s="2494"/>
      <c r="H252" s="2494"/>
      <c r="I252" s="2494"/>
      <c r="J252" s="2494"/>
      <c r="K252" s="2495"/>
    </row>
    <row r="253" spans="1:11" ht="18" hidden="1" thickBot="1" x14ac:dyDescent="0.3">
      <c r="A253" s="2483"/>
      <c r="B253" s="2484"/>
      <c r="C253" s="2485"/>
      <c r="D253" s="336" t="s">
        <v>760</v>
      </c>
      <c r="E253" s="335" t="s">
        <v>718</v>
      </c>
      <c r="F253" s="335" t="s">
        <v>719</v>
      </c>
      <c r="G253" s="335" t="s">
        <v>720</v>
      </c>
      <c r="H253" s="335" t="s">
        <v>721</v>
      </c>
      <c r="I253" s="335" t="s">
        <v>794</v>
      </c>
      <c r="J253" s="335" t="s">
        <v>762</v>
      </c>
      <c r="K253" s="189" t="s">
        <v>135</v>
      </c>
    </row>
    <row r="254" spans="1:11" ht="15" hidden="1" customHeight="1" x14ac:dyDescent="0.25">
      <c r="A254" s="1873"/>
      <c r="B254" s="2502" t="s">
        <v>776</v>
      </c>
      <c r="C254" s="2503"/>
      <c r="D254" s="516">
        <v>85</v>
      </c>
      <c r="E254" s="517">
        <v>64</v>
      </c>
      <c r="F254" s="517">
        <v>27</v>
      </c>
      <c r="G254" s="517">
        <v>25</v>
      </c>
      <c r="H254" s="517">
        <v>70</v>
      </c>
      <c r="I254" s="517">
        <v>13</v>
      </c>
      <c r="J254" s="742">
        <v>1</v>
      </c>
      <c r="K254" s="738">
        <f>SUM(D254:J254)</f>
        <v>285</v>
      </c>
    </row>
    <row r="255" spans="1:11" ht="15" hidden="1" customHeight="1" x14ac:dyDescent="0.25">
      <c r="A255" s="150"/>
      <c r="B255" s="2504" t="s">
        <v>777</v>
      </c>
      <c r="C255" s="2505"/>
      <c r="D255" s="518">
        <v>6</v>
      </c>
      <c r="E255" s="519">
        <v>1</v>
      </c>
      <c r="F255" s="519">
        <v>3</v>
      </c>
      <c r="G255" s="519">
        <v>0</v>
      </c>
      <c r="H255" s="519">
        <v>8</v>
      </c>
      <c r="I255" s="519">
        <v>0</v>
      </c>
      <c r="J255" s="735">
        <v>0</v>
      </c>
      <c r="K255" s="744">
        <f>SUM(D255:J255)</f>
        <v>18</v>
      </c>
    </row>
    <row r="256" spans="1:11" ht="15" hidden="1" customHeight="1" x14ac:dyDescent="0.25">
      <c r="A256" s="2506" t="s">
        <v>778</v>
      </c>
      <c r="B256" s="2504"/>
      <c r="C256" s="2505"/>
      <c r="D256" s="518">
        <v>0</v>
      </c>
      <c r="E256" s="519">
        <v>0</v>
      </c>
      <c r="F256" s="519">
        <v>0</v>
      </c>
      <c r="G256" s="519">
        <v>0</v>
      </c>
      <c r="H256" s="519">
        <v>0</v>
      </c>
      <c r="I256" s="519">
        <v>0</v>
      </c>
      <c r="J256" s="735">
        <v>0</v>
      </c>
      <c r="K256" s="744">
        <f>SUM(D256:J256)</f>
        <v>0</v>
      </c>
    </row>
    <row r="257" spans="1:11" ht="15" hidden="1" customHeight="1" x14ac:dyDescent="0.25">
      <c r="A257" s="150"/>
      <c r="B257" s="2504" t="s">
        <v>779</v>
      </c>
      <c r="C257" s="2505"/>
      <c r="D257" s="518">
        <v>0</v>
      </c>
      <c r="E257" s="519">
        <v>0</v>
      </c>
      <c r="F257" s="519">
        <v>0</v>
      </c>
      <c r="G257" s="519">
        <v>0</v>
      </c>
      <c r="H257" s="519">
        <v>0</v>
      </c>
      <c r="I257" s="519">
        <v>0</v>
      </c>
      <c r="J257" s="735">
        <v>0</v>
      </c>
      <c r="K257" s="744">
        <f>SUM(D257:J257)</f>
        <v>0</v>
      </c>
    </row>
    <row r="258" spans="1:11" ht="15.75" hidden="1" customHeight="1" thickBot="1" x14ac:dyDescent="0.3">
      <c r="A258" s="150"/>
      <c r="B258" s="2504" t="s">
        <v>780</v>
      </c>
      <c r="C258" s="2505"/>
      <c r="D258" s="520">
        <v>0</v>
      </c>
      <c r="E258" s="521">
        <v>0</v>
      </c>
      <c r="F258" s="521">
        <v>0</v>
      </c>
      <c r="G258" s="521">
        <v>0</v>
      </c>
      <c r="H258" s="521">
        <v>0</v>
      </c>
      <c r="I258" s="521">
        <v>0</v>
      </c>
      <c r="J258" s="743">
        <v>0</v>
      </c>
      <c r="K258" s="740">
        <f>SUM(D258:J258)</f>
        <v>0</v>
      </c>
    </row>
    <row r="259" spans="1:11" ht="16.5" hidden="1" customHeight="1" thickTop="1" thickBot="1" x14ac:dyDescent="0.3">
      <c r="A259" s="1874"/>
      <c r="B259" s="2507" t="s">
        <v>781</v>
      </c>
      <c r="C259" s="2508"/>
      <c r="D259" s="522">
        <f t="shared" ref="D259:K259" si="33">SUM(D254:D258)</f>
        <v>91</v>
      </c>
      <c r="E259" s="523">
        <f t="shared" si="33"/>
        <v>65</v>
      </c>
      <c r="F259" s="523">
        <f t="shared" si="33"/>
        <v>30</v>
      </c>
      <c r="G259" s="523">
        <f t="shared" si="33"/>
        <v>25</v>
      </c>
      <c r="H259" s="523">
        <f t="shared" si="33"/>
        <v>78</v>
      </c>
      <c r="I259" s="523">
        <f t="shared" si="33"/>
        <v>13</v>
      </c>
      <c r="J259" s="523">
        <f t="shared" si="33"/>
        <v>1</v>
      </c>
      <c r="K259" s="524">
        <f t="shared" si="33"/>
        <v>303</v>
      </c>
    </row>
    <row r="260" spans="1:11" ht="7.5" hidden="1" customHeight="1" thickBot="1" x14ac:dyDescent="0.3">
      <c r="A260" s="146"/>
      <c r="B260" s="147"/>
      <c r="C260" s="147"/>
      <c r="D260" s="143"/>
      <c r="E260" s="143"/>
      <c r="F260" s="143"/>
      <c r="G260" s="143"/>
      <c r="H260" s="143"/>
      <c r="I260" s="143"/>
      <c r="J260" s="143"/>
      <c r="K260" s="145"/>
    </row>
    <row r="261" spans="1:11" ht="15.75" hidden="1" thickBot="1" x14ac:dyDescent="0.3">
      <c r="A261" s="2490" t="s">
        <v>782</v>
      </c>
      <c r="B261" s="2491"/>
      <c r="C261" s="2491"/>
      <c r="D261" s="2491"/>
      <c r="E261" s="2491"/>
      <c r="F261" s="2491"/>
      <c r="G261" s="2491"/>
      <c r="H261" s="2491"/>
      <c r="I261" s="2491"/>
      <c r="J261" s="2491"/>
      <c r="K261" s="2492"/>
    </row>
    <row r="262" spans="1:11" ht="15.75" hidden="1" thickBot="1" x14ac:dyDescent="0.3">
      <c r="A262" s="2493" t="s">
        <v>208</v>
      </c>
      <c r="B262" s="2494"/>
      <c r="C262" s="2494"/>
      <c r="D262" s="2494"/>
      <c r="E262" s="2494"/>
      <c r="F262" s="2494"/>
      <c r="G262" s="2494"/>
      <c r="H262" s="2494"/>
      <c r="I262" s="2494"/>
      <c r="J262" s="2494"/>
      <c r="K262" s="2495"/>
    </row>
    <row r="263" spans="1:11" ht="18" hidden="1" thickBot="1" x14ac:dyDescent="0.3">
      <c r="A263" s="2483"/>
      <c r="B263" s="2484"/>
      <c r="C263" s="2485"/>
      <c r="D263" s="336" t="s">
        <v>760</v>
      </c>
      <c r="E263" s="335" t="s">
        <v>718</v>
      </c>
      <c r="F263" s="335" t="s">
        <v>719</v>
      </c>
      <c r="G263" s="335" t="s">
        <v>720</v>
      </c>
      <c r="H263" s="335" t="s">
        <v>721</v>
      </c>
      <c r="I263" s="335" t="s">
        <v>794</v>
      </c>
      <c r="J263" s="335" t="s">
        <v>762</v>
      </c>
      <c r="K263" s="748" t="s">
        <v>135</v>
      </c>
    </row>
    <row r="264" spans="1:11" hidden="1" x14ac:dyDescent="0.25">
      <c r="A264" s="2486" t="s">
        <v>783</v>
      </c>
      <c r="B264" s="2487"/>
      <c r="C264" s="2487"/>
      <c r="D264" s="512">
        <f t="shared" ref="D264:K264" si="34">1-D265</f>
        <v>0.36805555555555558</v>
      </c>
      <c r="E264" s="513">
        <f t="shared" si="34"/>
        <v>0.56810631229235886</v>
      </c>
      <c r="F264" s="513">
        <f t="shared" si="34"/>
        <v>0.41176470588235292</v>
      </c>
      <c r="G264" s="513">
        <f t="shared" si="34"/>
        <v>0.47916666666666663</v>
      </c>
      <c r="H264" s="513">
        <f t="shared" si="34"/>
        <v>0.53012048192771077</v>
      </c>
      <c r="I264" s="513">
        <f t="shared" si="34"/>
        <v>0.69767441860465118</v>
      </c>
      <c r="J264" s="746">
        <f t="shared" si="34"/>
        <v>0.93103448275862066</v>
      </c>
      <c r="K264" s="749">
        <f t="shared" si="34"/>
        <v>0.50891410048622365</v>
      </c>
    </row>
    <row r="265" spans="1:11" ht="18" hidden="1" thickBot="1" x14ac:dyDescent="0.3">
      <c r="A265" s="2488" t="s">
        <v>784</v>
      </c>
      <c r="B265" s="2489"/>
      <c r="C265" s="2489"/>
      <c r="D265" s="514">
        <f t="shared" ref="D265:K265" si="35">D259/D238*2</f>
        <v>0.63194444444444442</v>
      </c>
      <c r="E265" s="515">
        <f t="shared" si="35"/>
        <v>0.43189368770764119</v>
      </c>
      <c r="F265" s="515">
        <f t="shared" si="35"/>
        <v>0.58823529411764708</v>
      </c>
      <c r="G265" s="515">
        <f t="shared" si="35"/>
        <v>0.52083333333333337</v>
      </c>
      <c r="H265" s="515">
        <f t="shared" si="35"/>
        <v>0.46987951807228917</v>
      </c>
      <c r="I265" s="515">
        <f t="shared" si="35"/>
        <v>0.30232558139534882</v>
      </c>
      <c r="J265" s="747">
        <f t="shared" si="35"/>
        <v>6.8965517241379309E-2</v>
      </c>
      <c r="K265" s="750">
        <f t="shared" si="35"/>
        <v>0.49108589951377635</v>
      </c>
    </row>
    <row r="266" spans="1:11" ht="15.75" x14ac:dyDescent="0.25">
      <c r="A266" s="2" t="s">
        <v>785</v>
      </c>
      <c r="B266" s="141"/>
      <c r="C266" s="140"/>
      <c r="D266" s="140"/>
      <c r="E266" s="140"/>
      <c r="F266" s="140"/>
      <c r="G266" s="140"/>
      <c r="H266" s="140"/>
      <c r="I266" s="140"/>
      <c r="J266" s="140"/>
      <c r="K266" s="140"/>
    </row>
    <row r="267" spans="1:11" ht="15.75" x14ac:dyDescent="0.25">
      <c r="A267" s="2" t="s">
        <v>786</v>
      </c>
      <c r="B267" s="140"/>
      <c r="C267" s="140"/>
      <c r="D267" s="140"/>
      <c r="E267" s="140"/>
      <c r="F267" s="140"/>
      <c r="G267" s="140"/>
      <c r="H267" s="140"/>
      <c r="I267" s="140"/>
      <c r="J267" s="140"/>
      <c r="K267" s="140"/>
    </row>
    <row r="268" spans="1:11" ht="15.75" x14ac:dyDescent="0.25">
      <c r="A268" s="2" t="s">
        <v>787</v>
      </c>
      <c r="B268" s="140"/>
      <c r="C268" s="140"/>
      <c r="D268" s="140"/>
      <c r="E268" s="140"/>
      <c r="F268" s="140"/>
      <c r="G268" s="140"/>
      <c r="H268" s="140"/>
      <c r="I268" s="140"/>
      <c r="J268" s="140"/>
      <c r="K268" s="140"/>
    </row>
    <row r="269" spans="1:11" x14ac:dyDescent="0.25">
      <c r="A269" s="615" t="s">
        <v>788</v>
      </c>
      <c r="B269" s="140"/>
      <c r="C269" s="140"/>
      <c r="D269" s="140"/>
      <c r="E269" s="140"/>
      <c r="F269" s="140"/>
      <c r="G269" s="140"/>
      <c r="H269" s="140"/>
      <c r="I269" s="140"/>
      <c r="J269" s="140"/>
      <c r="K269" s="140"/>
    </row>
    <row r="270" spans="1:11" ht="9.75" customHeight="1" x14ac:dyDescent="0.25">
      <c r="A270" s="142"/>
      <c r="B270" s="142"/>
      <c r="C270" s="142"/>
      <c r="D270" s="139"/>
      <c r="E270" s="139"/>
      <c r="F270" s="139"/>
      <c r="G270" s="139"/>
      <c r="H270" s="139"/>
      <c r="I270" s="139"/>
      <c r="J270" s="139"/>
      <c r="K270" s="142"/>
    </row>
    <row r="271" spans="1:11" ht="15.75" hidden="1" thickBot="1" x14ac:dyDescent="0.3">
      <c r="A271" s="2490" t="s">
        <v>789</v>
      </c>
      <c r="B271" s="2491"/>
      <c r="C271" s="2491"/>
      <c r="D271" s="2491"/>
      <c r="E271" s="2491"/>
      <c r="F271" s="2491"/>
      <c r="G271" s="2491"/>
      <c r="H271" s="2491"/>
      <c r="I271" s="2491"/>
      <c r="J271" s="2491"/>
      <c r="K271" s="2492"/>
    </row>
    <row r="272" spans="1:11" ht="15.75" hidden="1" thickBot="1" x14ac:dyDescent="0.3">
      <c r="A272" s="2493" t="s">
        <v>632</v>
      </c>
      <c r="B272" s="2494"/>
      <c r="C272" s="2494"/>
      <c r="D272" s="2494"/>
      <c r="E272" s="2494"/>
      <c r="F272" s="2494"/>
      <c r="G272" s="2494"/>
      <c r="H272" s="2494"/>
      <c r="I272" s="2494"/>
      <c r="J272" s="2494"/>
      <c r="K272" s="2495"/>
    </row>
    <row r="273" spans="1:11" ht="15.75" hidden="1" thickBot="1" x14ac:dyDescent="0.3">
      <c r="A273" s="2483"/>
      <c r="B273" s="2484"/>
      <c r="C273" s="2485"/>
      <c r="D273" s="187" t="s">
        <v>747</v>
      </c>
      <c r="E273" s="188" t="s">
        <v>465</v>
      </c>
      <c r="F273" s="188" t="s">
        <v>748</v>
      </c>
      <c r="G273" s="188" t="s">
        <v>749</v>
      </c>
      <c r="H273" s="188" t="s">
        <v>750</v>
      </c>
      <c r="I273" s="188" t="s">
        <v>793</v>
      </c>
      <c r="J273" s="751" t="s">
        <v>762</v>
      </c>
      <c r="K273" s="755" t="s">
        <v>135</v>
      </c>
    </row>
    <row r="274" spans="1:11" hidden="1" x14ac:dyDescent="0.25">
      <c r="A274" s="2496" t="s">
        <v>763</v>
      </c>
      <c r="B274" s="2497"/>
      <c r="C274" s="2497"/>
      <c r="D274" s="507"/>
      <c r="E274" s="508"/>
      <c r="F274" s="508"/>
      <c r="G274" s="508"/>
      <c r="H274" s="508"/>
      <c r="I274" s="508"/>
      <c r="J274" s="752"/>
      <c r="K274" s="756">
        <f>SUM(D274:J274)</f>
        <v>0</v>
      </c>
    </row>
    <row r="275" spans="1:11" hidden="1" x14ac:dyDescent="0.25">
      <c r="A275" s="2498" t="s">
        <v>790</v>
      </c>
      <c r="B275" s="2499"/>
      <c r="C275" s="2499"/>
      <c r="D275" s="509"/>
      <c r="E275" s="510"/>
      <c r="F275" s="510"/>
      <c r="G275" s="510"/>
      <c r="H275" s="510"/>
      <c r="I275" s="510"/>
      <c r="J275" s="753"/>
      <c r="K275" s="739">
        <f>SUM(D275:J275)</f>
        <v>0</v>
      </c>
    </row>
    <row r="276" spans="1:11" ht="15.75" hidden="1" thickBot="1" x14ac:dyDescent="0.3">
      <c r="A276" s="2500" t="s">
        <v>767</v>
      </c>
      <c r="B276" s="2501"/>
      <c r="C276" s="2501"/>
      <c r="D276" s="511"/>
      <c r="E276" s="403"/>
      <c r="F276" s="403"/>
      <c r="G276" s="403"/>
      <c r="H276" s="403"/>
      <c r="I276" s="403"/>
      <c r="J276" s="754"/>
      <c r="K276" s="757">
        <f>SUM(K274-K275)</f>
        <v>0</v>
      </c>
    </row>
    <row r="277" spans="1:11" hidden="1" x14ac:dyDescent="0.25">
      <c r="A277" s="4" t="s">
        <v>791</v>
      </c>
      <c r="B277" s="5"/>
      <c r="C277" s="6"/>
      <c r="D277" s="7"/>
      <c r="E277" s="8"/>
      <c r="F277" s="42"/>
      <c r="G277" s="7"/>
      <c r="H277" s="7"/>
      <c r="I277" s="7"/>
      <c r="J277" s="7"/>
      <c r="K277" s="7"/>
    </row>
    <row r="278" spans="1:11" ht="15.75" hidden="1" thickBot="1" x14ac:dyDescent="0.3">
      <c r="A278" s="4" t="s">
        <v>792</v>
      </c>
      <c r="B278" s="4"/>
      <c r="C278" s="6"/>
      <c r="D278" s="3"/>
      <c r="E278" s="7"/>
      <c r="F278" s="9"/>
      <c r="G278" s="3"/>
      <c r="H278" s="3"/>
      <c r="I278" s="3"/>
      <c r="J278" s="3"/>
      <c r="K278" s="3"/>
    </row>
    <row r="279" spans="1:11" ht="15.75" hidden="1" thickBot="1" x14ac:dyDescent="0.3">
      <c r="A279" s="2493" t="s">
        <v>273</v>
      </c>
      <c r="B279" s="2494"/>
      <c r="C279" s="2494"/>
      <c r="D279" s="2494"/>
      <c r="E279" s="2494"/>
      <c r="F279" s="2494"/>
      <c r="G279" s="2494"/>
      <c r="H279" s="2494"/>
      <c r="I279" s="2494"/>
      <c r="J279" s="2494"/>
      <c r="K279" s="2495"/>
    </row>
    <row r="280" spans="1:11" ht="18" hidden="1" thickBot="1" x14ac:dyDescent="0.3">
      <c r="A280" s="2509"/>
      <c r="B280" s="2510"/>
      <c r="C280" s="2511"/>
      <c r="D280" s="336" t="s">
        <v>747</v>
      </c>
      <c r="E280" s="335" t="s">
        <v>465</v>
      </c>
      <c r="F280" s="335" t="s">
        <v>748</v>
      </c>
      <c r="G280" s="335" t="s">
        <v>749</v>
      </c>
      <c r="H280" s="335" t="s">
        <v>750</v>
      </c>
      <c r="I280" s="335" t="s">
        <v>795</v>
      </c>
      <c r="J280" s="335" t="s">
        <v>762</v>
      </c>
      <c r="K280" s="189" t="s">
        <v>135</v>
      </c>
    </row>
    <row r="281" spans="1:11" hidden="1" x14ac:dyDescent="0.25">
      <c r="A281" s="2517" t="s">
        <v>763</v>
      </c>
      <c r="B281" s="2518"/>
      <c r="C281" s="2518"/>
      <c r="D281" s="529">
        <v>345</v>
      </c>
      <c r="E281" s="530">
        <v>337</v>
      </c>
      <c r="F281" s="530">
        <v>113</v>
      </c>
      <c r="G281" s="530">
        <v>116</v>
      </c>
      <c r="H281" s="530">
        <v>379</v>
      </c>
      <c r="I281" s="530">
        <v>90</v>
      </c>
      <c r="J281" s="531">
        <v>26</v>
      </c>
      <c r="K281" s="532">
        <f>SUM(D281:J281)</f>
        <v>1406</v>
      </c>
    </row>
    <row r="282" spans="1:11" ht="17.25" hidden="1" x14ac:dyDescent="0.25">
      <c r="A282" s="2498" t="s">
        <v>764</v>
      </c>
      <c r="B282" s="2519"/>
      <c r="C282" s="2519"/>
      <c r="D282" s="533">
        <v>252</v>
      </c>
      <c r="E282" s="534">
        <v>252</v>
      </c>
      <c r="F282" s="534">
        <v>75</v>
      </c>
      <c r="G282" s="534">
        <v>97</v>
      </c>
      <c r="H282" s="534">
        <v>294</v>
      </c>
      <c r="I282" s="534">
        <v>89</v>
      </c>
      <c r="J282" s="535">
        <v>25</v>
      </c>
      <c r="K282" s="536">
        <f>SUM(D282:J282)</f>
        <v>1084</v>
      </c>
    </row>
    <row r="283" spans="1:11" ht="15" hidden="1" customHeight="1" x14ac:dyDescent="0.25">
      <c r="A283" s="2520" t="s">
        <v>765</v>
      </c>
      <c r="B283" s="2521"/>
      <c r="C283" s="2521"/>
      <c r="D283" s="533">
        <v>44</v>
      </c>
      <c r="E283" s="534">
        <v>57</v>
      </c>
      <c r="F283" s="534">
        <v>30</v>
      </c>
      <c r="G283" s="534">
        <v>12</v>
      </c>
      <c r="H283" s="534">
        <v>48</v>
      </c>
      <c r="I283" s="534">
        <v>5</v>
      </c>
      <c r="J283" s="535">
        <v>0</v>
      </c>
      <c r="K283" s="536">
        <f>SUM(D283:J283)</f>
        <v>196</v>
      </c>
    </row>
    <row r="284" spans="1:11" ht="15.75" hidden="1" thickBot="1" x14ac:dyDescent="0.3">
      <c r="A284" s="2498" t="s">
        <v>766</v>
      </c>
      <c r="B284" s="2519"/>
      <c r="C284" s="2519"/>
      <c r="D284" s="928">
        <f>SUM(D282:D283)</f>
        <v>296</v>
      </c>
      <c r="E284" s="929">
        <f t="shared" ref="E284:J284" si="36">SUM(E282:E283)</f>
        <v>309</v>
      </c>
      <c r="F284" s="929">
        <f t="shared" si="36"/>
        <v>105</v>
      </c>
      <c r="G284" s="929">
        <f t="shared" si="36"/>
        <v>109</v>
      </c>
      <c r="H284" s="929">
        <f t="shared" si="36"/>
        <v>342</v>
      </c>
      <c r="I284" s="929">
        <f t="shared" si="36"/>
        <v>94</v>
      </c>
      <c r="J284" s="930">
        <f t="shared" si="36"/>
        <v>25</v>
      </c>
      <c r="K284" s="540">
        <f>K282+K283</f>
        <v>1280</v>
      </c>
    </row>
    <row r="285" spans="1:11" ht="18" hidden="1" customHeight="1" thickBot="1" x14ac:dyDescent="0.3">
      <c r="A285" s="2522" t="s">
        <v>767</v>
      </c>
      <c r="B285" s="2523"/>
      <c r="C285" s="2523"/>
      <c r="D285" s="541">
        <f t="shared" ref="D285:K285" si="37">D281-D284</f>
        <v>49</v>
      </c>
      <c r="E285" s="542">
        <f t="shared" si="37"/>
        <v>28</v>
      </c>
      <c r="F285" s="542">
        <f t="shared" si="37"/>
        <v>8</v>
      </c>
      <c r="G285" s="542">
        <f t="shared" si="37"/>
        <v>7</v>
      </c>
      <c r="H285" s="542">
        <f t="shared" si="37"/>
        <v>37</v>
      </c>
      <c r="I285" s="589">
        <f t="shared" si="37"/>
        <v>-4</v>
      </c>
      <c r="J285" s="590">
        <f t="shared" si="37"/>
        <v>1</v>
      </c>
      <c r="K285" s="591">
        <f t="shared" si="37"/>
        <v>126</v>
      </c>
    </row>
    <row r="286" spans="1:11" ht="7.5" hidden="1" customHeight="1" x14ac:dyDescent="0.25">
      <c r="A286" s="146"/>
      <c r="B286" s="147"/>
      <c r="C286" s="147"/>
      <c r="D286" s="143"/>
      <c r="E286" s="143"/>
      <c r="F286" s="143"/>
      <c r="G286" s="143"/>
      <c r="H286" s="143"/>
      <c r="I286" s="143"/>
      <c r="J286" s="143"/>
      <c r="K286" s="144"/>
    </row>
    <row r="287" spans="1:11" ht="15.75" hidden="1" thickBot="1" x14ac:dyDescent="0.3">
      <c r="A287" s="2524" t="s">
        <v>768</v>
      </c>
      <c r="B287" s="2524"/>
      <c r="C287" s="2524"/>
      <c r="D287" s="2524"/>
      <c r="E287" s="2524"/>
      <c r="F287" s="2524"/>
      <c r="G287" s="2524"/>
      <c r="H287" s="2524"/>
      <c r="I287" s="2524"/>
      <c r="J287" s="2524"/>
      <c r="K287" s="2525"/>
    </row>
    <row r="288" spans="1:11" ht="15.75" hidden="1" thickBot="1" x14ac:dyDescent="0.3">
      <c r="A288" s="2493" t="s">
        <v>140</v>
      </c>
      <c r="B288" s="2494"/>
      <c r="C288" s="2494"/>
      <c r="D288" s="2494"/>
      <c r="E288" s="2494"/>
      <c r="F288" s="2494"/>
      <c r="G288" s="2494"/>
      <c r="H288" s="2494"/>
      <c r="I288" s="2494"/>
      <c r="J288" s="2494"/>
      <c r="K288" s="2495"/>
    </row>
    <row r="289" spans="1:11" ht="15.75" hidden="1" thickBot="1" x14ac:dyDescent="0.3">
      <c r="A289" s="2509"/>
      <c r="B289" s="2510"/>
      <c r="C289" s="2511"/>
      <c r="D289" s="187" t="s">
        <v>747</v>
      </c>
      <c r="E289" s="188" t="s">
        <v>465</v>
      </c>
      <c r="F289" s="188" t="s">
        <v>748</v>
      </c>
      <c r="G289" s="188" t="s">
        <v>749</v>
      </c>
      <c r="H289" s="188" t="s">
        <v>750</v>
      </c>
      <c r="I289" s="188" t="s">
        <v>793</v>
      </c>
      <c r="J289" s="188" t="s">
        <v>762</v>
      </c>
      <c r="K289" s="189" t="s">
        <v>135</v>
      </c>
    </row>
    <row r="290" spans="1:11" ht="15" hidden="1" customHeight="1" x14ac:dyDescent="0.25">
      <c r="A290" s="148"/>
      <c r="B290" s="2502" t="s">
        <v>769</v>
      </c>
      <c r="C290" s="2503"/>
      <c r="D290" s="519">
        <v>49</v>
      </c>
      <c r="E290" s="519">
        <v>54</v>
      </c>
      <c r="F290" s="519">
        <v>40</v>
      </c>
      <c r="G290" s="519">
        <v>11</v>
      </c>
      <c r="H290" s="519">
        <v>58</v>
      </c>
      <c r="I290" s="519">
        <v>6</v>
      </c>
      <c r="J290" s="735">
        <v>0</v>
      </c>
      <c r="K290" s="738">
        <f>SUM(D290:J290)</f>
        <v>218</v>
      </c>
    </row>
    <row r="291" spans="1:11" ht="15" hidden="1" customHeight="1" x14ac:dyDescent="0.25">
      <c r="A291" s="149"/>
      <c r="B291" s="2504" t="s">
        <v>770</v>
      </c>
      <c r="C291" s="2505"/>
      <c r="D291" s="519">
        <v>0</v>
      </c>
      <c r="E291" s="519">
        <v>0</v>
      </c>
      <c r="F291" s="519">
        <v>0</v>
      </c>
      <c r="G291" s="519">
        <v>0</v>
      </c>
      <c r="H291" s="519">
        <v>0</v>
      </c>
      <c r="I291" s="519">
        <v>0</v>
      </c>
      <c r="J291" s="735">
        <v>0</v>
      </c>
      <c r="K291" s="739">
        <f>SUM(D291:I291)</f>
        <v>0</v>
      </c>
    </row>
    <row r="292" spans="1:11" ht="15" hidden="1" customHeight="1" x14ac:dyDescent="0.25">
      <c r="A292" s="2506" t="s">
        <v>771</v>
      </c>
      <c r="B292" s="2504"/>
      <c r="C292" s="2505"/>
      <c r="D292" s="519">
        <v>6</v>
      </c>
      <c r="E292" s="519">
        <v>7</v>
      </c>
      <c r="F292" s="519">
        <v>3</v>
      </c>
      <c r="G292" s="519">
        <v>0</v>
      </c>
      <c r="H292" s="519">
        <v>9</v>
      </c>
      <c r="I292" s="519">
        <v>3</v>
      </c>
      <c r="J292" s="735">
        <v>0</v>
      </c>
      <c r="K292" s="739">
        <f>SUM(D292:I292)</f>
        <v>28</v>
      </c>
    </row>
    <row r="293" spans="1:11" ht="15" hidden="1" customHeight="1" x14ac:dyDescent="0.25">
      <c r="A293" s="2506" t="s">
        <v>772</v>
      </c>
      <c r="B293" s="2504"/>
      <c r="C293" s="2505"/>
      <c r="D293" s="519">
        <v>0</v>
      </c>
      <c r="E293" s="519">
        <v>0</v>
      </c>
      <c r="F293" s="519">
        <v>0</v>
      </c>
      <c r="G293" s="519">
        <v>0</v>
      </c>
      <c r="H293" s="519">
        <v>0</v>
      </c>
      <c r="I293" s="519">
        <v>0</v>
      </c>
      <c r="J293" s="735">
        <v>0</v>
      </c>
      <c r="K293" s="739">
        <f>SUM(D293:J293)</f>
        <v>0</v>
      </c>
    </row>
    <row r="294" spans="1:11" ht="15.75" hidden="1" thickBot="1" x14ac:dyDescent="0.3">
      <c r="A294" s="2512" t="s">
        <v>773</v>
      </c>
      <c r="B294" s="2513"/>
      <c r="C294" s="2514"/>
      <c r="D294" s="525">
        <v>0</v>
      </c>
      <c r="E294" s="526">
        <v>0</v>
      </c>
      <c r="F294" s="526">
        <v>0</v>
      </c>
      <c r="G294" s="526">
        <v>0</v>
      </c>
      <c r="H294" s="526">
        <v>0</v>
      </c>
      <c r="I294" s="526">
        <v>0</v>
      </c>
      <c r="J294" s="736">
        <v>0</v>
      </c>
      <c r="K294" s="740">
        <f>SUM(D294:J294)</f>
        <v>0</v>
      </c>
    </row>
    <row r="295" spans="1:11" ht="16.5" hidden="1" customHeight="1" thickTop="1" thickBot="1" x14ac:dyDescent="0.3">
      <c r="A295" s="190"/>
      <c r="B295" s="2515" t="s">
        <v>774</v>
      </c>
      <c r="C295" s="2516"/>
      <c r="D295" s="527">
        <f t="shared" ref="D295:K295" si="38">SUM(D290:D294)</f>
        <v>55</v>
      </c>
      <c r="E295" s="528">
        <f t="shared" si="38"/>
        <v>61</v>
      </c>
      <c r="F295" s="528">
        <f t="shared" si="38"/>
        <v>43</v>
      </c>
      <c r="G295" s="528">
        <f t="shared" si="38"/>
        <v>11</v>
      </c>
      <c r="H295" s="528">
        <f t="shared" si="38"/>
        <v>67</v>
      </c>
      <c r="I295" s="528">
        <f t="shared" si="38"/>
        <v>9</v>
      </c>
      <c r="J295" s="737">
        <f t="shared" si="38"/>
        <v>0</v>
      </c>
      <c r="K295" s="741">
        <f t="shared" si="38"/>
        <v>246</v>
      </c>
    </row>
    <row r="296" spans="1:11" ht="7.5" hidden="1" customHeight="1" thickBot="1" x14ac:dyDescent="0.3">
      <c r="A296" s="146"/>
      <c r="B296" s="147"/>
      <c r="C296" s="147"/>
      <c r="D296" s="143"/>
      <c r="E296" s="143"/>
      <c r="F296" s="143"/>
      <c r="G296" s="143"/>
      <c r="H296" s="143"/>
      <c r="I296" s="143"/>
      <c r="J296" s="143"/>
      <c r="K296" s="144"/>
    </row>
    <row r="297" spans="1:11" ht="15.75" hidden="1" thickBot="1" x14ac:dyDescent="0.3">
      <c r="A297" s="2490" t="s">
        <v>775</v>
      </c>
      <c r="B297" s="2491"/>
      <c r="C297" s="2491"/>
      <c r="D297" s="2491"/>
      <c r="E297" s="2491"/>
      <c r="F297" s="2491"/>
      <c r="G297" s="2491"/>
      <c r="H297" s="2491"/>
      <c r="I297" s="2491"/>
      <c r="J297" s="2491"/>
      <c r="K297" s="2492"/>
    </row>
    <row r="298" spans="1:11" ht="15.75" hidden="1" thickBot="1" x14ac:dyDescent="0.3">
      <c r="A298" s="2493" t="s">
        <v>140</v>
      </c>
      <c r="B298" s="2494"/>
      <c r="C298" s="2494"/>
      <c r="D298" s="2494"/>
      <c r="E298" s="2494"/>
      <c r="F298" s="2494"/>
      <c r="G298" s="2494"/>
      <c r="H298" s="2494"/>
      <c r="I298" s="2494"/>
      <c r="J298" s="2494"/>
      <c r="K298" s="2495"/>
    </row>
    <row r="299" spans="1:11" ht="15.75" hidden="1" thickBot="1" x14ac:dyDescent="0.3">
      <c r="A299" s="2483"/>
      <c r="B299" s="2484"/>
      <c r="C299" s="2485"/>
      <c r="D299" s="187" t="s">
        <v>747</v>
      </c>
      <c r="E299" s="188" t="s">
        <v>465</v>
      </c>
      <c r="F299" s="188" t="s">
        <v>748</v>
      </c>
      <c r="G299" s="188" t="s">
        <v>749</v>
      </c>
      <c r="H299" s="188" t="s">
        <v>750</v>
      </c>
      <c r="I299" s="188" t="s">
        <v>793</v>
      </c>
      <c r="J299" s="188" t="s">
        <v>762</v>
      </c>
      <c r="K299" s="189" t="s">
        <v>135</v>
      </c>
    </row>
    <row r="300" spans="1:11" ht="15" hidden="1" customHeight="1" x14ac:dyDescent="0.25">
      <c r="A300" s="1873"/>
      <c r="B300" s="2502" t="s">
        <v>776</v>
      </c>
      <c r="C300" s="2503"/>
      <c r="D300" s="516">
        <v>85</v>
      </c>
      <c r="E300" s="517">
        <v>46</v>
      </c>
      <c r="F300" s="517">
        <v>30</v>
      </c>
      <c r="G300" s="517">
        <v>12</v>
      </c>
      <c r="H300" s="517">
        <v>70</v>
      </c>
      <c r="I300" s="517">
        <v>8</v>
      </c>
      <c r="J300" s="742">
        <v>2</v>
      </c>
      <c r="K300" s="738">
        <f>SUM(D300:J300)</f>
        <v>253</v>
      </c>
    </row>
    <row r="301" spans="1:11" ht="15" hidden="1" customHeight="1" x14ac:dyDescent="0.25">
      <c r="A301" s="150"/>
      <c r="B301" s="2504" t="s">
        <v>777</v>
      </c>
      <c r="C301" s="2505"/>
      <c r="D301" s="518">
        <v>2</v>
      </c>
      <c r="E301" s="519">
        <v>2</v>
      </c>
      <c r="F301" s="519">
        <v>0</v>
      </c>
      <c r="G301" s="519">
        <v>1</v>
      </c>
      <c r="H301" s="519">
        <v>3</v>
      </c>
      <c r="I301" s="519">
        <v>0</v>
      </c>
      <c r="J301" s="735">
        <v>0</v>
      </c>
      <c r="K301" s="744">
        <f>SUM(D301:J301)</f>
        <v>8</v>
      </c>
    </row>
    <row r="302" spans="1:11" ht="15" hidden="1" customHeight="1" x14ac:dyDescent="0.25">
      <c r="A302" s="2506" t="s">
        <v>778</v>
      </c>
      <c r="B302" s="2504"/>
      <c r="C302" s="2505"/>
      <c r="D302" s="518">
        <v>0</v>
      </c>
      <c r="E302" s="519">
        <v>0</v>
      </c>
      <c r="F302" s="519">
        <v>0</v>
      </c>
      <c r="G302" s="519">
        <v>0</v>
      </c>
      <c r="H302" s="519">
        <v>0</v>
      </c>
      <c r="I302" s="519">
        <v>0</v>
      </c>
      <c r="J302" s="735">
        <v>0</v>
      </c>
      <c r="K302" s="744">
        <f>SUM(D302:J302)</f>
        <v>0</v>
      </c>
    </row>
    <row r="303" spans="1:11" ht="15" hidden="1" customHeight="1" x14ac:dyDescent="0.25">
      <c r="A303" s="150"/>
      <c r="B303" s="2504" t="s">
        <v>779</v>
      </c>
      <c r="C303" s="2505"/>
      <c r="D303" s="518">
        <v>0</v>
      </c>
      <c r="E303" s="519">
        <v>0</v>
      </c>
      <c r="F303" s="519">
        <v>0</v>
      </c>
      <c r="G303" s="519">
        <v>0</v>
      </c>
      <c r="H303" s="519">
        <v>0</v>
      </c>
      <c r="I303" s="519">
        <v>0</v>
      </c>
      <c r="J303" s="735">
        <v>0</v>
      </c>
      <c r="K303" s="744">
        <f>SUM(D303:J303)</f>
        <v>0</v>
      </c>
    </row>
    <row r="304" spans="1:11" ht="15.75" hidden="1" customHeight="1" thickBot="1" x14ac:dyDescent="0.3">
      <c r="A304" s="150"/>
      <c r="B304" s="2504" t="s">
        <v>780</v>
      </c>
      <c r="C304" s="2505"/>
      <c r="D304" s="520">
        <v>0</v>
      </c>
      <c r="E304" s="521">
        <v>0</v>
      </c>
      <c r="F304" s="521">
        <v>0</v>
      </c>
      <c r="G304" s="521">
        <v>0</v>
      </c>
      <c r="H304" s="521">
        <v>0</v>
      </c>
      <c r="I304" s="521">
        <v>0</v>
      </c>
      <c r="J304" s="743">
        <v>0</v>
      </c>
      <c r="K304" s="740">
        <f>SUM(D304:J304)</f>
        <v>0</v>
      </c>
    </row>
    <row r="305" spans="1:11" ht="16.5" hidden="1" customHeight="1" thickTop="1" thickBot="1" x14ac:dyDescent="0.3">
      <c r="A305" s="1874"/>
      <c r="B305" s="2507" t="s">
        <v>781</v>
      </c>
      <c r="C305" s="2508"/>
      <c r="D305" s="522">
        <f t="shared" ref="D305:K305" si="39">SUM(D300:D304)</f>
        <v>87</v>
      </c>
      <c r="E305" s="523">
        <f t="shared" si="39"/>
        <v>48</v>
      </c>
      <c r="F305" s="523">
        <f t="shared" si="39"/>
        <v>30</v>
      </c>
      <c r="G305" s="523">
        <f t="shared" si="39"/>
        <v>13</v>
      </c>
      <c r="H305" s="523">
        <f t="shared" si="39"/>
        <v>73</v>
      </c>
      <c r="I305" s="523">
        <f t="shared" si="39"/>
        <v>8</v>
      </c>
      <c r="J305" s="523">
        <f t="shared" si="39"/>
        <v>2</v>
      </c>
      <c r="K305" s="524">
        <f t="shared" si="39"/>
        <v>261</v>
      </c>
    </row>
    <row r="306" spans="1:11" ht="7.5" hidden="1" customHeight="1" thickBot="1" x14ac:dyDescent="0.3">
      <c r="A306" s="146"/>
      <c r="B306" s="147"/>
      <c r="C306" s="147"/>
      <c r="D306" s="143"/>
      <c r="E306" s="143"/>
      <c r="F306" s="143"/>
      <c r="G306" s="143"/>
      <c r="H306" s="143"/>
      <c r="I306" s="143"/>
      <c r="J306" s="143"/>
      <c r="K306" s="145"/>
    </row>
    <row r="307" spans="1:11" ht="15.75" hidden="1" thickBot="1" x14ac:dyDescent="0.3">
      <c r="A307" s="2490" t="s">
        <v>782</v>
      </c>
      <c r="B307" s="2491"/>
      <c r="C307" s="2491"/>
      <c r="D307" s="2491"/>
      <c r="E307" s="2491"/>
      <c r="F307" s="2491"/>
      <c r="G307" s="2491"/>
      <c r="H307" s="2491"/>
      <c r="I307" s="2491"/>
      <c r="J307" s="2491"/>
      <c r="K307" s="2492"/>
    </row>
    <row r="308" spans="1:11" ht="15.75" hidden="1" thickBot="1" x14ac:dyDescent="0.3">
      <c r="A308" s="2493" t="s">
        <v>273</v>
      </c>
      <c r="B308" s="2494"/>
      <c r="C308" s="2494"/>
      <c r="D308" s="2494"/>
      <c r="E308" s="2494"/>
      <c r="F308" s="2494"/>
      <c r="G308" s="2494"/>
      <c r="H308" s="2494"/>
      <c r="I308" s="2494"/>
      <c r="J308" s="2494"/>
      <c r="K308" s="2495"/>
    </row>
    <row r="309" spans="1:11" ht="15.75" hidden="1" thickBot="1" x14ac:dyDescent="0.3">
      <c r="A309" s="2483"/>
      <c r="B309" s="2484"/>
      <c r="C309" s="2485"/>
      <c r="D309" s="336" t="s">
        <v>747</v>
      </c>
      <c r="E309" s="335" t="s">
        <v>465</v>
      </c>
      <c r="F309" s="335" t="s">
        <v>748</v>
      </c>
      <c r="G309" s="335" t="s">
        <v>749</v>
      </c>
      <c r="H309" s="335" t="s">
        <v>750</v>
      </c>
      <c r="I309" s="335" t="s">
        <v>793</v>
      </c>
      <c r="J309" s="745" t="s">
        <v>762</v>
      </c>
      <c r="K309" s="748" t="s">
        <v>135</v>
      </c>
    </row>
    <row r="310" spans="1:11" hidden="1" x14ac:dyDescent="0.25">
      <c r="A310" s="2486" t="s">
        <v>783</v>
      </c>
      <c r="B310" s="2487"/>
      <c r="C310" s="2487"/>
      <c r="D310" s="512">
        <f t="shared" ref="D310:K310" si="40">1-D311</f>
        <v>0.41216216216216217</v>
      </c>
      <c r="E310" s="513">
        <f t="shared" si="40"/>
        <v>0.68932038834951459</v>
      </c>
      <c r="F310" s="513">
        <f t="shared" si="40"/>
        <v>0.4285714285714286</v>
      </c>
      <c r="G310" s="513">
        <f t="shared" si="40"/>
        <v>0.76146788990825687</v>
      </c>
      <c r="H310" s="513">
        <f t="shared" si="40"/>
        <v>0.57309941520467844</v>
      </c>
      <c r="I310" s="513">
        <f t="shared" si="40"/>
        <v>0.82978723404255317</v>
      </c>
      <c r="J310" s="746">
        <f t="shared" si="40"/>
        <v>0.84</v>
      </c>
      <c r="K310" s="749">
        <f t="shared" si="40"/>
        <v>0.59218749999999998</v>
      </c>
    </row>
    <row r="311" spans="1:11" ht="18" hidden="1" thickBot="1" x14ac:dyDescent="0.3">
      <c r="A311" s="2488" t="s">
        <v>784</v>
      </c>
      <c r="B311" s="2489"/>
      <c r="C311" s="2489"/>
      <c r="D311" s="514">
        <f t="shared" ref="D311:K311" si="41">D305/D284*2</f>
        <v>0.58783783783783783</v>
      </c>
      <c r="E311" s="515">
        <f t="shared" si="41"/>
        <v>0.31067961165048541</v>
      </c>
      <c r="F311" s="515">
        <f t="shared" si="41"/>
        <v>0.5714285714285714</v>
      </c>
      <c r="G311" s="515">
        <f t="shared" si="41"/>
        <v>0.23853211009174313</v>
      </c>
      <c r="H311" s="515">
        <f t="shared" si="41"/>
        <v>0.42690058479532161</v>
      </c>
      <c r="I311" s="515">
        <f t="shared" si="41"/>
        <v>0.1702127659574468</v>
      </c>
      <c r="J311" s="747">
        <f t="shared" si="41"/>
        <v>0.16</v>
      </c>
      <c r="K311" s="750">
        <f t="shared" si="41"/>
        <v>0.40781250000000002</v>
      </c>
    </row>
    <row r="312" spans="1:11" s="1488" customFormat="1" ht="12.75" hidden="1" x14ac:dyDescent="0.2">
      <c r="A312" s="1486" t="s">
        <v>796</v>
      </c>
      <c r="B312" s="1487"/>
      <c r="C312" s="1486"/>
      <c r="D312" s="1486"/>
      <c r="E312" s="1486"/>
      <c r="F312" s="1486"/>
      <c r="G312" s="1486"/>
      <c r="H312" s="1486"/>
      <c r="I312" s="1486"/>
      <c r="J312" s="1486"/>
      <c r="K312" s="1486"/>
    </row>
    <row r="313" spans="1:11" s="1488" customFormat="1" ht="12.75" hidden="1" x14ac:dyDescent="0.2">
      <c r="A313" s="1486" t="s">
        <v>797</v>
      </c>
      <c r="B313" s="1486"/>
      <c r="C313" s="1486"/>
      <c r="D313" s="1486"/>
      <c r="E313" s="1486"/>
      <c r="F313" s="1486"/>
      <c r="G313" s="1486"/>
      <c r="H313" s="1486"/>
      <c r="I313" s="1486"/>
      <c r="J313" s="1486"/>
      <c r="K313" s="1486"/>
    </row>
    <row r="314" spans="1:11" s="1488" customFormat="1" ht="12.75" hidden="1" x14ac:dyDescent="0.2">
      <c r="A314" s="1486" t="s">
        <v>798</v>
      </c>
      <c r="B314" s="1486"/>
      <c r="C314" s="1486"/>
      <c r="D314" s="1486"/>
      <c r="E314" s="1486"/>
      <c r="F314" s="1486"/>
      <c r="G314" s="1486"/>
      <c r="H314" s="1486"/>
      <c r="I314" s="1486"/>
      <c r="J314" s="1486"/>
      <c r="K314" s="1486"/>
    </row>
    <row r="315" spans="1:11" s="1488" customFormat="1" ht="12.75" hidden="1" x14ac:dyDescent="0.2">
      <c r="A315" s="1489" t="s">
        <v>799</v>
      </c>
      <c r="B315" s="1486"/>
      <c r="C315" s="1486"/>
      <c r="D315" s="1486"/>
      <c r="E315" s="1486"/>
      <c r="F315" s="1486"/>
      <c r="G315" s="1486"/>
      <c r="H315" s="1486"/>
      <c r="I315" s="1486"/>
      <c r="J315" s="1486"/>
      <c r="K315" s="1486"/>
    </row>
    <row r="316" spans="1:11" ht="9.75" hidden="1" customHeight="1" thickBot="1" x14ac:dyDescent="0.3">
      <c r="A316" s="142"/>
      <c r="B316" s="142"/>
      <c r="C316" s="142"/>
      <c r="D316" s="139"/>
      <c r="E316" s="139"/>
      <c r="F316" s="139"/>
      <c r="G316" s="139"/>
      <c r="H316" s="139"/>
      <c r="I316" s="139"/>
      <c r="J316" s="139"/>
      <c r="K316" s="142"/>
    </row>
    <row r="317" spans="1:11" ht="15.75" hidden="1" thickBot="1" x14ac:dyDescent="0.3">
      <c r="A317" s="2490" t="s">
        <v>789</v>
      </c>
      <c r="B317" s="2491"/>
      <c r="C317" s="2491"/>
      <c r="D317" s="2491"/>
      <c r="E317" s="2491"/>
      <c r="F317" s="2491"/>
      <c r="G317" s="2491"/>
      <c r="H317" s="2491"/>
      <c r="I317" s="2491"/>
      <c r="J317" s="2491"/>
      <c r="K317" s="2492"/>
    </row>
    <row r="318" spans="1:11" ht="15.75" hidden="1" thickBot="1" x14ac:dyDescent="0.3">
      <c r="A318" s="2493" t="s">
        <v>273</v>
      </c>
      <c r="B318" s="2494"/>
      <c r="C318" s="2494"/>
      <c r="D318" s="2494"/>
      <c r="E318" s="2494"/>
      <c r="F318" s="2494"/>
      <c r="G318" s="2494"/>
      <c r="H318" s="2494"/>
      <c r="I318" s="2494"/>
      <c r="J318" s="2494"/>
      <c r="K318" s="2495"/>
    </row>
    <row r="319" spans="1:11" ht="15.75" hidden="1" thickBot="1" x14ac:dyDescent="0.3">
      <c r="A319" s="2483"/>
      <c r="B319" s="2484"/>
      <c r="C319" s="2485"/>
      <c r="D319" s="187" t="s">
        <v>747</v>
      </c>
      <c r="E319" s="188" t="s">
        <v>465</v>
      </c>
      <c r="F319" s="188" t="s">
        <v>748</v>
      </c>
      <c r="G319" s="188" t="s">
        <v>749</v>
      </c>
      <c r="H319" s="188" t="s">
        <v>750</v>
      </c>
      <c r="I319" s="188" t="s">
        <v>793</v>
      </c>
      <c r="J319" s="751" t="s">
        <v>762</v>
      </c>
      <c r="K319" s="755" t="s">
        <v>135</v>
      </c>
    </row>
    <row r="320" spans="1:11" hidden="1" x14ac:dyDescent="0.25">
      <c r="A320" s="2496" t="s">
        <v>763</v>
      </c>
      <c r="B320" s="2497"/>
      <c r="C320" s="2497"/>
      <c r="D320" s="794">
        <v>52</v>
      </c>
      <c r="E320" s="795">
        <v>57</v>
      </c>
      <c r="F320" s="795">
        <v>20</v>
      </c>
      <c r="G320" s="795">
        <v>21</v>
      </c>
      <c r="H320" s="795">
        <v>58</v>
      </c>
      <c r="I320" s="795">
        <v>15</v>
      </c>
      <c r="J320" s="796">
        <v>6</v>
      </c>
      <c r="K320" s="756">
        <f>SUM(D320:J320)</f>
        <v>229</v>
      </c>
    </row>
    <row r="321" spans="1:11" hidden="1" x14ac:dyDescent="0.25">
      <c r="A321" s="2498" t="s">
        <v>790</v>
      </c>
      <c r="B321" s="2499"/>
      <c r="C321" s="2499"/>
      <c r="D321" s="509">
        <v>49</v>
      </c>
      <c r="E321" s="510">
        <v>54</v>
      </c>
      <c r="F321" s="510">
        <v>20</v>
      </c>
      <c r="G321" s="510">
        <v>20</v>
      </c>
      <c r="H321" s="510">
        <v>57</v>
      </c>
      <c r="I321" s="510">
        <v>15</v>
      </c>
      <c r="J321" s="753">
        <v>6</v>
      </c>
      <c r="K321" s="739">
        <f>SUM(D321:J321)</f>
        <v>221</v>
      </c>
    </row>
    <row r="322" spans="1:11" ht="15.75" hidden="1" thickBot="1" x14ac:dyDescent="0.3">
      <c r="A322" s="2500" t="s">
        <v>767</v>
      </c>
      <c r="B322" s="2501"/>
      <c r="C322" s="2501"/>
      <c r="D322" s="798">
        <v>3</v>
      </c>
      <c r="E322" s="799">
        <v>3</v>
      </c>
      <c r="F322" s="799">
        <v>0</v>
      </c>
      <c r="G322" s="799">
        <v>1</v>
      </c>
      <c r="H322" s="799">
        <v>1</v>
      </c>
      <c r="I322" s="799">
        <v>0</v>
      </c>
      <c r="J322" s="1500">
        <v>0</v>
      </c>
      <c r="K322" s="757">
        <f>SUM(K320-K321)</f>
        <v>8</v>
      </c>
    </row>
    <row r="323" spans="1:11" s="1485" customFormat="1" ht="12" hidden="1" x14ac:dyDescent="0.2">
      <c r="A323" s="1501" t="s">
        <v>800</v>
      </c>
      <c r="B323" s="1502"/>
      <c r="C323" s="1503"/>
      <c r="D323" s="1504"/>
      <c r="E323" s="1505"/>
      <c r="F323" s="1491"/>
      <c r="G323" s="1490"/>
      <c r="H323" s="1490"/>
      <c r="I323" s="1490"/>
      <c r="J323" s="1490"/>
      <c r="K323" s="1490"/>
    </row>
    <row r="324" spans="1:11" s="1485" customFormat="1" ht="12" hidden="1" x14ac:dyDescent="0.2">
      <c r="A324" s="1501" t="s">
        <v>801</v>
      </c>
      <c r="B324" s="1501"/>
      <c r="C324" s="1503"/>
      <c r="D324" s="1506"/>
      <c r="E324" s="1504"/>
      <c r="F324" s="1493"/>
      <c r="G324" s="1492"/>
      <c r="H324" s="1492"/>
      <c r="I324" s="1492"/>
      <c r="J324" s="1492"/>
      <c r="K324" s="1492"/>
    </row>
    <row r="325" spans="1:11" ht="15.75" hidden="1" thickBot="1" x14ac:dyDescent="0.3">
      <c r="A325" s="2493" t="s">
        <v>274</v>
      </c>
      <c r="B325" s="2494"/>
      <c r="C325" s="2494"/>
      <c r="D325" s="2494"/>
      <c r="E325" s="2494"/>
      <c r="F325" s="2494"/>
      <c r="G325" s="2494"/>
      <c r="H325" s="2494"/>
      <c r="I325" s="2494"/>
      <c r="J325" s="2494"/>
      <c r="K325" s="2495"/>
    </row>
    <row r="326" spans="1:11" ht="18" hidden="1" thickBot="1" x14ac:dyDescent="0.3">
      <c r="A326" s="2509"/>
      <c r="B326" s="2510"/>
      <c r="C326" s="2511"/>
      <c r="D326" s="336" t="s">
        <v>747</v>
      </c>
      <c r="E326" s="335" t="s">
        <v>465</v>
      </c>
      <c r="F326" s="335" t="s">
        <v>748</v>
      </c>
      <c r="G326" s="335" t="s">
        <v>749</v>
      </c>
      <c r="H326" s="335" t="s">
        <v>750</v>
      </c>
      <c r="I326" s="335" t="s">
        <v>795</v>
      </c>
      <c r="J326" s="335" t="s">
        <v>762</v>
      </c>
      <c r="K326" s="189" t="s">
        <v>135</v>
      </c>
    </row>
    <row r="327" spans="1:11" hidden="1" x14ac:dyDescent="0.25">
      <c r="A327" s="2517" t="s">
        <v>763</v>
      </c>
      <c r="B327" s="2518"/>
      <c r="C327" s="2518"/>
      <c r="D327" s="529">
        <v>345</v>
      </c>
      <c r="E327" s="530">
        <v>337</v>
      </c>
      <c r="F327" s="530">
        <v>113</v>
      </c>
      <c r="G327" s="530">
        <v>116</v>
      </c>
      <c r="H327" s="530">
        <v>379</v>
      </c>
      <c r="I327" s="530">
        <v>90</v>
      </c>
      <c r="J327" s="531">
        <v>26</v>
      </c>
      <c r="K327" s="532">
        <f>SUM(D327:J327)</f>
        <v>1406</v>
      </c>
    </row>
    <row r="328" spans="1:11" ht="17.25" hidden="1" x14ac:dyDescent="0.25">
      <c r="A328" s="2498" t="s">
        <v>764</v>
      </c>
      <c r="B328" s="2519"/>
      <c r="C328" s="2519"/>
      <c r="D328" s="533">
        <v>276</v>
      </c>
      <c r="E328" s="534">
        <v>269</v>
      </c>
      <c r="F328" s="534">
        <v>80</v>
      </c>
      <c r="G328" s="534">
        <v>93</v>
      </c>
      <c r="H328" s="534">
        <v>295</v>
      </c>
      <c r="I328" s="534">
        <v>80</v>
      </c>
      <c r="J328" s="535">
        <v>27</v>
      </c>
      <c r="K328" s="536">
        <f>SUM(D328:J328)</f>
        <v>1120</v>
      </c>
    </row>
    <row r="329" spans="1:11" ht="15" hidden="1" customHeight="1" x14ac:dyDescent="0.25">
      <c r="A329" s="2520" t="s">
        <v>765</v>
      </c>
      <c r="B329" s="2521"/>
      <c r="C329" s="2521"/>
      <c r="D329" s="533">
        <v>67</v>
      </c>
      <c r="E329" s="534">
        <v>41</v>
      </c>
      <c r="F329" s="534">
        <v>18</v>
      </c>
      <c r="G329" s="534">
        <v>18</v>
      </c>
      <c r="H329" s="534">
        <v>66</v>
      </c>
      <c r="I329" s="534">
        <v>10</v>
      </c>
      <c r="J329" s="535">
        <v>0</v>
      </c>
      <c r="K329" s="536">
        <f>SUM(D329:J329)</f>
        <v>220</v>
      </c>
    </row>
    <row r="330" spans="1:11" ht="15.75" hidden="1" thickBot="1" x14ac:dyDescent="0.3">
      <c r="A330" s="2530" t="s">
        <v>766</v>
      </c>
      <c r="B330" s="2531"/>
      <c r="C330" s="2532"/>
      <c r="D330" s="537">
        <f>SUM(D328:D329)</f>
        <v>343</v>
      </c>
      <c r="E330" s="538">
        <f t="shared" ref="E330:J330" si="42">SUM(E328:E329)</f>
        <v>310</v>
      </c>
      <c r="F330" s="538">
        <f t="shared" si="42"/>
        <v>98</v>
      </c>
      <c r="G330" s="538">
        <f t="shared" si="42"/>
        <v>111</v>
      </c>
      <c r="H330" s="538">
        <f t="shared" si="42"/>
        <v>361</v>
      </c>
      <c r="I330" s="538">
        <f t="shared" si="42"/>
        <v>90</v>
      </c>
      <c r="J330" s="539">
        <f t="shared" si="42"/>
        <v>27</v>
      </c>
      <c r="K330" s="540">
        <f>K328+K329</f>
        <v>1340</v>
      </c>
    </row>
    <row r="331" spans="1:11" ht="18" hidden="1" customHeight="1" thickTop="1" thickBot="1" x14ac:dyDescent="0.3">
      <c r="A331" s="2533" t="s">
        <v>767</v>
      </c>
      <c r="B331" s="2534"/>
      <c r="C331" s="2534"/>
      <c r="D331" s="541">
        <f t="shared" ref="D331:K331" si="43">D327-D330</f>
        <v>2</v>
      </c>
      <c r="E331" s="542">
        <f t="shared" si="43"/>
        <v>27</v>
      </c>
      <c r="F331" s="542">
        <f t="shared" si="43"/>
        <v>15</v>
      </c>
      <c r="G331" s="542">
        <f t="shared" si="43"/>
        <v>5</v>
      </c>
      <c r="H331" s="542">
        <f t="shared" si="43"/>
        <v>18</v>
      </c>
      <c r="I331" s="542">
        <f t="shared" si="43"/>
        <v>0</v>
      </c>
      <c r="J331" s="1415">
        <f t="shared" si="43"/>
        <v>-1</v>
      </c>
      <c r="K331" s="1416">
        <f t="shared" si="43"/>
        <v>66</v>
      </c>
    </row>
    <row r="332" spans="1:11" ht="7.5" hidden="1" customHeight="1" x14ac:dyDescent="0.25">
      <c r="A332" s="146"/>
      <c r="B332" s="147"/>
      <c r="C332" s="147"/>
      <c r="D332" s="143"/>
      <c r="E332" s="143"/>
      <c r="F332" s="143"/>
      <c r="G332" s="143"/>
      <c r="H332" s="143"/>
      <c r="I332" s="143"/>
      <c r="J332" s="143"/>
      <c r="K332" s="144"/>
    </row>
    <row r="333" spans="1:11" ht="15.75" hidden="1" thickBot="1" x14ac:dyDescent="0.3">
      <c r="A333" s="2524" t="s">
        <v>768</v>
      </c>
      <c r="B333" s="2524"/>
      <c r="C333" s="2524"/>
      <c r="D333" s="2524"/>
      <c r="E333" s="2524"/>
      <c r="F333" s="2524"/>
      <c r="G333" s="2524"/>
      <c r="H333" s="2524"/>
      <c r="I333" s="2524"/>
      <c r="J333" s="2524"/>
      <c r="K333" s="2525"/>
    </row>
    <row r="334" spans="1:11" ht="15.75" hidden="1" thickBot="1" x14ac:dyDescent="0.3">
      <c r="A334" s="2493" t="s">
        <v>142</v>
      </c>
      <c r="B334" s="2494"/>
      <c r="C334" s="2494"/>
      <c r="D334" s="2494"/>
      <c r="E334" s="2494"/>
      <c r="F334" s="2494"/>
      <c r="G334" s="2494"/>
      <c r="H334" s="2494"/>
      <c r="I334" s="2494"/>
      <c r="J334" s="2494"/>
      <c r="K334" s="2495"/>
    </row>
    <row r="335" spans="1:11" ht="15.75" hidden="1" thickBot="1" x14ac:dyDescent="0.3">
      <c r="A335" s="2509"/>
      <c r="B335" s="2510"/>
      <c r="C335" s="2511"/>
      <c r="D335" s="187" t="s">
        <v>747</v>
      </c>
      <c r="E335" s="188" t="s">
        <v>465</v>
      </c>
      <c r="F335" s="188" t="s">
        <v>748</v>
      </c>
      <c r="G335" s="188" t="s">
        <v>749</v>
      </c>
      <c r="H335" s="188" t="s">
        <v>750</v>
      </c>
      <c r="I335" s="188" t="s">
        <v>793</v>
      </c>
      <c r="J335" s="188" t="s">
        <v>762</v>
      </c>
      <c r="K335" s="189" t="s">
        <v>135</v>
      </c>
    </row>
    <row r="336" spans="1:11" ht="15" hidden="1" customHeight="1" x14ac:dyDescent="0.25">
      <c r="A336" s="148"/>
      <c r="B336" s="2502" t="s">
        <v>769</v>
      </c>
      <c r="C336" s="2503"/>
      <c r="D336" s="1417">
        <v>75</v>
      </c>
      <c r="E336" s="1417">
        <v>55</v>
      </c>
      <c r="F336" s="1417">
        <v>21</v>
      </c>
      <c r="G336" s="1417">
        <v>19</v>
      </c>
      <c r="H336" s="1417">
        <v>74</v>
      </c>
      <c r="I336" s="811">
        <v>12</v>
      </c>
      <c r="J336" s="812">
        <v>0</v>
      </c>
      <c r="K336" s="738">
        <f>SUM(D336:J336)</f>
        <v>256</v>
      </c>
    </row>
    <row r="337" spans="1:11" ht="15" hidden="1" customHeight="1" x14ac:dyDescent="0.25">
      <c r="A337" s="149"/>
      <c r="B337" s="2504" t="s">
        <v>770</v>
      </c>
      <c r="C337" s="2505"/>
      <c r="D337" s="816">
        <v>0</v>
      </c>
      <c r="E337" s="811">
        <v>0</v>
      </c>
      <c r="F337" s="811">
        <v>0</v>
      </c>
      <c r="G337" s="811">
        <v>0</v>
      </c>
      <c r="H337" s="811">
        <v>0</v>
      </c>
      <c r="I337" s="811">
        <v>0</v>
      </c>
      <c r="J337" s="812">
        <v>0</v>
      </c>
      <c r="K337" s="739">
        <f>SUM(D337:I337)</f>
        <v>0</v>
      </c>
    </row>
    <row r="338" spans="1:11" ht="15" hidden="1" customHeight="1" x14ac:dyDescent="0.25">
      <c r="A338" s="2506" t="s">
        <v>771</v>
      </c>
      <c r="B338" s="2504"/>
      <c r="C338" s="2505"/>
      <c r="D338" s="816">
        <v>4</v>
      </c>
      <c r="E338" s="811">
        <v>1</v>
      </c>
      <c r="F338" s="811">
        <v>0</v>
      </c>
      <c r="G338" s="811">
        <v>0</v>
      </c>
      <c r="H338" s="811">
        <v>5</v>
      </c>
      <c r="I338" s="811">
        <v>1</v>
      </c>
      <c r="J338" s="812">
        <v>0</v>
      </c>
      <c r="K338" s="739">
        <f>SUM(D338:I338)</f>
        <v>11</v>
      </c>
    </row>
    <row r="339" spans="1:11" ht="15" hidden="1" customHeight="1" x14ac:dyDescent="0.25">
      <c r="A339" s="2506" t="s">
        <v>772</v>
      </c>
      <c r="B339" s="2504"/>
      <c r="C339" s="2505"/>
      <c r="D339" s="816">
        <v>0</v>
      </c>
      <c r="E339" s="811">
        <v>0</v>
      </c>
      <c r="F339" s="811">
        <v>0</v>
      </c>
      <c r="G339" s="811">
        <v>0</v>
      </c>
      <c r="H339" s="811">
        <v>0</v>
      </c>
      <c r="I339" s="811">
        <v>0</v>
      </c>
      <c r="J339" s="812">
        <v>0</v>
      </c>
      <c r="K339" s="739">
        <f>SUM(D339:J339)</f>
        <v>0</v>
      </c>
    </row>
    <row r="340" spans="1:11" ht="15.75" hidden="1" thickBot="1" x14ac:dyDescent="0.3">
      <c r="A340" s="2512" t="s">
        <v>773</v>
      </c>
      <c r="B340" s="2513"/>
      <c r="C340" s="2514"/>
      <c r="D340" s="525">
        <v>0</v>
      </c>
      <c r="E340" s="526">
        <v>0</v>
      </c>
      <c r="F340" s="526">
        <v>0</v>
      </c>
      <c r="G340" s="526">
        <v>0</v>
      </c>
      <c r="H340" s="526">
        <v>0</v>
      </c>
      <c r="I340" s="526">
        <v>0</v>
      </c>
      <c r="J340" s="736">
        <v>0</v>
      </c>
      <c r="K340" s="740">
        <f>SUM(D340:J340)</f>
        <v>0</v>
      </c>
    </row>
    <row r="341" spans="1:11" ht="16.5" hidden="1" customHeight="1" thickTop="1" thickBot="1" x14ac:dyDescent="0.3">
      <c r="A341" s="190"/>
      <c r="B341" s="2515" t="s">
        <v>774</v>
      </c>
      <c r="C341" s="2516"/>
      <c r="D341" s="527">
        <f t="shared" ref="D341:K341" si="44">SUM(D336:D340)</f>
        <v>79</v>
      </c>
      <c r="E341" s="528">
        <f t="shared" si="44"/>
        <v>56</v>
      </c>
      <c r="F341" s="528">
        <f t="shared" si="44"/>
        <v>21</v>
      </c>
      <c r="G341" s="528">
        <f t="shared" si="44"/>
        <v>19</v>
      </c>
      <c r="H341" s="528">
        <f t="shared" si="44"/>
        <v>79</v>
      </c>
      <c r="I341" s="528">
        <f t="shared" si="44"/>
        <v>13</v>
      </c>
      <c r="J341" s="737">
        <f t="shared" si="44"/>
        <v>0</v>
      </c>
      <c r="K341" s="741">
        <f t="shared" si="44"/>
        <v>267</v>
      </c>
    </row>
    <row r="342" spans="1:11" ht="7.5" hidden="1" customHeight="1" thickBot="1" x14ac:dyDescent="0.3">
      <c r="A342" s="146"/>
      <c r="B342" s="147"/>
      <c r="C342" s="147"/>
      <c r="D342" s="143"/>
      <c r="E342" s="143"/>
      <c r="F342" s="143"/>
      <c r="G342" s="143"/>
      <c r="H342" s="143"/>
      <c r="I342" s="143"/>
      <c r="J342" s="143"/>
      <c r="K342" s="144"/>
    </row>
    <row r="343" spans="1:11" ht="15.75" hidden="1" thickBot="1" x14ac:dyDescent="0.3">
      <c r="A343" s="2490" t="s">
        <v>775</v>
      </c>
      <c r="B343" s="2491"/>
      <c r="C343" s="2491"/>
      <c r="D343" s="2491"/>
      <c r="E343" s="2491"/>
      <c r="F343" s="2491"/>
      <c r="G343" s="2491"/>
      <c r="H343" s="2491"/>
      <c r="I343" s="2491"/>
      <c r="J343" s="2491"/>
      <c r="K343" s="2492"/>
    </row>
    <row r="344" spans="1:11" ht="15.75" hidden="1" thickBot="1" x14ac:dyDescent="0.3">
      <c r="A344" s="2493" t="s">
        <v>142</v>
      </c>
      <c r="B344" s="2494"/>
      <c r="C344" s="2494"/>
      <c r="D344" s="2494"/>
      <c r="E344" s="2494"/>
      <c r="F344" s="2494"/>
      <c r="G344" s="2494"/>
      <c r="H344" s="2494"/>
      <c r="I344" s="2494"/>
      <c r="J344" s="2494"/>
      <c r="K344" s="2495"/>
    </row>
    <row r="345" spans="1:11" ht="15.75" hidden="1" thickBot="1" x14ac:dyDescent="0.3">
      <c r="A345" s="2483"/>
      <c r="B345" s="2484"/>
      <c r="C345" s="2485"/>
      <c r="D345" s="187" t="s">
        <v>747</v>
      </c>
      <c r="E345" s="188" t="s">
        <v>465</v>
      </c>
      <c r="F345" s="188" t="s">
        <v>748</v>
      </c>
      <c r="G345" s="188" t="s">
        <v>749</v>
      </c>
      <c r="H345" s="188" t="s">
        <v>750</v>
      </c>
      <c r="I345" s="188" t="s">
        <v>793</v>
      </c>
      <c r="J345" s="188" t="s">
        <v>762</v>
      </c>
      <c r="K345" s="189" t="s">
        <v>135</v>
      </c>
    </row>
    <row r="346" spans="1:11" ht="15" hidden="1" customHeight="1" x14ac:dyDescent="0.25">
      <c r="A346" s="1873"/>
      <c r="B346" s="2502" t="s">
        <v>776</v>
      </c>
      <c r="C346" s="2503"/>
      <c r="D346" s="813">
        <v>52</v>
      </c>
      <c r="E346" s="814">
        <v>44</v>
      </c>
      <c r="F346" s="814">
        <v>23</v>
      </c>
      <c r="G346" s="814">
        <v>16</v>
      </c>
      <c r="H346" s="814">
        <v>66</v>
      </c>
      <c r="I346" s="814">
        <v>11</v>
      </c>
      <c r="J346" s="815">
        <v>0</v>
      </c>
      <c r="K346" s="738">
        <f>SUM(D346:J346)</f>
        <v>212</v>
      </c>
    </row>
    <row r="347" spans="1:11" ht="15" hidden="1" customHeight="1" x14ac:dyDescent="0.25">
      <c r="A347" s="150"/>
      <c r="B347" s="2504" t="s">
        <v>777</v>
      </c>
      <c r="C347" s="2505"/>
      <c r="D347" s="816">
        <v>3</v>
      </c>
      <c r="E347" s="811">
        <v>4</v>
      </c>
      <c r="F347" s="811">
        <v>2</v>
      </c>
      <c r="G347" s="811">
        <v>0</v>
      </c>
      <c r="H347" s="811">
        <v>5</v>
      </c>
      <c r="I347" s="811">
        <v>1</v>
      </c>
      <c r="J347" s="812">
        <v>0</v>
      </c>
      <c r="K347" s="744">
        <f>SUM(D347:J347)</f>
        <v>15</v>
      </c>
    </row>
    <row r="348" spans="1:11" ht="15" hidden="1" customHeight="1" x14ac:dyDescent="0.25">
      <c r="A348" s="2506" t="s">
        <v>778</v>
      </c>
      <c r="B348" s="2504"/>
      <c r="C348" s="2505"/>
      <c r="D348" s="1418">
        <v>0</v>
      </c>
      <c r="E348" s="811">
        <v>0</v>
      </c>
      <c r="F348" s="811">
        <v>0</v>
      </c>
      <c r="G348" s="811">
        <v>0</v>
      </c>
      <c r="H348" s="811">
        <v>0</v>
      </c>
      <c r="I348" s="811">
        <v>0</v>
      </c>
      <c r="J348" s="1419">
        <v>0</v>
      </c>
      <c r="K348" s="744">
        <f>SUM(D348:J348)</f>
        <v>0</v>
      </c>
    </row>
    <row r="349" spans="1:11" ht="15" hidden="1" customHeight="1" x14ac:dyDescent="0.25">
      <c r="A349" s="150"/>
      <c r="B349" s="2504" t="s">
        <v>779</v>
      </c>
      <c r="C349" s="2505"/>
      <c r="D349" s="1418">
        <v>0</v>
      </c>
      <c r="E349" s="811">
        <v>0</v>
      </c>
      <c r="F349" s="811">
        <v>0</v>
      </c>
      <c r="G349" s="811">
        <v>0</v>
      </c>
      <c r="H349" s="811">
        <v>0</v>
      </c>
      <c r="I349" s="811">
        <v>0</v>
      </c>
      <c r="J349" s="1419">
        <v>0</v>
      </c>
      <c r="K349" s="744">
        <f>SUM(D349:J349)</f>
        <v>0</v>
      </c>
    </row>
    <row r="350" spans="1:11" ht="15.75" hidden="1" customHeight="1" thickBot="1" x14ac:dyDescent="0.3">
      <c r="A350" s="150"/>
      <c r="B350" s="2513" t="s">
        <v>780</v>
      </c>
      <c r="C350" s="2514"/>
      <c r="D350" s="1420">
        <v>0</v>
      </c>
      <c r="E350" s="526">
        <v>0</v>
      </c>
      <c r="F350" s="526">
        <v>0</v>
      </c>
      <c r="G350" s="526">
        <v>0</v>
      </c>
      <c r="H350" s="526">
        <v>0</v>
      </c>
      <c r="I350" s="526">
        <v>0</v>
      </c>
      <c r="J350" s="1421">
        <v>0</v>
      </c>
      <c r="K350" s="740">
        <f>SUM(D350:J350)</f>
        <v>0</v>
      </c>
    </row>
    <row r="351" spans="1:11" ht="16.5" hidden="1" customHeight="1" thickTop="1" thickBot="1" x14ac:dyDescent="0.3">
      <c r="A351" s="1874"/>
      <c r="B351" s="2515" t="s">
        <v>781</v>
      </c>
      <c r="C351" s="2516"/>
      <c r="D351" s="522">
        <f t="shared" ref="D351:K351" si="45">SUM(D346:D350)</f>
        <v>55</v>
      </c>
      <c r="E351" s="523">
        <f t="shared" si="45"/>
        <v>48</v>
      </c>
      <c r="F351" s="523">
        <f t="shared" si="45"/>
        <v>25</v>
      </c>
      <c r="G351" s="523">
        <f t="shared" si="45"/>
        <v>16</v>
      </c>
      <c r="H351" s="523">
        <f t="shared" si="45"/>
        <v>71</v>
      </c>
      <c r="I351" s="523">
        <f t="shared" si="45"/>
        <v>12</v>
      </c>
      <c r="J351" s="523">
        <f t="shared" si="45"/>
        <v>0</v>
      </c>
      <c r="K351" s="741">
        <f t="shared" si="45"/>
        <v>227</v>
      </c>
    </row>
    <row r="352" spans="1:11" ht="7.5" hidden="1" customHeight="1" thickBot="1" x14ac:dyDescent="0.3">
      <c r="A352" s="146"/>
      <c r="B352" s="147"/>
      <c r="C352" s="147"/>
      <c r="D352" s="143"/>
      <c r="E352" s="143"/>
      <c r="F352" s="143"/>
      <c r="G352" s="143"/>
      <c r="H352" s="143"/>
      <c r="I352" s="143"/>
      <c r="J352" s="143"/>
      <c r="K352" s="145"/>
    </row>
    <row r="353" spans="1:11" ht="15.75" hidden="1" thickBot="1" x14ac:dyDescent="0.3">
      <c r="A353" s="2490" t="s">
        <v>782</v>
      </c>
      <c r="B353" s="2491"/>
      <c r="C353" s="2491"/>
      <c r="D353" s="2491"/>
      <c r="E353" s="2491"/>
      <c r="F353" s="2491"/>
      <c r="G353" s="2491"/>
      <c r="H353" s="2491"/>
      <c r="I353" s="2491"/>
      <c r="J353" s="2491"/>
      <c r="K353" s="2492"/>
    </row>
    <row r="354" spans="1:11" ht="15.75" hidden="1" thickBot="1" x14ac:dyDescent="0.3">
      <c r="A354" s="2493" t="s">
        <v>274</v>
      </c>
      <c r="B354" s="2494"/>
      <c r="C354" s="2494"/>
      <c r="D354" s="2494"/>
      <c r="E354" s="2494"/>
      <c r="F354" s="2494"/>
      <c r="G354" s="2494"/>
      <c r="H354" s="2494"/>
      <c r="I354" s="2494"/>
      <c r="J354" s="2494"/>
      <c r="K354" s="2495"/>
    </row>
    <row r="355" spans="1:11" ht="15.75" hidden="1" thickBot="1" x14ac:dyDescent="0.3">
      <c r="A355" s="2483"/>
      <c r="B355" s="2484"/>
      <c r="C355" s="2485"/>
      <c r="D355" s="336" t="s">
        <v>747</v>
      </c>
      <c r="E355" s="335" t="s">
        <v>465</v>
      </c>
      <c r="F355" s="335" t="s">
        <v>748</v>
      </c>
      <c r="G355" s="335" t="s">
        <v>749</v>
      </c>
      <c r="H355" s="335" t="s">
        <v>750</v>
      </c>
      <c r="I355" s="335" t="s">
        <v>793</v>
      </c>
      <c r="J355" s="745" t="s">
        <v>762</v>
      </c>
      <c r="K355" s="748" t="s">
        <v>135</v>
      </c>
    </row>
    <row r="356" spans="1:11" hidden="1" x14ac:dyDescent="0.25">
      <c r="A356" s="2486" t="s">
        <v>783</v>
      </c>
      <c r="B356" s="2487"/>
      <c r="C356" s="2487"/>
      <c r="D356" s="512">
        <f t="shared" ref="D356:K356" si="46">1-D357</f>
        <v>0.67930029154518956</v>
      </c>
      <c r="E356" s="513">
        <f t="shared" si="46"/>
        <v>0.69032258064516128</v>
      </c>
      <c r="F356" s="513">
        <f t="shared" si="46"/>
        <v>0.48979591836734693</v>
      </c>
      <c r="G356" s="513">
        <f t="shared" si="46"/>
        <v>0.71171171171171177</v>
      </c>
      <c r="H356" s="513">
        <f t="shared" si="46"/>
        <v>0.60664819944598336</v>
      </c>
      <c r="I356" s="513">
        <f t="shared" si="46"/>
        <v>0.73333333333333339</v>
      </c>
      <c r="J356" s="746">
        <f t="shared" si="46"/>
        <v>1</v>
      </c>
      <c r="K356" s="749">
        <f t="shared" si="46"/>
        <v>0.66119402985074627</v>
      </c>
    </row>
    <row r="357" spans="1:11" ht="18" hidden="1" thickBot="1" x14ac:dyDescent="0.3">
      <c r="A357" s="2488" t="s">
        <v>784</v>
      </c>
      <c r="B357" s="2489"/>
      <c r="C357" s="2489"/>
      <c r="D357" s="514">
        <f t="shared" ref="D357:K357" si="47">D351/D330*2</f>
        <v>0.32069970845481049</v>
      </c>
      <c r="E357" s="515">
        <f t="shared" si="47"/>
        <v>0.30967741935483872</v>
      </c>
      <c r="F357" s="515">
        <f t="shared" si="47"/>
        <v>0.51020408163265307</v>
      </c>
      <c r="G357" s="515">
        <f t="shared" si="47"/>
        <v>0.28828828828828829</v>
      </c>
      <c r="H357" s="515">
        <f t="shared" si="47"/>
        <v>0.39335180055401664</v>
      </c>
      <c r="I357" s="515">
        <f t="shared" si="47"/>
        <v>0.26666666666666666</v>
      </c>
      <c r="J357" s="747">
        <f t="shared" si="47"/>
        <v>0</v>
      </c>
      <c r="K357" s="750">
        <f t="shared" si="47"/>
        <v>0.33880597014925373</v>
      </c>
    </row>
    <row r="358" spans="1:11" ht="15.75" hidden="1" x14ac:dyDescent="0.25">
      <c r="A358" s="2" t="s">
        <v>785</v>
      </c>
      <c r="B358" s="141"/>
      <c r="C358" s="140"/>
      <c r="D358" s="140"/>
      <c r="E358" s="140"/>
      <c r="F358" s="140"/>
      <c r="G358" s="140"/>
      <c r="H358" s="140"/>
      <c r="I358" s="140"/>
      <c r="J358" s="140"/>
      <c r="K358" s="140"/>
    </row>
    <row r="359" spans="1:11" ht="15.75" hidden="1" x14ac:dyDescent="0.25">
      <c r="A359" s="2" t="s">
        <v>786</v>
      </c>
      <c r="B359" s="140"/>
      <c r="C359" s="140"/>
      <c r="D359" s="140"/>
      <c r="E359" s="140"/>
      <c r="F359" s="140"/>
      <c r="G359" s="140"/>
      <c r="H359" s="140"/>
      <c r="I359" s="140"/>
      <c r="J359" s="140"/>
      <c r="K359" s="140"/>
    </row>
    <row r="360" spans="1:11" ht="15.75" hidden="1" x14ac:dyDescent="0.25">
      <c r="A360" s="2" t="s">
        <v>787</v>
      </c>
      <c r="B360" s="140"/>
      <c r="C360" s="140"/>
      <c r="D360" s="140"/>
      <c r="E360" s="140"/>
      <c r="F360" s="140"/>
      <c r="G360" s="140"/>
      <c r="H360" s="140"/>
      <c r="I360" s="140"/>
      <c r="J360" s="140"/>
      <c r="K360" s="140"/>
    </row>
    <row r="361" spans="1:11" hidden="1" x14ac:dyDescent="0.25">
      <c r="A361" s="615" t="s">
        <v>788</v>
      </c>
      <c r="B361" s="140"/>
      <c r="C361" s="140"/>
      <c r="D361" s="140"/>
      <c r="E361" s="140"/>
      <c r="F361" s="140"/>
      <c r="G361" s="140"/>
      <c r="H361" s="140"/>
      <c r="I361" s="140"/>
      <c r="J361" s="140"/>
      <c r="K361" s="140"/>
    </row>
    <row r="362" spans="1:11" ht="9.75" hidden="1" customHeight="1" thickBot="1" x14ac:dyDescent="0.3">
      <c r="A362" s="142"/>
      <c r="B362" s="142"/>
      <c r="C362" s="142"/>
      <c r="D362" s="139"/>
      <c r="E362" s="139"/>
      <c r="F362" s="139"/>
      <c r="G362" s="139"/>
      <c r="H362" s="139"/>
      <c r="I362" s="139"/>
      <c r="J362" s="139"/>
      <c r="K362" s="142"/>
    </row>
    <row r="363" spans="1:11" ht="15.75" hidden="1" thickBot="1" x14ac:dyDescent="0.3">
      <c r="A363" s="2490" t="s">
        <v>789</v>
      </c>
      <c r="B363" s="2491"/>
      <c r="C363" s="2491"/>
      <c r="D363" s="2491"/>
      <c r="E363" s="2491"/>
      <c r="F363" s="2491"/>
      <c r="G363" s="2491"/>
      <c r="H363" s="2491"/>
      <c r="I363" s="2491"/>
      <c r="J363" s="2491"/>
      <c r="K363" s="2492"/>
    </row>
    <row r="364" spans="1:11" ht="15.75" hidden="1" thickBot="1" x14ac:dyDescent="0.3">
      <c r="A364" s="2493" t="s">
        <v>274</v>
      </c>
      <c r="B364" s="2494"/>
      <c r="C364" s="2494"/>
      <c r="D364" s="2494"/>
      <c r="E364" s="2494"/>
      <c r="F364" s="2494"/>
      <c r="G364" s="2494"/>
      <c r="H364" s="2494"/>
      <c r="I364" s="2494"/>
      <c r="J364" s="2494"/>
      <c r="K364" s="2495"/>
    </row>
    <row r="365" spans="1:11" ht="15.75" hidden="1" thickBot="1" x14ac:dyDescent="0.3">
      <c r="A365" s="2483"/>
      <c r="B365" s="2484"/>
      <c r="C365" s="2485"/>
      <c r="D365" s="187" t="s">
        <v>747</v>
      </c>
      <c r="E365" s="188" t="s">
        <v>465</v>
      </c>
      <c r="F365" s="188" t="s">
        <v>748</v>
      </c>
      <c r="G365" s="188" t="s">
        <v>749</v>
      </c>
      <c r="H365" s="188" t="s">
        <v>750</v>
      </c>
      <c r="I365" s="188" t="s">
        <v>793</v>
      </c>
      <c r="J365" s="751" t="s">
        <v>762</v>
      </c>
      <c r="K365" s="755" t="s">
        <v>135</v>
      </c>
    </row>
    <row r="366" spans="1:11" hidden="1" x14ac:dyDescent="0.25">
      <c r="A366" s="2496" t="s">
        <v>763</v>
      </c>
      <c r="B366" s="2497"/>
      <c r="C366" s="2497"/>
      <c r="D366" s="507">
        <v>52</v>
      </c>
      <c r="E366" s="508">
        <v>57</v>
      </c>
      <c r="F366" s="508">
        <v>20</v>
      </c>
      <c r="G366" s="508">
        <v>21</v>
      </c>
      <c r="H366" s="508">
        <v>58</v>
      </c>
      <c r="I366" s="508">
        <v>15</v>
      </c>
      <c r="J366" s="752">
        <v>6</v>
      </c>
      <c r="K366" s="756">
        <f>SUM(D366:J366)</f>
        <v>229</v>
      </c>
    </row>
    <row r="367" spans="1:11" hidden="1" x14ac:dyDescent="0.25">
      <c r="A367" s="2498" t="s">
        <v>790</v>
      </c>
      <c r="B367" s="2499"/>
      <c r="C367" s="2499"/>
      <c r="D367" s="509">
        <v>51</v>
      </c>
      <c r="E367" s="510">
        <v>55</v>
      </c>
      <c r="F367" s="510">
        <v>18</v>
      </c>
      <c r="G367" s="510">
        <v>20</v>
      </c>
      <c r="H367" s="510">
        <v>58</v>
      </c>
      <c r="I367" s="510">
        <v>15</v>
      </c>
      <c r="J367" s="753">
        <v>6</v>
      </c>
      <c r="K367" s="739">
        <f>SUM(D367:J367)</f>
        <v>223</v>
      </c>
    </row>
    <row r="368" spans="1:11" ht="15.75" hidden="1" thickBot="1" x14ac:dyDescent="0.3">
      <c r="A368" s="2500" t="s">
        <v>767</v>
      </c>
      <c r="B368" s="2501"/>
      <c r="C368" s="2501"/>
      <c r="D368" s="511">
        <v>1</v>
      </c>
      <c r="E368" s="403">
        <v>2</v>
      </c>
      <c r="F368" s="1422">
        <v>2</v>
      </c>
      <c r="G368" s="403">
        <v>1</v>
      </c>
      <c r="H368" s="403">
        <v>0</v>
      </c>
      <c r="I368" s="1422">
        <v>0</v>
      </c>
      <c r="J368" s="1422">
        <v>0</v>
      </c>
      <c r="K368" s="1423">
        <f>SUM(K366-K367)</f>
        <v>6</v>
      </c>
    </row>
    <row r="369" spans="1:11" hidden="1" x14ac:dyDescent="0.25">
      <c r="A369" s="4" t="s">
        <v>791</v>
      </c>
      <c r="B369" s="5"/>
      <c r="C369" s="6"/>
      <c r="D369" s="7"/>
      <c r="E369" s="8"/>
      <c r="F369" s="42"/>
      <c r="G369" s="7"/>
      <c r="H369" s="7"/>
      <c r="I369" s="7"/>
      <c r="J369" s="7"/>
      <c r="K369" s="7"/>
    </row>
    <row r="370" spans="1:11" hidden="1" x14ac:dyDescent="0.25">
      <c r="A370" s="4" t="s">
        <v>792</v>
      </c>
      <c r="B370" s="4"/>
      <c r="C370" s="6"/>
      <c r="D370" s="3"/>
      <c r="E370" s="7"/>
      <c r="F370" s="9"/>
      <c r="G370" s="3"/>
      <c r="H370" s="3"/>
      <c r="I370" s="3"/>
      <c r="J370" s="3"/>
      <c r="K370" s="3"/>
    </row>
    <row r="371" spans="1:11" ht="15.75" hidden="1" thickBot="1" x14ac:dyDescent="0.3">
      <c r="A371" s="4"/>
      <c r="B371" s="4"/>
      <c r="C371" s="6"/>
      <c r="D371" s="3"/>
      <c r="E371" s="7"/>
      <c r="F371" s="9"/>
      <c r="G371" s="3"/>
      <c r="H371" s="3"/>
      <c r="I371" s="3"/>
      <c r="J371" s="3"/>
      <c r="K371" s="3"/>
    </row>
    <row r="372" spans="1:11" ht="15.75" hidden="1" thickBot="1" x14ac:dyDescent="0.3">
      <c r="A372" s="2493" t="s">
        <v>187</v>
      </c>
      <c r="B372" s="2494"/>
      <c r="C372" s="2494"/>
      <c r="D372" s="2494"/>
      <c r="E372" s="2494"/>
      <c r="F372" s="2494"/>
      <c r="G372" s="2494"/>
      <c r="H372" s="2494"/>
      <c r="I372" s="2494"/>
      <c r="J372" s="2494"/>
      <c r="K372" s="2495"/>
    </row>
    <row r="373" spans="1:11" ht="15.75" hidden="1" thickBot="1" x14ac:dyDescent="0.3">
      <c r="A373" s="2509"/>
      <c r="B373" s="2510"/>
      <c r="C373" s="2511"/>
      <c r="D373" s="336" t="s">
        <v>717</v>
      </c>
      <c r="E373" s="335" t="s">
        <v>718</v>
      </c>
      <c r="F373" s="335" t="s">
        <v>719</v>
      </c>
      <c r="G373" s="335" t="s">
        <v>720</v>
      </c>
      <c r="H373" s="335" t="s">
        <v>721</v>
      </c>
      <c r="I373" s="335" t="s">
        <v>802</v>
      </c>
      <c r="J373" s="335" t="s">
        <v>762</v>
      </c>
      <c r="K373" s="189" t="s">
        <v>135</v>
      </c>
    </row>
    <row r="374" spans="1:11" hidden="1" x14ac:dyDescent="0.25">
      <c r="A374" s="2517" t="s">
        <v>763</v>
      </c>
      <c r="B374" s="2518"/>
      <c r="C374" s="2518"/>
      <c r="D374" s="1172">
        <v>345</v>
      </c>
      <c r="E374" s="1173">
        <v>337</v>
      </c>
      <c r="F374" s="1173">
        <v>113</v>
      </c>
      <c r="G374" s="1173">
        <v>116</v>
      </c>
      <c r="H374" s="1173">
        <v>379</v>
      </c>
      <c r="I374" s="1173">
        <v>90</v>
      </c>
      <c r="J374" s="1174">
        <v>26</v>
      </c>
      <c r="K374" s="1270">
        <f>SUM(D374:J374)</f>
        <v>1406</v>
      </c>
    </row>
    <row r="375" spans="1:11" ht="17.25" hidden="1" x14ac:dyDescent="0.25">
      <c r="A375" s="2498" t="s">
        <v>764</v>
      </c>
      <c r="B375" s="2519"/>
      <c r="C375" s="2519"/>
      <c r="D375" s="1175">
        <v>264</v>
      </c>
      <c r="E375" s="1176">
        <v>266</v>
      </c>
      <c r="F375" s="1176">
        <v>80</v>
      </c>
      <c r="G375" s="1176">
        <v>82</v>
      </c>
      <c r="H375" s="1176">
        <v>272</v>
      </c>
      <c r="I375" s="1176">
        <v>76</v>
      </c>
      <c r="J375" s="1177">
        <v>23</v>
      </c>
      <c r="K375" s="1271">
        <f>SUM(D375:J375)</f>
        <v>1063</v>
      </c>
    </row>
    <row r="376" spans="1:11" ht="15" hidden="1" customHeight="1" x14ac:dyDescent="0.25">
      <c r="A376" s="2520" t="s">
        <v>765</v>
      </c>
      <c r="B376" s="2521"/>
      <c r="C376" s="2521"/>
      <c r="D376" s="1175">
        <v>63</v>
      </c>
      <c r="E376" s="1176">
        <v>43</v>
      </c>
      <c r="F376" s="1176">
        <v>25</v>
      </c>
      <c r="G376" s="1176">
        <v>25</v>
      </c>
      <c r="H376" s="1176">
        <v>89</v>
      </c>
      <c r="I376" s="1176">
        <v>8</v>
      </c>
      <c r="J376" s="1177">
        <v>4</v>
      </c>
      <c r="K376" s="1271">
        <f>SUM(D376:J376)</f>
        <v>257</v>
      </c>
    </row>
    <row r="377" spans="1:11" ht="15.75" hidden="1" thickBot="1" x14ac:dyDescent="0.3">
      <c r="A377" s="2498" t="s">
        <v>766</v>
      </c>
      <c r="B377" s="2519"/>
      <c r="C377" s="2519"/>
      <c r="D377" s="1272">
        <f>SUM(D375:D376)</f>
        <v>327</v>
      </c>
      <c r="E377" s="1273">
        <f t="shared" ref="E377:J377" si="48">SUM(E375:E376)</f>
        <v>309</v>
      </c>
      <c r="F377" s="1273">
        <f t="shared" si="48"/>
        <v>105</v>
      </c>
      <c r="G377" s="1273">
        <f t="shared" si="48"/>
        <v>107</v>
      </c>
      <c r="H377" s="1273">
        <f t="shared" si="48"/>
        <v>361</v>
      </c>
      <c r="I377" s="1273">
        <f t="shared" si="48"/>
        <v>84</v>
      </c>
      <c r="J377" s="1274">
        <f t="shared" si="48"/>
        <v>27</v>
      </c>
      <c r="K377" s="1275">
        <f>K375+K376</f>
        <v>1320</v>
      </c>
    </row>
    <row r="378" spans="1:11" ht="18" hidden="1" customHeight="1" thickTop="1" thickBot="1" x14ac:dyDescent="0.3">
      <c r="A378" s="2522" t="s">
        <v>767</v>
      </c>
      <c r="B378" s="2523"/>
      <c r="C378" s="2523"/>
      <c r="D378" s="1181">
        <f t="shared" ref="D378:J378" si="49">D374-D377</f>
        <v>18</v>
      </c>
      <c r="E378" s="589">
        <f t="shared" si="49"/>
        <v>28</v>
      </c>
      <c r="F378" s="589">
        <f t="shared" si="49"/>
        <v>8</v>
      </c>
      <c r="G378" s="589">
        <f t="shared" si="49"/>
        <v>9</v>
      </c>
      <c r="H378" s="589">
        <f t="shared" si="49"/>
        <v>18</v>
      </c>
      <c r="I378" s="589">
        <f t="shared" si="49"/>
        <v>6</v>
      </c>
      <c r="J378" s="590">
        <f t="shared" si="49"/>
        <v>-1</v>
      </c>
      <c r="K378" s="591">
        <f>K374-K377</f>
        <v>86</v>
      </c>
    </row>
    <row r="379" spans="1:11" ht="7.5" hidden="1" customHeight="1" x14ac:dyDescent="0.25">
      <c r="A379" s="146"/>
      <c r="B379" s="147"/>
      <c r="C379" s="147"/>
      <c r="D379" s="143"/>
      <c r="E379" s="143"/>
      <c r="F379" s="143"/>
      <c r="G379" s="143"/>
      <c r="H379" s="143"/>
      <c r="I379" s="143"/>
      <c r="J379" s="143"/>
      <c r="K379" s="144"/>
    </row>
    <row r="380" spans="1:11" ht="15.75" hidden="1" thickBot="1" x14ac:dyDescent="0.3">
      <c r="A380" s="2524" t="s">
        <v>768</v>
      </c>
      <c r="B380" s="2524"/>
      <c r="C380" s="2524"/>
      <c r="D380" s="2524"/>
      <c r="E380" s="2524"/>
      <c r="F380" s="2524"/>
      <c r="G380" s="2524"/>
      <c r="H380" s="2524"/>
      <c r="I380" s="2524"/>
      <c r="J380" s="2524"/>
      <c r="K380" s="2525"/>
    </row>
    <row r="381" spans="1:11" ht="15.75" hidden="1" thickBot="1" x14ac:dyDescent="0.3">
      <c r="A381" s="2493" t="s">
        <v>143</v>
      </c>
      <c r="B381" s="2494"/>
      <c r="C381" s="2494"/>
      <c r="D381" s="2494"/>
      <c r="E381" s="2494"/>
      <c r="F381" s="2494"/>
      <c r="G381" s="2494"/>
      <c r="H381" s="2494"/>
      <c r="I381" s="2494"/>
      <c r="J381" s="2494"/>
      <c r="K381" s="2495"/>
    </row>
    <row r="382" spans="1:11" ht="15.75" hidden="1" thickBot="1" x14ac:dyDescent="0.3">
      <c r="A382" s="2509"/>
      <c r="B382" s="2510"/>
      <c r="C382" s="2511"/>
      <c r="D382" s="336" t="s">
        <v>717</v>
      </c>
      <c r="E382" s="335" t="s">
        <v>718</v>
      </c>
      <c r="F382" s="335" t="s">
        <v>719</v>
      </c>
      <c r="G382" s="335" t="s">
        <v>720</v>
      </c>
      <c r="H382" s="335" t="s">
        <v>721</v>
      </c>
      <c r="I382" s="188" t="s">
        <v>803</v>
      </c>
      <c r="J382" s="188" t="s">
        <v>762</v>
      </c>
      <c r="K382" s="189" t="s">
        <v>135</v>
      </c>
    </row>
    <row r="383" spans="1:11" ht="15" hidden="1" customHeight="1" x14ac:dyDescent="0.25">
      <c r="A383" s="148"/>
      <c r="B383" s="2502" t="s">
        <v>769</v>
      </c>
      <c r="C383" s="2503"/>
      <c r="D383" s="1276">
        <v>95</v>
      </c>
      <c r="E383" s="1276">
        <v>57</v>
      </c>
      <c r="F383" s="1276">
        <v>31</v>
      </c>
      <c r="G383" s="1276">
        <v>30</v>
      </c>
      <c r="H383" s="1276">
        <v>97</v>
      </c>
      <c r="I383" s="1276">
        <v>12</v>
      </c>
      <c r="J383" s="1277">
        <v>3</v>
      </c>
      <c r="K383" s="1155">
        <f>SUM(D383:J383)</f>
        <v>325</v>
      </c>
    </row>
    <row r="384" spans="1:11" ht="15" hidden="1" customHeight="1" x14ac:dyDescent="0.25">
      <c r="A384" s="149"/>
      <c r="B384" s="2504" t="s">
        <v>770</v>
      </c>
      <c r="C384" s="2505"/>
      <c r="D384" s="1276">
        <v>0</v>
      </c>
      <c r="E384" s="1276">
        <v>0</v>
      </c>
      <c r="F384" s="1276">
        <v>0</v>
      </c>
      <c r="G384" s="1276">
        <v>0</v>
      </c>
      <c r="H384" s="1276">
        <v>0</v>
      </c>
      <c r="I384" s="1276">
        <v>0</v>
      </c>
      <c r="J384" s="1277">
        <v>0</v>
      </c>
      <c r="K384" s="1166">
        <f>SUM(D384:I384)</f>
        <v>0</v>
      </c>
    </row>
    <row r="385" spans="1:11" ht="15" hidden="1" customHeight="1" x14ac:dyDescent="0.25">
      <c r="A385" s="2506" t="s">
        <v>771</v>
      </c>
      <c r="B385" s="2504"/>
      <c r="C385" s="2505"/>
      <c r="D385" s="1276">
        <v>2</v>
      </c>
      <c r="E385" s="1276">
        <v>2</v>
      </c>
      <c r="F385" s="1276">
        <v>1</v>
      </c>
      <c r="G385" s="1276">
        <v>1</v>
      </c>
      <c r="H385" s="1276">
        <v>1</v>
      </c>
      <c r="I385" s="1276">
        <v>0</v>
      </c>
      <c r="J385" s="1277">
        <v>0</v>
      </c>
      <c r="K385" s="1166">
        <f>SUM(D385:I385)</f>
        <v>7</v>
      </c>
    </row>
    <row r="386" spans="1:11" ht="15" hidden="1" customHeight="1" x14ac:dyDescent="0.25">
      <c r="A386" s="2506" t="s">
        <v>772</v>
      </c>
      <c r="B386" s="2504"/>
      <c r="C386" s="2505"/>
      <c r="D386" s="1276">
        <v>0</v>
      </c>
      <c r="E386" s="1276">
        <v>0</v>
      </c>
      <c r="F386" s="1276">
        <v>0</v>
      </c>
      <c r="G386" s="1276">
        <v>0</v>
      </c>
      <c r="H386" s="1276">
        <v>0</v>
      </c>
      <c r="I386" s="1276">
        <v>0</v>
      </c>
      <c r="J386" s="1277">
        <v>0</v>
      </c>
      <c r="K386" s="1166">
        <f>SUM(D386:J386)</f>
        <v>0</v>
      </c>
    </row>
    <row r="387" spans="1:11" ht="15.75" hidden="1" thickBot="1" x14ac:dyDescent="0.3">
      <c r="A387" s="2512" t="s">
        <v>773</v>
      </c>
      <c r="B387" s="2513"/>
      <c r="C387" s="2514"/>
      <c r="D387" s="1160">
        <v>0</v>
      </c>
      <c r="E387" s="1161">
        <v>0</v>
      </c>
      <c r="F387" s="1161">
        <v>0</v>
      </c>
      <c r="G387" s="1161">
        <v>0</v>
      </c>
      <c r="H387" s="1161">
        <v>0</v>
      </c>
      <c r="I387" s="1161">
        <v>0</v>
      </c>
      <c r="J387" s="1162">
        <v>0</v>
      </c>
      <c r="K387" s="1163">
        <f>SUM(D387:J387)</f>
        <v>0</v>
      </c>
    </row>
    <row r="388" spans="1:11" ht="16.5" hidden="1" customHeight="1" thickTop="1" thickBot="1" x14ac:dyDescent="0.3">
      <c r="A388" s="190"/>
      <c r="B388" s="2515" t="s">
        <v>774</v>
      </c>
      <c r="C388" s="2516"/>
      <c r="D388" s="1167">
        <f t="shared" ref="D388:K388" si="50">SUM(D383:D387)</f>
        <v>97</v>
      </c>
      <c r="E388" s="802">
        <f t="shared" si="50"/>
        <v>59</v>
      </c>
      <c r="F388" s="802">
        <f t="shared" si="50"/>
        <v>32</v>
      </c>
      <c r="G388" s="802">
        <f t="shared" si="50"/>
        <v>31</v>
      </c>
      <c r="H388" s="802">
        <f t="shared" si="50"/>
        <v>98</v>
      </c>
      <c r="I388" s="802">
        <f t="shared" si="50"/>
        <v>12</v>
      </c>
      <c r="J388" s="1168">
        <f t="shared" si="50"/>
        <v>3</v>
      </c>
      <c r="K388" s="1169">
        <f t="shared" si="50"/>
        <v>332</v>
      </c>
    </row>
    <row r="389" spans="1:11" ht="7.5" hidden="1" customHeight="1" thickBot="1" x14ac:dyDescent="0.3">
      <c r="A389" s="146"/>
      <c r="B389" s="147"/>
      <c r="C389" s="147"/>
      <c r="D389" s="143"/>
      <c r="E389" s="143"/>
      <c r="F389" s="143"/>
      <c r="G389" s="143"/>
      <c r="H389" s="143"/>
      <c r="I389" s="143"/>
      <c r="J389" s="143"/>
      <c r="K389" s="144"/>
    </row>
    <row r="390" spans="1:11" ht="15.75" hidden="1" thickBot="1" x14ac:dyDescent="0.3">
      <c r="A390" s="2490" t="s">
        <v>775</v>
      </c>
      <c r="B390" s="2491"/>
      <c r="C390" s="2491"/>
      <c r="D390" s="2491"/>
      <c r="E390" s="2491"/>
      <c r="F390" s="2491"/>
      <c r="G390" s="2491"/>
      <c r="H390" s="2491"/>
      <c r="I390" s="2491"/>
      <c r="J390" s="2491"/>
      <c r="K390" s="2492"/>
    </row>
    <row r="391" spans="1:11" ht="15.75" hidden="1" thickBot="1" x14ac:dyDescent="0.3">
      <c r="A391" s="2493" t="s">
        <v>143</v>
      </c>
      <c r="B391" s="2494"/>
      <c r="C391" s="2494"/>
      <c r="D391" s="2494"/>
      <c r="E391" s="2494"/>
      <c r="F391" s="2494"/>
      <c r="G391" s="2494"/>
      <c r="H391" s="2494"/>
      <c r="I391" s="2494"/>
      <c r="J391" s="2494"/>
      <c r="K391" s="2495"/>
    </row>
    <row r="392" spans="1:11" ht="15.75" hidden="1" thickBot="1" x14ac:dyDescent="0.3">
      <c r="A392" s="2483"/>
      <c r="B392" s="2484"/>
      <c r="C392" s="2485"/>
      <c r="D392" s="336" t="s">
        <v>717</v>
      </c>
      <c r="E392" s="335" t="s">
        <v>718</v>
      </c>
      <c r="F392" s="335" t="s">
        <v>719</v>
      </c>
      <c r="G392" s="335" t="s">
        <v>720</v>
      </c>
      <c r="H392" s="335" t="s">
        <v>721</v>
      </c>
      <c r="I392" s="188" t="s">
        <v>803</v>
      </c>
      <c r="J392" s="188" t="s">
        <v>762</v>
      </c>
      <c r="K392" s="189" t="s">
        <v>135</v>
      </c>
    </row>
    <row r="393" spans="1:11" ht="15" hidden="1" customHeight="1" x14ac:dyDescent="0.25">
      <c r="A393" s="1873"/>
      <c r="B393" s="2502" t="s">
        <v>776</v>
      </c>
      <c r="C393" s="2503"/>
      <c r="D393" s="1278">
        <v>60</v>
      </c>
      <c r="E393" s="1279">
        <v>52</v>
      </c>
      <c r="F393" s="1279">
        <v>23</v>
      </c>
      <c r="G393" s="1279">
        <v>12</v>
      </c>
      <c r="H393" s="1279">
        <v>61</v>
      </c>
      <c r="I393" s="1279">
        <v>9</v>
      </c>
      <c r="J393" s="1280">
        <v>2</v>
      </c>
      <c r="K393" s="1155">
        <f>SUM(D393:J393)</f>
        <v>219</v>
      </c>
    </row>
    <row r="394" spans="1:11" ht="15" hidden="1" customHeight="1" x14ac:dyDescent="0.25">
      <c r="A394" s="150"/>
      <c r="B394" s="2504" t="s">
        <v>777</v>
      </c>
      <c r="C394" s="2505"/>
      <c r="D394" s="1281">
        <v>2</v>
      </c>
      <c r="E394" s="1276">
        <v>1</v>
      </c>
      <c r="F394" s="1276">
        <v>3</v>
      </c>
      <c r="G394" s="1276">
        <v>0</v>
      </c>
      <c r="H394" s="1276">
        <v>7</v>
      </c>
      <c r="I394" s="1276">
        <v>0</v>
      </c>
      <c r="J394" s="1277">
        <v>1</v>
      </c>
      <c r="K394" s="1159">
        <f>SUM(D394:J394)</f>
        <v>14</v>
      </c>
    </row>
    <row r="395" spans="1:11" ht="15" hidden="1" customHeight="1" x14ac:dyDescent="0.25">
      <c r="A395" s="2506" t="s">
        <v>778</v>
      </c>
      <c r="B395" s="2504"/>
      <c r="C395" s="2505"/>
      <c r="D395" s="1281">
        <v>0</v>
      </c>
      <c r="E395" s="1276">
        <v>0</v>
      </c>
      <c r="F395" s="1276">
        <v>0</v>
      </c>
      <c r="G395" s="1276">
        <v>0</v>
      </c>
      <c r="H395" s="1276">
        <v>0</v>
      </c>
      <c r="I395" s="1276">
        <v>0</v>
      </c>
      <c r="J395" s="1277">
        <v>0</v>
      </c>
      <c r="K395" s="1159">
        <f>SUM(D395:J395)</f>
        <v>0</v>
      </c>
    </row>
    <row r="396" spans="1:11" ht="15" hidden="1" customHeight="1" x14ac:dyDescent="0.25">
      <c r="A396" s="150"/>
      <c r="B396" s="2504" t="s">
        <v>779</v>
      </c>
      <c r="C396" s="2505"/>
      <c r="D396" s="1281">
        <v>0</v>
      </c>
      <c r="E396" s="1276">
        <v>0</v>
      </c>
      <c r="F396" s="1276">
        <v>0</v>
      </c>
      <c r="G396" s="1276">
        <v>0</v>
      </c>
      <c r="H396" s="1276">
        <v>0</v>
      </c>
      <c r="I396" s="1276">
        <v>0</v>
      </c>
      <c r="J396" s="1277">
        <v>0</v>
      </c>
      <c r="K396" s="1159">
        <f>SUM(D396:J396)</f>
        <v>0</v>
      </c>
    </row>
    <row r="397" spans="1:11" ht="15.75" hidden="1" customHeight="1" thickBot="1" x14ac:dyDescent="0.3">
      <c r="A397" s="150"/>
      <c r="B397" s="2504" t="s">
        <v>780</v>
      </c>
      <c r="C397" s="2505"/>
      <c r="D397" s="1282">
        <v>0</v>
      </c>
      <c r="E397" s="1283">
        <v>0</v>
      </c>
      <c r="F397" s="1283">
        <v>0</v>
      </c>
      <c r="G397" s="1283">
        <v>0</v>
      </c>
      <c r="H397" s="1283">
        <v>0</v>
      </c>
      <c r="I397" s="1283">
        <v>0</v>
      </c>
      <c r="J397" s="1284">
        <v>0</v>
      </c>
      <c r="K397" s="1163">
        <f>SUM(D397:J397)</f>
        <v>0</v>
      </c>
    </row>
    <row r="398" spans="1:11" ht="16.5" hidden="1" customHeight="1" thickTop="1" thickBot="1" x14ac:dyDescent="0.3">
      <c r="A398" s="1874"/>
      <c r="B398" s="2507" t="s">
        <v>781</v>
      </c>
      <c r="C398" s="2508"/>
      <c r="D398" s="1164">
        <f t="shared" ref="D398:K398" si="51">SUM(D393:D397)</f>
        <v>62</v>
      </c>
      <c r="E398" s="1165">
        <f t="shared" si="51"/>
        <v>53</v>
      </c>
      <c r="F398" s="1165">
        <f t="shared" si="51"/>
        <v>26</v>
      </c>
      <c r="G398" s="1165">
        <f t="shared" si="51"/>
        <v>12</v>
      </c>
      <c r="H398" s="1165">
        <f t="shared" si="51"/>
        <v>68</v>
      </c>
      <c r="I398" s="1165">
        <f t="shared" si="51"/>
        <v>9</v>
      </c>
      <c r="J398" s="1285">
        <f t="shared" si="51"/>
        <v>3</v>
      </c>
      <c r="K398" s="1286">
        <f t="shared" si="51"/>
        <v>233</v>
      </c>
    </row>
    <row r="399" spans="1:11" ht="7.5" hidden="1" customHeight="1" thickBot="1" x14ac:dyDescent="0.3">
      <c r="A399" s="146"/>
      <c r="B399" s="147"/>
      <c r="C399" s="147"/>
      <c r="D399" s="143"/>
      <c r="E399" s="143"/>
      <c r="F399" s="143"/>
      <c r="G399" s="143"/>
      <c r="H399" s="143"/>
      <c r="I399" s="143"/>
      <c r="J399" s="143"/>
      <c r="K399" s="145"/>
    </row>
    <row r="400" spans="1:11" ht="15.75" hidden="1" thickBot="1" x14ac:dyDescent="0.3">
      <c r="A400" s="2490" t="s">
        <v>782</v>
      </c>
      <c r="B400" s="2491"/>
      <c r="C400" s="2491"/>
      <c r="D400" s="2491"/>
      <c r="E400" s="2491"/>
      <c r="F400" s="2491"/>
      <c r="G400" s="2491"/>
      <c r="H400" s="2491"/>
      <c r="I400" s="2491"/>
      <c r="J400" s="2491"/>
      <c r="K400" s="2492"/>
    </row>
    <row r="401" spans="1:11" ht="15.75" hidden="1" thickBot="1" x14ac:dyDescent="0.3">
      <c r="A401" s="2493" t="s">
        <v>187</v>
      </c>
      <c r="B401" s="2494"/>
      <c r="C401" s="2494"/>
      <c r="D401" s="2494"/>
      <c r="E401" s="2494"/>
      <c r="F401" s="2494"/>
      <c r="G401" s="2494"/>
      <c r="H401" s="2494"/>
      <c r="I401" s="2494"/>
      <c r="J401" s="2494"/>
      <c r="K401" s="2495"/>
    </row>
    <row r="402" spans="1:11" ht="15.75" hidden="1" thickBot="1" x14ac:dyDescent="0.3">
      <c r="A402" s="2483"/>
      <c r="B402" s="2484"/>
      <c r="C402" s="2485"/>
      <c r="D402" s="336" t="s">
        <v>717</v>
      </c>
      <c r="E402" s="335" t="s">
        <v>718</v>
      </c>
      <c r="F402" s="335" t="s">
        <v>719</v>
      </c>
      <c r="G402" s="335" t="s">
        <v>720</v>
      </c>
      <c r="H402" s="335" t="s">
        <v>721</v>
      </c>
      <c r="I402" s="188" t="s">
        <v>803</v>
      </c>
      <c r="J402" s="745" t="s">
        <v>762</v>
      </c>
      <c r="K402" s="748" t="s">
        <v>135</v>
      </c>
    </row>
    <row r="403" spans="1:11" hidden="1" x14ac:dyDescent="0.25">
      <c r="A403" s="2486" t="s">
        <v>783</v>
      </c>
      <c r="B403" s="2487"/>
      <c r="C403" s="2487"/>
      <c r="D403" s="1144">
        <f t="shared" ref="D403:K403" si="52">1-D404</f>
        <v>0.62079510703363916</v>
      </c>
      <c r="E403" s="1145">
        <f t="shared" si="52"/>
        <v>0.65695792880258908</v>
      </c>
      <c r="F403" s="1145">
        <f t="shared" si="52"/>
        <v>0.50476190476190474</v>
      </c>
      <c r="G403" s="1145">
        <f t="shared" si="52"/>
        <v>0.77570093457943923</v>
      </c>
      <c r="H403" s="1145">
        <f t="shared" si="52"/>
        <v>0.62326869806094187</v>
      </c>
      <c r="I403" s="1145">
        <f t="shared" si="52"/>
        <v>0.7857142857142857</v>
      </c>
      <c r="J403" s="1146">
        <f t="shared" si="52"/>
        <v>0.77777777777777779</v>
      </c>
      <c r="K403" s="1287">
        <f t="shared" si="52"/>
        <v>0.64696969696969697</v>
      </c>
    </row>
    <row r="404" spans="1:11" ht="18" hidden="1" thickBot="1" x14ac:dyDescent="0.3">
      <c r="A404" s="2488" t="s">
        <v>784</v>
      </c>
      <c r="B404" s="2489"/>
      <c r="C404" s="2489"/>
      <c r="D404" s="1148">
        <f t="shared" ref="D404:K404" si="53">D398/D377*2</f>
        <v>0.37920489296636084</v>
      </c>
      <c r="E404" s="1149">
        <f t="shared" si="53"/>
        <v>0.34304207119741098</v>
      </c>
      <c r="F404" s="1149">
        <f t="shared" si="53"/>
        <v>0.49523809523809526</v>
      </c>
      <c r="G404" s="1149">
        <f t="shared" si="53"/>
        <v>0.22429906542056074</v>
      </c>
      <c r="H404" s="1149">
        <f t="shared" si="53"/>
        <v>0.37673130193905818</v>
      </c>
      <c r="I404" s="1149">
        <f t="shared" si="53"/>
        <v>0.21428571428571427</v>
      </c>
      <c r="J404" s="1150">
        <f t="shared" si="53"/>
        <v>0.22222222222222221</v>
      </c>
      <c r="K404" s="1288">
        <f t="shared" si="53"/>
        <v>0.35303030303030303</v>
      </c>
    </row>
    <row r="405" spans="1:11" ht="15.75" hidden="1" x14ac:dyDescent="0.25">
      <c r="A405" s="2" t="s">
        <v>804</v>
      </c>
      <c r="B405" s="141"/>
      <c r="C405" s="140"/>
      <c r="D405" s="140"/>
      <c r="E405" s="140"/>
      <c r="F405" s="140"/>
      <c r="G405" s="140"/>
      <c r="H405" s="140"/>
      <c r="I405" s="140"/>
      <c r="J405" s="140"/>
      <c r="K405" s="140"/>
    </row>
    <row r="406" spans="1:11" ht="15.75" hidden="1" x14ac:dyDescent="0.25">
      <c r="A406" s="2" t="s">
        <v>786</v>
      </c>
      <c r="B406" s="140"/>
      <c r="C406" s="140"/>
      <c r="D406" s="140"/>
      <c r="E406" s="140"/>
      <c r="F406" s="140"/>
      <c r="G406" s="140"/>
      <c r="H406" s="140"/>
      <c r="I406" s="140"/>
      <c r="J406" s="140"/>
      <c r="K406" s="140"/>
    </row>
    <row r="407" spans="1:11" ht="15.75" hidden="1" x14ac:dyDescent="0.25">
      <c r="A407" s="2" t="s">
        <v>787</v>
      </c>
      <c r="B407" s="140"/>
      <c r="C407" s="140"/>
      <c r="D407" s="140"/>
      <c r="E407" s="140"/>
      <c r="F407" s="140"/>
      <c r="G407" s="140"/>
      <c r="H407" s="140"/>
      <c r="I407" s="140"/>
      <c r="J407" s="140"/>
      <c r="K407" s="140"/>
    </row>
    <row r="408" spans="1:11" ht="9.75" hidden="1" customHeight="1" thickBot="1" x14ac:dyDescent="0.3">
      <c r="A408" s="142"/>
      <c r="B408" s="142"/>
      <c r="C408" s="142"/>
      <c r="D408" s="139"/>
      <c r="E408" s="139"/>
      <c r="F408" s="139"/>
      <c r="G408" s="139"/>
      <c r="H408" s="139"/>
      <c r="I408" s="139"/>
      <c r="J408" s="139"/>
      <c r="K408" s="142"/>
    </row>
    <row r="409" spans="1:11" ht="15.75" hidden="1" thickBot="1" x14ac:dyDescent="0.3">
      <c r="A409" s="2490" t="s">
        <v>789</v>
      </c>
      <c r="B409" s="2491"/>
      <c r="C409" s="2491"/>
      <c r="D409" s="2491"/>
      <c r="E409" s="2491"/>
      <c r="F409" s="2491"/>
      <c r="G409" s="2491"/>
      <c r="H409" s="2491"/>
      <c r="I409" s="2491"/>
      <c r="J409" s="2491"/>
      <c r="K409" s="2492"/>
    </row>
    <row r="410" spans="1:11" ht="15.75" hidden="1" thickBot="1" x14ac:dyDescent="0.3">
      <c r="A410" s="2493" t="s">
        <v>187</v>
      </c>
      <c r="B410" s="2494"/>
      <c r="C410" s="2494"/>
      <c r="D410" s="2494"/>
      <c r="E410" s="2494"/>
      <c r="F410" s="2494"/>
      <c r="G410" s="2494"/>
      <c r="H410" s="2494"/>
      <c r="I410" s="2494"/>
      <c r="J410" s="2494"/>
      <c r="K410" s="2495"/>
    </row>
    <row r="411" spans="1:11" ht="15.75" hidden="1" thickBot="1" x14ac:dyDescent="0.3">
      <c r="A411" s="2483"/>
      <c r="B411" s="2484"/>
      <c r="C411" s="2485"/>
      <c r="D411" s="336" t="s">
        <v>717</v>
      </c>
      <c r="E411" s="335" t="s">
        <v>718</v>
      </c>
      <c r="F411" s="335" t="s">
        <v>719</v>
      </c>
      <c r="G411" s="335" t="s">
        <v>720</v>
      </c>
      <c r="H411" s="335" t="s">
        <v>721</v>
      </c>
      <c r="I411" s="188" t="s">
        <v>803</v>
      </c>
      <c r="J411" s="751" t="s">
        <v>762</v>
      </c>
      <c r="K411" s="755" t="s">
        <v>135</v>
      </c>
    </row>
    <row r="412" spans="1:11" hidden="1" x14ac:dyDescent="0.25">
      <c r="A412" s="2496" t="s">
        <v>763</v>
      </c>
      <c r="B412" s="2497"/>
      <c r="C412" s="2497"/>
      <c r="D412" s="1289">
        <v>52</v>
      </c>
      <c r="E412" s="1290">
        <v>57</v>
      </c>
      <c r="F412" s="1290">
        <v>20</v>
      </c>
      <c r="G412" s="1290">
        <v>21</v>
      </c>
      <c r="H412" s="1290">
        <v>58</v>
      </c>
      <c r="I412" s="1290">
        <v>15</v>
      </c>
      <c r="J412" s="1291">
        <v>6</v>
      </c>
      <c r="K412" s="1292">
        <f>SUM(D412:J412)</f>
        <v>229</v>
      </c>
    </row>
    <row r="413" spans="1:11" ht="15.75" hidden="1" thickBot="1" x14ac:dyDescent="0.3">
      <c r="A413" s="2498" t="s">
        <v>790</v>
      </c>
      <c r="B413" s="2499"/>
      <c r="C413" s="2499"/>
      <c r="D413" s="1293">
        <v>50</v>
      </c>
      <c r="E413" s="1294">
        <v>56</v>
      </c>
      <c r="F413" s="1294">
        <v>20</v>
      </c>
      <c r="G413" s="1294">
        <v>20</v>
      </c>
      <c r="H413" s="1294">
        <v>58</v>
      </c>
      <c r="I413" s="1294">
        <v>15</v>
      </c>
      <c r="J413" s="1295">
        <v>6</v>
      </c>
      <c r="K413" s="1163">
        <f>SUM(D413:J413)</f>
        <v>225</v>
      </c>
    </row>
    <row r="414" spans="1:11" ht="16.5" hidden="1" thickTop="1" thickBot="1" x14ac:dyDescent="0.3">
      <c r="A414" s="2500" t="s">
        <v>767</v>
      </c>
      <c r="B414" s="2501"/>
      <c r="C414" s="2501"/>
      <c r="D414" s="1296">
        <v>2</v>
      </c>
      <c r="E414" s="1297">
        <v>1</v>
      </c>
      <c r="F414" s="1297">
        <v>0</v>
      </c>
      <c r="G414" s="1297">
        <v>1</v>
      </c>
      <c r="H414" s="1297">
        <v>0</v>
      </c>
      <c r="I414" s="1297">
        <v>0</v>
      </c>
      <c r="J414" s="1298">
        <v>0</v>
      </c>
      <c r="K414" s="1286">
        <f>SUM(K412-K413)</f>
        <v>4</v>
      </c>
    </row>
    <row r="415" spans="1:11" hidden="1" x14ac:dyDescent="0.25">
      <c r="A415" s="1208" t="s">
        <v>791</v>
      </c>
      <c r="B415" s="1209"/>
      <c r="C415" s="1210"/>
      <c r="D415" s="1211"/>
      <c r="E415" s="1212"/>
      <c r="F415" s="42"/>
      <c r="G415" s="7"/>
      <c r="H415" s="7"/>
      <c r="I415" s="7"/>
      <c r="J415" s="7"/>
      <c r="K415" s="7"/>
    </row>
    <row r="416" spans="1:11" hidden="1" x14ac:dyDescent="0.25">
      <c r="A416" s="1208" t="s">
        <v>792</v>
      </c>
      <c r="B416" s="1208"/>
      <c r="C416" s="1210"/>
      <c r="D416" s="1213"/>
      <c r="E416" s="1211"/>
      <c r="F416" s="9"/>
      <c r="G416" s="3"/>
      <c r="H416" s="3"/>
      <c r="I416" s="3"/>
      <c r="J416" s="3"/>
      <c r="K416" s="3"/>
    </row>
    <row r="417" spans="1:11" ht="16.5" hidden="1" customHeight="1" x14ac:dyDescent="0.25">
      <c r="A417" s="4"/>
      <c r="B417" s="4"/>
      <c r="C417" s="6"/>
      <c r="D417" s="3"/>
      <c r="E417" s="7"/>
      <c r="F417" s="9"/>
      <c r="G417" s="3"/>
      <c r="H417" s="3"/>
      <c r="I417" s="3"/>
      <c r="J417" s="3"/>
      <c r="K417" s="3"/>
    </row>
    <row r="418" spans="1:11" s="179" customFormat="1" ht="26.25" hidden="1" customHeight="1" thickBot="1" x14ac:dyDescent="0.4">
      <c r="A418" s="2526" t="s">
        <v>805</v>
      </c>
      <c r="B418" s="2526"/>
      <c r="C418" s="2526"/>
      <c r="D418" s="2526"/>
      <c r="E418" s="2526"/>
      <c r="F418" s="2526"/>
      <c r="G418" s="2526"/>
      <c r="H418" s="2526"/>
      <c r="I418" s="2526"/>
      <c r="J418" s="2526"/>
      <c r="K418" s="2527"/>
    </row>
    <row r="419" spans="1:11" ht="15.75" hidden="1" thickBot="1" x14ac:dyDescent="0.3">
      <c r="A419" s="2493" t="s">
        <v>188</v>
      </c>
      <c r="B419" s="2494"/>
      <c r="C419" s="2494"/>
      <c r="D419" s="2494"/>
      <c r="E419" s="2494"/>
      <c r="F419" s="2494"/>
      <c r="G419" s="2494"/>
      <c r="H419" s="2494"/>
      <c r="I419" s="2494"/>
      <c r="J419" s="2494"/>
      <c r="K419" s="2495"/>
    </row>
    <row r="420" spans="1:11" ht="18" hidden="1" thickBot="1" x14ac:dyDescent="0.3">
      <c r="A420" s="2509"/>
      <c r="B420" s="2510"/>
      <c r="C420" s="2511"/>
      <c r="D420" s="336" t="s">
        <v>760</v>
      </c>
      <c r="E420" s="335" t="s">
        <v>718</v>
      </c>
      <c r="F420" s="335" t="s">
        <v>719</v>
      </c>
      <c r="G420" s="335" t="s">
        <v>720</v>
      </c>
      <c r="H420" s="335" t="s">
        <v>721</v>
      </c>
      <c r="I420" s="335" t="s">
        <v>795</v>
      </c>
      <c r="J420" s="335" t="s">
        <v>762</v>
      </c>
      <c r="K420" s="189" t="s">
        <v>135</v>
      </c>
    </row>
    <row r="421" spans="1:11" hidden="1" x14ac:dyDescent="0.25">
      <c r="A421" s="2517" t="s">
        <v>763</v>
      </c>
      <c r="B421" s="2518"/>
      <c r="C421" s="2518"/>
      <c r="D421" s="1172">
        <v>344</v>
      </c>
      <c r="E421" s="1173">
        <v>337</v>
      </c>
      <c r="F421" s="1173">
        <v>113</v>
      </c>
      <c r="G421" s="1173">
        <v>116</v>
      </c>
      <c r="H421" s="1173">
        <v>381</v>
      </c>
      <c r="I421" s="1173">
        <v>89</v>
      </c>
      <c r="J421" s="1174">
        <v>26</v>
      </c>
      <c r="K421" s="532">
        <f>SUM(D421:J421)</f>
        <v>1406</v>
      </c>
    </row>
    <row r="422" spans="1:11" ht="17.25" hidden="1" x14ac:dyDescent="0.25">
      <c r="A422" s="2498" t="s">
        <v>764</v>
      </c>
      <c r="B422" s="2519"/>
      <c r="C422" s="2519"/>
      <c r="D422" s="1175">
        <v>260</v>
      </c>
      <c r="E422" s="1176">
        <v>269</v>
      </c>
      <c r="F422" s="1176">
        <v>82</v>
      </c>
      <c r="G422" s="1176">
        <v>87</v>
      </c>
      <c r="H422" s="1176">
        <v>262</v>
      </c>
      <c r="I422" s="1176">
        <v>79</v>
      </c>
      <c r="J422" s="1177">
        <v>23</v>
      </c>
      <c r="K422" s="536">
        <f>SUM(D422:J422)</f>
        <v>1062</v>
      </c>
    </row>
    <row r="423" spans="1:11" ht="15" hidden="1" customHeight="1" x14ac:dyDescent="0.25">
      <c r="A423" s="2520" t="s">
        <v>765</v>
      </c>
      <c r="B423" s="2521"/>
      <c r="C423" s="2521"/>
      <c r="D423" s="1175">
        <v>79</v>
      </c>
      <c r="E423" s="1176">
        <v>48</v>
      </c>
      <c r="F423" s="1176">
        <v>20</v>
      </c>
      <c r="G423" s="1176">
        <v>16</v>
      </c>
      <c r="H423" s="1176">
        <v>88</v>
      </c>
      <c r="I423" s="1176">
        <v>7</v>
      </c>
      <c r="J423" s="1177">
        <v>1</v>
      </c>
      <c r="K423" s="536">
        <f>SUM(D423:J423)</f>
        <v>259</v>
      </c>
    </row>
    <row r="424" spans="1:11" ht="15.75" hidden="1" thickBot="1" x14ac:dyDescent="0.3">
      <c r="A424" s="2530" t="s">
        <v>766</v>
      </c>
      <c r="B424" s="2531"/>
      <c r="C424" s="2532"/>
      <c r="D424" s="1178">
        <f>SUM(D422:D423)</f>
        <v>339</v>
      </c>
      <c r="E424" s="1179">
        <f t="shared" ref="E424:J424" si="54">SUM(E422:E423)</f>
        <v>317</v>
      </c>
      <c r="F424" s="1179">
        <f t="shared" si="54"/>
        <v>102</v>
      </c>
      <c r="G424" s="1179">
        <f t="shared" si="54"/>
        <v>103</v>
      </c>
      <c r="H424" s="1179">
        <f t="shared" si="54"/>
        <v>350</v>
      </c>
      <c r="I424" s="1179">
        <f t="shared" si="54"/>
        <v>86</v>
      </c>
      <c r="J424" s="1180">
        <f t="shared" si="54"/>
        <v>24</v>
      </c>
      <c r="K424" s="540">
        <f>K422+K423</f>
        <v>1321</v>
      </c>
    </row>
    <row r="425" spans="1:11" ht="18" hidden="1" customHeight="1" thickTop="1" thickBot="1" x14ac:dyDescent="0.3">
      <c r="A425" s="2533" t="s">
        <v>767</v>
      </c>
      <c r="B425" s="2534"/>
      <c r="C425" s="2534"/>
      <c r="D425" s="1181">
        <f t="shared" ref="D425:K425" si="55">D421-D424</f>
        <v>5</v>
      </c>
      <c r="E425" s="589">
        <f t="shared" si="55"/>
        <v>20</v>
      </c>
      <c r="F425" s="589">
        <f t="shared" si="55"/>
        <v>11</v>
      </c>
      <c r="G425" s="589">
        <f t="shared" si="55"/>
        <v>13</v>
      </c>
      <c r="H425" s="589">
        <f t="shared" si="55"/>
        <v>31</v>
      </c>
      <c r="I425" s="589">
        <f t="shared" si="55"/>
        <v>3</v>
      </c>
      <c r="J425" s="590">
        <f t="shared" si="55"/>
        <v>2</v>
      </c>
      <c r="K425" s="591">
        <f t="shared" si="55"/>
        <v>85</v>
      </c>
    </row>
    <row r="426" spans="1:11" ht="7.5" hidden="1" customHeight="1" x14ac:dyDescent="0.25">
      <c r="A426" s="2535"/>
      <c r="B426" s="2536"/>
      <c r="C426" s="2536"/>
      <c r="D426" s="2536"/>
      <c r="E426" s="2536"/>
      <c r="F426" s="2536"/>
      <c r="G426" s="2536"/>
      <c r="H426" s="2536"/>
      <c r="I426" s="2536"/>
      <c r="J426" s="2536"/>
      <c r="K426" s="2537"/>
    </row>
    <row r="427" spans="1:11" hidden="1" x14ac:dyDescent="0.25">
      <c r="A427" s="2524" t="s">
        <v>768</v>
      </c>
      <c r="B427" s="2524"/>
      <c r="C427" s="2524"/>
      <c r="D427" s="2524"/>
      <c r="E427" s="2524"/>
      <c r="F427" s="2524"/>
      <c r="G427" s="2524"/>
      <c r="H427" s="2524"/>
      <c r="I427" s="2524"/>
      <c r="J427" s="2524"/>
      <c r="K427" s="2525"/>
    </row>
    <row r="428" spans="1:11" ht="15.75" hidden="1" thickBot="1" x14ac:dyDescent="0.3">
      <c r="A428" s="2493" t="s">
        <v>806</v>
      </c>
      <c r="B428" s="2494"/>
      <c r="C428" s="2494"/>
      <c r="D428" s="2494"/>
      <c r="E428" s="2494"/>
      <c r="F428" s="2494"/>
      <c r="G428" s="2494"/>
      <c r="H428" s="2494"/>
      <c r="I428" s="2494"/>
      <c r="J428" s="2494"/>
      <c r="K428" s="2495"/>
    </row>
    <row r="429" spans="1:11" ht="15.75" hidden="1" thickBot="1" x14ac:dyDescent="0.3">
      <c r="A429" s="2509"/>
      <c r="B429" s="2510"/>
      <c r="C429" s="2511"/>
      <c r="D429" s="336" t="s">
        <v>760</v>
      </c>
      <c r="E429" s="335" t="s">
        <v>718</v>
      </c>
      <c r="F429" s="335" t="s">
        <v>719</v>
      </c>
      <c r="G429" s="335" t="s">
        <v>720</v>
      </c>
      <c r="H429" s="335" t="s">
        <v>721</v>
      </c>
      <c r="I429" s="188" t="s">
        <v>793</v>
      </c>
      <c r="J429" s="188" t="s">
        <v>762</v>
      </c>
      <c r="K429" s="189" t="s">
        <v>135</v>
      </c>
    </row>
    <row r="430" spans="1:11" ht="15" hidden="1" customHeight="1" x14ac:dyDescent="0.25">
      <c r="A430" s="148"/>
      <c r="B430" s="2502" t="s">
        <v>769</v>
      </c>
      <c r="C430" s="2503"/>
      <c r="D430" s="1157">
        <v>47</v>
      </c>
      <c r="E430" s="1157">
        <v>25</v>
      </c>
      <c r="F430" s="1157">
        <v>13</v>
      </c>
      <c r="G430" s="1157">
        <v>6</v>
      </c>
      <c r="H430" s="1157">
        <v>61</v>
      </c>
      <c r="I430" s="1157">
        <v>4</v>
      </c>
      <c r="J430" s="1158">
        <v>1</v>
      </c>
      <c r="K430" s="1155">
        <f>SUM(D430:J430)</f>
        <v>157</v>
      </c>
    </row>
    <row r="431" spans="1:11" ht="15" hidden="1" customHeight="1" x14ac:dyDescent="0.25">
      <c r="A431" s="149"/>
      <c r="B431" s="2504" t="s">
        <v>770</v>
      </c>
      <c r="C431" s="2505"/>
      <c r="D431" s="1156">
        <v>0</v>
      </c>
      <c r="E431" s="1157">
        <v>0</v>
      </c>
      <c r="F431" s="1157">
        <v>0</v>
      </c>
      <c r="G431" s="1157">
        <v>0</v>
      </c>
      <c r="H431" s="1157">
        <v>0</v>
      </c>
      <c r="I431" s="1157">
        <v>0</v>
      </c>
      <c r="J431" s="1158">
        <v>0</v>
      </c>
      <c r="K431" s="1166">
        <f>SUM(D431:I431)</f>
        <v>0</v>
      </c>
    </row>
    <row r="432" spans="1:11" ht="15" hidden="1" customHeight="1" x14ac:dyDescent="0.25">
      <c r="A432" s="2506" t="s">
        <v>771</v>
      </c>
      <c r="B432" s="2504"/>
      <c r="C432" s="2505"/>
      <c r="D432" s="1156">
        <v>0</v>
      </c>
      <c r="E432" s="1157">
        <v>0</v>
      </c>
      <c r="F432" s="1157">
        <v>0</v>
      </c>
      <c r="G432" s="1157">
        <v>0</v>
      </c>
      <c r="H432" s="1157">
        <v>0</v>
      </c>
      <c r="I432" s="1157">
        <v>0</v>
      </c>
      <c r="J432" s="1158">
        <v>0</v>
      </c>
      <c r="K432" s="1166">
        <f>SUM(D432:I432)</f>
        <v>0</v>
      </c>
    </row>
    <row r="433" spans="1:11" ht="15" hidden="1" customHeight="1" x14ac:dyDescent="0.25">
      <c r="A433" s="2506" t="s">
        <v>772</v>
      </c>
      <c r="B433" s="2504"/>
      <c r="C433" s="2505"/>
      <c r="D433" s="1156">
        <v>0</v>
      </c>
      <c r="E433" s="1157">
        <v>0</v>
      </c>
      <c r="F433" s="1157">
        <v>0</v>
      </c>
      <c r="G433" s="1157">
        <v>0</v>
      </c>
      <c r="H433" s="1157">
        <v>0</v>
      </c>
      <c r="I433" s="1157">
        <v>0</v>
      </c>
      <c r="J433" s="1158">
        <v>0</v>
      </c>
      <c r="K433" s="1166">
        <f>SUM(D433:J433)</f>
        <v>0</v>
      </c>
    </row>
    <row r="434" spans="1:11" ht="15.75" hidden="1" thickBot="1" x14ac:dyDescent="0.3">
      <c r="A434" s="2512" t="s">
        <v>773</v>
      </c>
      <c r="B434" s="2513"/>
      <c r="C434" s="2514"/>
      <c r="D434" s="1160">
        <v>0</v>
      </c>
      <c r="E434" s="1161">
        <v>0</v>
      </c>
      <c r="F434" s="1161">
        <v>0</v>
      </c>
      <c r="G434" s="1161">
        <v>0</v>
      </c>
      <c r="H434" s="1161">
        <v>0</v>
      </c>
      <c r="I434" s="1161">
        <v>0</v>
      </c>
      <c r="J434" s="1162">
        <v>0</v>
      </c>
      <c r="K434" s="1163">
        <f>SUM(D434:J434)</f>
        <v>0</v>
      </c>
    </row>
    <row r="435" spans="1:11" ht="16.5" hidden="1" customHeight="1" thickTop="1" thickBot="1" x14ac:dyDescent="0.3">
      <c r="A435" s="190"/>
      <c r="B435" s="2515" t="s">
        <v>774</v>
      </c>
      <c r="C435" s="2516"/>
      <c r="D435" s="1167">
        <f t="shared" ref="D435:K435" si="56">SUM(D430:D434)</f>
        <v>47</v>
      </c>
      <c r="E435" s="802">
        <f t="shared" si="56"/>
        <v>25</v>
      </c>
      <c r="F435" s="802">
        <f t="shared" si="56"/>
        <v>13</v>
      </c>
      <c r="G435" s="802">
        <f t="shared" si="56"/>
        <v>6</v>
      </c>
      <c r="H435" s="802">
        <f t="shared" si="56"/>
        <v>61</v>
      </c>
      <c r="I435" s="802">
        <f t="shared" si="56"/>
        <v>4</v>
      </c>
      <c r="J435" s="1168">
        <f t="shared" si="56"/>
        <v>1</v>
      </c>
      <c r="K435" s="1169">
        <f t="shared" si="56"/>
        <v>157</v>
      </c>
    </row>
    <row r="436" spans="1:11" ht="7.5" hidden="1" customHeight="1" thickBot="1" x14ac:dyDescent="0.3">
      <c r="A436" s="146"/>
      <c r="B436" s="147"/>
      <c r="C436" s="147"/>
      <c r="D436" s="143"/>
      <c r="E436" s="143"/>
      <c r="F436" s="143"/>
      <c r="G436" s="143"/>
      <c r="H436" s="143"/>
      <c r="I436" s="143"/>
      <c r="J436" s="143"/>
      <c r="K436" s="144"/>
    </row>
    <row r="437" spans="1:11" ht="15.75" hidden="1" thickBot="1" x14ac:dyDescent="0.3">
      <c r="A437" s="2490" t="s">
        <v>775</v>
      </c>
      <c r="B437" s="2491"/>
      <c r="C437" s="2491"/>
      <c r="D437" s="2491"/>
      <c r="E437" s="2491"/>
      <c r="F437" s="2491"/>
      <c r="G437" s="2491"/>
      <c r="H437" s="2491"/>
      <c r="I437" s="2491"/>
      <c r="J437" s="2491"/>
      <c r="K437" s="2492"/>
    </row>
    <row r="438" spans="1:11" ht="15.75" hidden="1" thickBot="1" x14ac:dyDescent="0.3">
      <c r="A438" s="2493" t="s">
        <v>806</v>
      </c>
      <c r="B438" s="2494"/>
      <c r="C438" s="2494"/>
      <c r="D438" s="2494"/>
      <c r="E438" s="2494"/>
      <c r="F438" s="2494"/>
      <c r="G438" s="2494"/>
      <c r="H438" s="2494"/>
      <c r="I438" s="2494"/>
      <c r="J438" s="2494"/>
      <c r="K438" s="2495"/>
    </row>
    <row r="439" spans="1:11" ht="15.75" hidden="1" thickBot="1" x14ac:dyDescent="0.3">
      <c r="A439" s="2483"/>
      <c r="B439" s="2484"/>
      <c r="C439" s="2485"/>
      <c r="D439" s="336" t="s">
        <v>760</v>
      </c>
      <c r="E439" s="335" t="s">
        <v>718</v>
      </c>
      <c r="F439" s="335" t="s">
        <v>719</v>
      </c>
      <c r="G439" s="335" t="s">
        <v>720</v>
      </c>
      <c r="H439" s="335" t="s">
        <v>721</v>
      </c>
      <c r="I439" s="188" t="s">
        <v>793</v>
      </c>
      <c r="J439" s="188" t="s">
        <v>762</v>
      </c>
      <c r="K439" s="189" t="s">
        <v>135</v>
      </c>
    </row>
    <row r="440" spans="1:11" ht="15" hidden="1" customHeight="1" x14ac:dyDescent="0.25">
      <c r="A440" s="1873"/>
      <c r="B440" s="2502" t="s">
        <v>776</v>
      </c>
      <c r="C440" s="2503"/>
      <c r="D440" s="1152">
        <v>50</v>
      </c>
      <c r="E440" s="1153">
        <v>47</v>
      </c>
      <c r="F440" s="1153">
        <v>19</v>
      </c>
      <c r="G440" s="1153">
        <v>3</v>
      </c>
      <c r="H440" s="1153">
        <v>60</v>
      </c>
      <c r="I440" s="1153">
        <v>4</v>
      </c>
      <c r="J440" s="1154">
        <v>1</v>
      </c>
      <c r="K440" s="1155">
        <f>SUM(D440:J440)</f>
        <v>184</v>
      </c>
    </row>
    <row r="441" spans="1:11" ht="15" hidden="1" customHeight="1" x14ac:dyDescent="0.25">
      <c r="A441" s="150"/>
      <c r="B441" s="2504" t="s">
        <v>777</v>
      </c>
      <c r="C441" s="2505"/>
      <c r="D441" s="1156">
        <v>3</v>
      </c>
      <c r="E441" s="1157">
        <v>2</v>
      </c>
      <c r="F441" s="1157">
        <v>1</v>
      </c>
      <c r="G441" s="1157">
        <v>0</v>
      </c>
      <c r="H441" s="1157">
        <v>1</v>
      </c>
      <c r="I441" s="1157">
        <v>0</v>
      </c>
      <c r="J441" s="1158">
        <v>0</v>
      </c>
      <c r="K441" s="1159">
        <f>SUM(D441:J441)</f>
        <v>7</v>
      </c>
    </row>
    <row r="442" spans="1:11" ht="15" hidden="1" customHeight="1" x14ac:dyDescent="0.25">
      <c r="A442" s="2506" t="s">
        <v>778</v>
      </c>
      <c r="B442" s="2504"/>
      <c r="C442" s="2505"/>
      <c r="D442" s="1156">
        <v>0</v>
      </c>
      <c r="E442" s="1157">
        <v>0</v>
      </c>
      <c r="F442" s="1157">
        <v>0</v>
      </c>
      <c r="G442" s="1157">
        <v>0</v>
      </c>
      <c r="H442" s="1157">
        <v>0</v>
      </c>
      <c r="I442" s="1157">
        <v>0</v>
      </c>
      <c r="J442" s="1158">
        <v>0</v>
      </c>
      <c r="K442" s="1159">
        <f>SUM(D442:J442)</f>
        <v>0</v>
      </c>
    </row>
    <row r="443" spans="1:11" ht="15" hidden="1" customHeight="1" x14ac:dyDescent="0.25">
      <c r="A443" s="150"/>
      <c r="B443" s="2504" t="s">
        <v>779</v>
      </c>
      <c r="C443" s="2505"/>
      <c r="D443" s="1156">
        <v>0</v>
      </c>
      <c r="E443" s="1157">
        <v>0</v>
      </c>
      <c r="F443" s="1157">
        <v>0</v>
      </c>
      <c r="G443" s="1157">
        <v>0</v>
      </c>
      <c r="H443" s="1157">
        <v>0</v>
      </c>
      <c r="I443" s="1157">
        <v>0</v>
      </c>
      <c r="J443" s="1158">
        <v>0</v>
      </c>
      <c r="K443" s="1159">
        <f>SUM(D443:J443)</f>
        <v>0</v>
      </c>
    </row>
    <row r="444" spans="1:11" ht="15.75" hidden="1" customHeight="1" thickBot="1" x14ac:dyDescent="0.3">
      <c r="A444" s="931"/>
      <c r="B444" s="2513" t="s">
        <v>780</v>
      </c>
      <c r="C444" s="2514"/>
      <c r="D444" s="1160">
        <v>0</v>
      </c>
      <c r="E444" s="1161">
        <v>0</v>
      </c>
      <c r="F444" s="1161">
        <v>0</v>
      </c>
      <c r="G444" s="1161">
        <v>0</v>
      </c>
      <c r="H444" s="1161">
        <v>0</v>
      </c>
      <c r="I444" s="1161">
        <v>0</v>
      </c>
      <c r="J444" s="1162">
        <v>0</v>
      </c>
      <c r="K444" s="1163">
        <f>SUM(D444:J444)</f>
        <v>0</v>
      </c>
    </row>
    <row r="445" spans="1:11" ht="16.5" hidden="1" customHeight="1" thickTop="1" thickBot="1" x14ac:dyDescent="0.3">
      <c r="A445" s="1875"/>
      <c r="B445" s="2515" t="s">
        <v>781</v>
      </c>
      <c r="C445" s="2516"/>
      <c r="D445" s="1164">
        <f t="shared" ref="D445:K445" si="57">SUM(D440:D444)</f>
        <v>53</v>
      </c>
      <c r="E445" s="1165">
        <f t="shared" si="57"/>
        <v>49</v>
      </c>
      <c r="F445" s="1165">
        <f t="shared" si="57"/>
        <v>20</v>
      </c>
      <c r="G445" s="1165">
        <f t="shared" si="57"/>
        <v>3</v>
      </c>
      <c r="H445" s="1165">
        <f t="shared" si="57"/>
        <v>61</v>
      </c>
      <c r="I445" s="1165">
        <f t="shared" si="57"/>
        <v>4</v>
      </c>
      <c r="J445" s="1170">
        <f t="shared" si="57"/>
        <v>1</v>
      </c>
      <c r="K445" s="1171">
        <f t="shared" si="57"/>
        <v>191</v>
      </c>
    </row>
    <row r="446" spans="1:11" ht="7.5" hidden="1" customHeight="1" thickBot="1" x14ac:dyDescent="0.3">
      <c r="A446" s="146"/>
      <c r="B446" s="147"/>
      <c r="C446" s="147"/>
      <c r="D446" s="143"/>
      <c r="E446" s="143"/>
      <c r="F446" s="143"/>
      <c r="G446" s="143"/>
      <c r="H446" s="143"/>
      <c r="I446" s="143"/>
      <c r="J446" s="143"/>
      <c r="K446" s="145"/>
    </row>
    <row r="447" spans="1:11" ht="15.75" hidden="1" thickBot="1" x14ac:dyDescent="0.3">
      <c r="A447" s="2490" t="s">
        <v>782</v>
      </c>
      <c r="B447" s="2491"/>
      <c r="C447" s="2491"/>
      <c r="D447" s="2491"/>
      <c r="E447" s="2491"/>
      <c r="F447" s="2491"/>
      <c r="G447" s="2491"/>
      <c r="H447" s="2491"/>
      <c r="I447" s="2491"/>
      <c r="J447" s="2491"/>
      <c r="K447" s="2492"/>
    </row>
    <row r="448" spans="1:11" ht="15.75" hidden="1" thickBot="1" x14ac:dyDescent="0.3">
      <c r="A448" s="2493" t="s">
        <v>188</v>
      </c>
      <c r="B448" s="2494"/>
      <c r="C448" s="2494"/>
      <c r="D448" s="2494"/>
      <c r="E448" s="2494"/>
      <c r="F448" s="2494"/>
      <c r="G448" s="2494"/>
      <c r="H448" s="2494"/>
      <c r="I448" s="2494"/>
      <c r="J448" s="2494"/>
      <c r="K448" s="2495"/>
    </row>
    <row r="449" spans="1:11" ht="15.75" hidden="1" thickBot="1" x14ac:dyDescent="0.3">
      <c r="A449" s="2483"/>
      <c r="B449" s="2484"/>
      <c r="C449" s="2485"/>
      <c r="D449" s="336" t="s">
        <v>760</v>
      </c>
      <c r="E449" s="335" t="s">
        <v>718</v>
      </c>
      <c r="F449" s="335" t="s">
        <v>719</v>
      </c>
      <c r="G449" s="335" t="s">
        <v>720</v>
      </c>
      <c r="H449" s="335" t="s">
        <v>721</v>
      </c>
      <c r="I449" s="335" t="s">
        <v>793</v>
      </c>
      <c r="J449" s="745" t="s">
        <v>762</v>
      </c>
      <c r="K449" s="748" t="s">
        <v>135</v>
      </c>
    </row>
    <row r="450" spans="1:11" hidden="1" x14ac:dyDescent="0.25">
      <c r="A450" s="2486" t="s">
        <v>783</v>
      </c>
      <c r="B450" s="2487"/>
      <c r="C450" s="2487"/>
      <c r="D450" s="1144">
        <f t="shared" ref="D450:K450" si="58">1-D451</f>
        <v>0.68731563421828912</v>
      </c>
      <c r="E450" s="1145">
        <f t="shared" si="58"/>
        <v>0.69085173501577279</v>
      </c>
      <c r="F450" s="1145">
        <f t="shared" si="58"/>
        <v>0.60784313725490202</v>
      </c>
      <c r="G450" s="1145">
        <f t="shared" si="58"/>
        <v>0.94174757281553401</v>
      </c>
      <c r="H450" s="1145">
        <f t="shared" si="58"/>
        <v>0.65142857142857147</v>
      </c>
      <c r="I450" s="1145">
        <f t="shared" si="58"/>
        <v>0.90697674418604657</v>
      </c>
      <c r="J450" s="1146">
        <f t="shared" si="58"/>
        <v>0.91666666666666663</v>
      </c>
      <c r="K450" s="1147">
        <f t="shared" si="58"/>
        <v>0.71082513247539736</v>
      </c>
    </row>
    <row r="451" spans="1:11" ht="18" hidden="1" thickBot="1" x14ac:dyDescent="0.3">
      <c r="A451" s="2488" t="s">
        <v>784</v>
      </c>
      <c r="B451" s="2489"/>
      <c r="C451" s="2489"/>
      <c r="D451" s="1148">
        <f>(D445/D424)*2</f>
        <v>0.31268436578171094</v>
      </c>
      <c r="E451" s="1149">
        <f t="shared" ref="E451:K451" si="59">E445/E424*2</f>
        <v>0.30914826498422715</v>
      </c>
      <c r="F451" s="1149">
        <f t="shared" si="59"/>
        <v>0.39215686274509803</v>
      </c>
      <c r="G451" s="1149">
        <f t="shared" si="59"/>
        <v>5.8252427184466021E-2</v>
      </c>
      <c r="H451" s="1149">
        <f t="shared" si="59"/>
        <v>0.34857142857142859</v>
      </c>
      <c r="I451" s="1149">
        <f t="shared" si="59"/>
        <v>9.3023255813953487E-2</v>
      </c>
      <c r="J451" s="1150">
        <f t="shared" si="59"/>
        <v>8.3333333333333329E-2</v>
      </c>
      <c r="K451" s="1151">
        <f t="shared" si="59"/>
        <v>0.28917486752460259</v>
      </c>
    </row>
    <row r="452" spans="1:11" ht="15.75" hidden="1" x14ac:dyDescent="0.25">
      <c r="A452" s="2" t="s">
        <v>785</v>
      </c>
      <c r="B452" s="141"/>
      <c r="C452" s="140"/>
      <c r="D452" s="140"/>
      <c r="E452" s="140"/>
      <c r="F452" s="140"/>
      <c r="G452" s="140"/>
      <c r="H452" s="140"/>
      <c r="I452" s="140"/>
      <c r="J452" s="140"/>
      <c r="K452" s="140"/>
    </row>
    <row r="453" spans="1:11" ht="15.75" hidden="1" x14ac:dyDescent="0.25">
      <c r="A453" s="2" t="s">
        <v>786</v>
      </c>
      <c r="B453" s="140"/>
      <c r="C453" s="140"/>
      <c r="D453" s="140"/>
      <c r="E453" s="140"/>
      <c r="F453" s="140"/>
      <c r="G453" s="140"/>
      <c r="H453" s="140"/>
      <c r="I453" s="140"/>
      <c r="J453" s="140"/>
      <c r="K453" s="140"/>
    </row>
    <row r="454" spans="1:11" ht="15.75" hidden="1" x14ac:dyDescent="0.25">
      <c r="A454" s="2" t="s">
        <v>787</v>
      </c>
      <c r="B454" s="140"/>
      <c r="C454" s="140"/>
      <c r="D454" s="140"/>
      <c r="E454" s="140"/>
      <c r="F454" s="140"/>
      <c r="G454" s="140"/>
      <c r="H454" s="140"/>
      <c r="I454" s="140"/>
      <c r="J454" s="140"/>
      <c r="K454" s="140"/>
    </row>
    <row r="455" spans="1:11" hidden="1" x14ac:dyDescent="0.25">
      <c r="A455" s="615" t="s">
        <v>788</v>
      </c>
      <c r="B455" s="140"/>
      <c r="C455" s="140"/>
      <c r="D455" s="140"/>
      <c r="E455" s="140"/>
      <c r="F455" s="140"/>
      <c r="G455" s="140"/>
      <c r="H455" s="140"/>
      <c r="I455" s="140"/>
      <c r="J455" s="140"/>
      <c r="K455" s="140"/>
    </row>
    <row r="456" spans="1:11" ht="9.75" hidden="1" customHeight="1" thickBot="1" x14ac:dyDescent="0.3">
      <c r="A456" s="142"/>
      <c r="B456" s="142"/>
      <c r="C456" s="142"/>
      <c r="D456" s="139"/>
      <c r="E456" s="139"/>
      <c r="F456" s="139"/>
      <c r="G456" s="139"/>
      <c r="H456" s="139"/>
      <c r="I456" s="139"/>
      <c r="J456" s="139"/>
      <c r="K456" s="142"/>
    </row>
    <row r="457" spans="1:11" ht="15.75" hidden="1" thickBot="1" x14ac:dyDescent="0.3">
      <c r="A457" s="2490" t="s">
        <v>789</v>
      </c>
      <c r="B457" s="2491"/>
      <c r="C457" s="2491"/>
      <c r="D457" s="2491"/>
      <c r="E457" s="2491"/>
      <c r="F457" s="2491"/>
      <c r="G457" s="2491"/>
      <c r="H457" s="2491"/>
      <c r="I457" s="2491"/>
      <c r="J457" s="2491"/>
      <c r="K457" s="2492"/>
    </row>
    <row r="458" spans="1:11" ht="15.75" hidden="1" thickBot="1" x14ac:dyDescent="0.3">
      <c r="A458" s="2493" t="s">
        <v>188</v>
      </c>
      <c r="B458" s="2494"/>
      <c r="C458" s="2494"/>
      <c r="D458" s="2494"/>
      <c r="E458" s="2494"/>
      <c r="F458" s="2494"/>
      <c r="G458" s="2494"/>
      <c r="H458" s="2494"/>
      <c r="I458" s="2494"/>
      <c r="J458" s="2494"/>
      <c r="K458" s="2495"/>
    </row>
    <row r="459" spans="1:11" ht="15.75" hidden="1" thickBot="1" x14ac:dyDescent="0.3">
      <c r="A459" s="2483"/>
      <c r="B459" s="2484"/>
      <c r="C459" s="2485"/>
      <c r="D459" s="336" t="s">
        <v>760</v>
      </c>
      <c r="E459" s="335" t="s">
        <v>718</v>
      </c>
      <c r="F459" s="335" t="s">
        <v>719</v>
      </c>
      <c r="G459" s="335" t="s">
        <v>720</v>
      </c>
      <c r="H459" s="335" t="s">
        <v>721</v>
      </c>
      <c r="I459" s="188" t="s">
        <v>793</v>
      </c>
      <c r="J459" s="751" t="s">
        <v>762</v>
      </c>
      <c r="K459" s="755" t="s">
        <v>135</v>
      </c>
    </row>
    <row r="460" spans="1:11" hidden="1" x14ac:dyDescent="0.25">
      <c r="A460" s="2496" t="s">
        <v>763</v>
      </c>
      <c r="B460" s="2497"/>
      <c r="C460" s="2497"/>
      <c r="D460" s="1136">
        <v>56</v>
      </c>
      <c r="E460" s="1137">
        <v>61</v>
      </c>
      <c r="F460" s="1137">
        <v>22</v>
      </c>
      <c r="G460" s="1137">
        <v>23</v>
      </c>
      <c r="H460" s="1137">
        <v>62</v>
      </c>
      <c r="I460" s="1137">
        <v>16</v>
      </c>
      <c r="J460" s="1138">
        <v>6</v>
      </c>
      <c r="K460" s="756">
        <f>SUM(D460:J460)</f>
        <v>246</v>
      </c>
    </row>
    <row r="461" spans="1:11" hidden="1" x14ac:dyDescent="0.25">
      <c r="A461" s="2498" t="s">
        <v>790</v>
      </c>
      <c r="B461" s="2499"/>
      <c r="C461" s="2499"/>
      <c r="D461" s="1139">
        <v>54</v>
      </c>
      <c r="E461" s="1140">
        <v>57</v>
      </c>
      <c r="F461" s="1140">
        <v>20</v>
      </c>
      <c r="G461" s="1140">
        <v>21</v>
      </c>
      <c r="H461" s="1140">
        <v>58</v>
      </c>
      <c r="I461" s="1140">
        <v>16</v>
      </c>
      <c r="J461" s="1141">
        <v>6</v>
      </c>
      <c r="K461" s="739">
        <f>SUM(D461:J461)</f>
        <v>232</v>
      </c>
    </row>
    <row r="462" spans="1:11" ht="15.75" hidden="1" thickBot="1" x14ac:dyDescent="0.3">
      <c r="A462" s="2500" t="s">
        <v>767</v>
      </c>
      <c r="B462" s="2501"/>
      <c r="C462" s="2501"/>
      <c r="D462" s="1142">
        <v>2</v>
      </c>
      <c r="E462" s="1143">
        <v>4</v>
      </c>
      <c r="F462" s="1143">
        <v>2</v>
      </c>
      <c r="G462" s="1143">
        <v>2</v>
      </c>
      <c r="H462" s="1143">
        <v>4</v>
      </c>
      <c r="I462" s="1143">
        <v>0</v>
      </c>
      <c r="J462" s="754">
        <v>0</v>
      </c>
      <c r="K462" s="757">
        <f>SUM(K460-K461)</f>
        <v>14</v>
      </c>
    </row>
    <row r="463" spans="1:11" hidden="1" x14ac:dyDescent="0.25">
      <c r="A463" s="4" t="s">
        <v>791</v>
      </c>
      <c r="B463" s="5"/>
      <c r="C463" s="6"/>
      <c r="D463" s="7"/>
      <c r="E463" s="8"/>
      <c r="F463" s="42"/>
      <c r="G463" s="7"/>
      <c r="H463" s="7"/>
      <c r="I463" s="7"/>
      <c r="J463" s="7"/>
      <c r="K463" s="7"/>
    </row>
    <row r="464" spans="1:11" hidden="1" x14ac:dyDescent="0.25">
      <c r="A464" s="4" t="s">
        <v>792</v>
      </c>
      <c r="B464" s="4"/>
      <c r="C464" s="6"/>
      <c r="D464" s="3"/>
      <c r="E464" s="7"/>
      <c r="F464" s="9"/>
      <c r="G464" s="3"/>
      <c r="H464" s="3"/>
      <c r="I464" s="3"/>
      <c r="J464" s="3"/>
      <c r="K464" s="3"/>
    </row>
    <row r="465" spans="1:11" s="179" customFormat="1" ht="26.25" hidden="1" customHeight="1" thickBot="1" x14ac:dyDescent="0.4">
      <c r="A465" s="2526" t="s">
        <v>805</v>
      </c>
      <c r="B465" s="2526"/>
      <c r="C465" s="2526"/>
      <c r="D465" s="2526"/>
      <c r="E465" s="2526"/>
      <c r="F465" s="2526"/>
      <c r="G465" s="2526"/>
      <c r="H465" s="2526"/>
      <c r="I465" s="2526"/>
      <c r="J465" s="2526"/>
      <c r="K465" s="2527"/>
    </row>
    <row r="466" spans="1:11" ht="15.75" hidden="1" thickBot="1" x14ac:dyDescent="0.3">
      <c r="A466" s="2493" t="s">
        <v>189</v>
      </c>
      <c r="B466" s="2494"/>
      <c r="C466" s="2494"/>
      <c r="D466" s="2494"/>
      <c r="E466" s="2494"/>
      <c r="F466" s="2494"/>
      <c r="G466" s="2494"/>
      <c r="H466" s="2494"/>
      <c r="I466" s="2494"/>
      <c r="J466" s="2494"/>
      <c r="K466" s="2495"/>
    </row>
    <row r="467" spans="1:11" ht="18" hidden="1" thickBot="1" x14ac:dyDescent="0.3">
      <c r="A467" s="2509"/>
      <c r="B467" s="2510"/>
      <c r="C467" s="2511"/>
      <c r="D467" s="336" t="s">
        <v>747</v>
      </c>
      <c r="E467" s="335" t="s">
        <v>465</v>
      </c>
      <c r="F467" s="335" t="s">
        <v>748</v>
      </c>
      <c r="G467" s="335" t="s">
        <v>749</v>
      </c>
      <c r="H467" s="335" t="s">
        <v>750</v>
      </c>
      <c r="I467" s="335" t="s">
        <v>795</v>
      </c>
      <c r="J467" s="335" t="s">
        <v>762</v>
      </c>
      <c r="K467" s="189" t="s">
        <v>135</v>
      </c>
    </row>
    <row r="468" spans="1:11" hidden="1" x14ac:dyDescent="0.25">
      <c r="A468" s="2517" t="s">
        <v>763</v>
      </c>
      <c r="B468" s="2518"/>
      <c r="C468" s="2518"/>
      <c r="D468" s="529">
        <v>420</v>
      </c>
      <c r="E468" s="530">
        <v>281</v>
      </c>
      <c r="F468" s="530">
        <v>133</v>
      </c>
      <c r="G468" s="530">
        <v>52</v>
      </c>
      <c r="H468" s="530">
        <v>407</v>
      </c>
      <c r="I468" s="530">
        <v>88</v>
      </c>
      <c r="J468" s="531">
        <v>25</v>
      </c>
      <c r="K468" s="532">
        <f>SUM(D468:J468)</f>
        <v>1406</v>
      </c>
    </row>
    <row r="469" spans="1:11" ht="17.25" hidden="1" x14ac:dyDescent="0.25">
      <c r="A469" s="2498" t="s">
        <v>764</v>
      </c>
      <c r="B469" s="2519"/>
      <c r="C469" s="2519"/>
      <c r="D469" s="533">
        <v>327</v>
      </c>
      <c r="E469" s="534">
        <v>229</v>
      </c>
      <c r="F469" s="534">
        <v>98</v>
      </c>
      <c r="G469" s="534">
        <v>39</v>
      </c>
      <c r="H469" s="534">
        <v>329</v>
      </c>
      <c r="I469" s="534">
        <v>80</v>
      </c>
      <c r="J469" s="535">
        <v>23</v>
      </c>
      <c r="K469" s="536">
        <f>SUM(D469:J469)</f>
        <v>1125</v>
      </c>
    </row>
    <row r="470" spans="1:11" ht="15" hidden="1" customHeight="1" x14ac:dyDescent="0.25">
      <c r="A470" s="2520" t="s">
        <v>765</v>
      </c>
      <c r="B470" s="2521"/>
      <c r="C470" s="2521"/>
      <c r="D470" s="533">
        <v>89</v>
      </c>
      <c r="E470" s="534">
        <v>33</v>
      </c>
      <c r="F470" s="534">
        <v>25</v>
      </c>
      <c r="G470" s="534">
        <v>10</v>
      </c>
      <c r="H470" s="534">
        <v>43</v>
      </c>
      <c r="I470" s="534">
        <v>8</v>
      </c>
      <c r="J470" s="535">
        <v>2</v>
      </c>
      <c r="K470" s="536">
        <f>SUM(D470:J470)</f>
        <v>210</v>
      </c>
    </row>
    <row r="471" spans="1:11" ht="15.75" hidden="1" thickBot="1" x14ac:dyDescent="0.3">
      <c r="A471" s="2498" t="s">
        <v>766</v>
      </c>
      <c r="B471" s="2519"/>
      <c r="C471" s="2519"/>
      <c r="D471" s="808">
        <f>SUM(D469:D470)</f>
        <v>416</v>
      </c>
      <c r="E471" s="810">
        <f t="shared" ref="E471:J471" si="60">SUM(E469:E470)</f>
        <v>262</v>
      </c>
      <c r="F471" s="810">
        <f t="shared" si="60"/>
        <v>123</v>
      </c>
      <c r="G471" s="538">
        <f t="shared" si="60"/>
        <v>49</v>
      </c>
      <c r="H471" s="538">
        <f t="shared" si="60"/>
        <v>372</v>
      </c>
      <c r="I471" s="538">
        <f t="shared" si="60"/>
        <v>88</v>
      </c>
      <c r="J471" s="809">
        <f t="shared" si="60"/>
        <v>25</v>
      </c>
      <c r="K471" s="740">
        <f>K469+K470</f>
        <v>1335</v>
      </c>
    </row>
    <row r="472" spans="1:11" ht="18" hidden="1" customHeight="1" thickTop="1" thickBot="1" x14ac:dyDescent="0.3">
      <c r="A472" s="2522" t="s">
        <v>767</v>
      </c>
      <c r="B472" s="2523"/>
      <c r="C472" s="2523"/>
      <c r="D472" s="527">
        <f>D468-D471</f>
        <v>4</v>
      </c>
      <c r="E472" s="528">
        <f t="shared" ref="E472:J472" si="61">E468-E471</f>
        <v>19</v>
      </c>
      <c r="F472" s="528">
        <f t="shared" si="61"/>
        <v>10</v>
      </c>
      <c r="G472" s="528">
        <f t="shared" si="61"/>
        <v>3</v>
      </c>
      <c r="H472" s="528">
        <f t="shared" si="61"/>
        <v>35</v>
      </c>
      <c r="I472" s="802">
        <f t="shared" si="61"/>
        <v>0</v>
      </c>
      <c r="J472" s="803">
        <f t="shared" si="61"/>
        <v>0</v>
      </c>
      <c r="K472" s="591">
        <f>SUM(D472:J472)</f>
        <v>71</v>
      </c>
    </row>
    <row r="473" spans="1:11" ht="7.5" hidden="1" customHeight="1" x14ac:dyDescent="0.25">
      <c r="A473" s="146"/>
      <c r="B473" s="147"/>
      <c r="C473" s="147"/>
      <c r="D473" s="143"/>
      <c r="E473" s="143"/>
      <c r="F473" s="143"/>
      <c r="G473" s="143"/>
      <c r="H473" s="143"/>
      <c r="I473" s="143"/>
      <c r="J473" s="143"/>
      <c r="K473" s="144"/>
    </row>
    <row r="474" spans="1:11" hidden="1" x14ac:dyDescent="0.25">
      <c r="A474" s="2524" t="s">
        <v>768</v>
      </c>
      <c r="B474" s="2524"/>
      <c r="C474" s="2524"/>
      <c r="D474" s="2524"/>
      <c r="E474" s="2524"/>
      <c r="F474" s="2524"/>
      <c r="G474" s="2524"/>
      <c r="H474" s="2524"/>
      <c r="I474" s="2524"/>
      <c r="J474" s="2524"/>
      <c r="K474" s="2525"/>
    </row>
    <row r="475" spans="1:11" ht="15.75" hidden="1" thickBot="1" x14ac:dyDescent="0.3">
      <c r="A475" s="2493" t="s">
        <v>256</v>
      </c>
      <c r="B475" s="2494"/>
      <c r="C475" s="2494"/>
      <c r="D475" s="2494"/>
      <c r="E475" s="2494"/>
      <c r="F475" s="2494"/>
      <c r="G475" s="2494"/>
      <c r="H475" s="2494"/>
      <c r="I475" s="2494"/>
      <c r="J475" s="2494"/>
      <c r="K475" s="2495"/>
    </row>
    <row r="476" spans="1:11" ht="15.75" hidden="1" thickBot="1" x14ac:dyDescent="0.3">
      <c r="A476" s="2509"/>
      <c r="B476" s="2510"/>
      <c r="C476" s="2511"/>
      <c r="D476" s="187" t="s">
        <v>747</v>
      </c>
      <c r="E476" s="188" t="s">
        <v>465</v>
      </c>
      <c r="F476" s="188" t="s">
        <v>748</v>
      </c>
      <c r="G476" s="188" t="s">
        <v>749</v>
      </c>
      <c r="H476" s="188" t="s">
        <v>750</v>
      </c>
      <c r="I476" s="188" t="s">
        <v>793</v>
      </c>
      <c r="J476" s="188" t="s">
        <v>762</v>
      </c>
      <c r="K476" s="189" t="s">
        <v>135</v>
      </c>
    </row>
    <row r="477" spans="1:11" ht="15" hidden="1" customHeight="1" x14ac:dyDescent="0.25">
      <c r="A477" s="148"/>
      <c r="B477" s="2502" t="s">
        <v>769</v>
      </c>
      <c r="C477" s="2503"/>
      <c r="D477" s="811">
        <v>75</v>
      </c>
      <c r="E477" s="811">
        <v>32</v>
      </c>
      <c r="F477" s="811">
        <v>22</v>
      </c>
      <c r="G477" s="811">
        <v>12</v>
      </c>
      <c r="H477" s="811">
        <v>48</v>
      </c>
      <c r="I477" s="811">
        <v>8</v>
      </c>
      <c r="J477" s="812">
        <v>0</v>
      </c>
      <c r="K477" s="738">
        <f>SUM(D477:J477)</f>
        <v>197</v>
      </c>
    </row>
    <row r="478" spans="1:11" ht="15" hidden="1" customHeight="1" x14ac:dyDescent="0.25">
      <c r="A478" s="149"/>
      <c r="B478" s="2504" t="s">
        <v>770</v>
      </c>
      <c r="C478" s="2505"/>
      <c r="D478" s="811">
        <v>0</v>
      </c>
      <c r="E478" s="811">
        <v>0</v>
      </c>
      <c r="F478" s="811">
        <v>0</v>
      </c>
      <c r="G478" s="811">
        <v>0</v>
      </c>
      <c r="H478" s="811">
        <v>0</v>
      </c>
      <c r="I478" s="811">
        <v>0</v>
      </c>
      <c r="J478" s="812">
        <v>0</v>
      </c>
      <c r="K478" s="739">
        <f>SUM(D478:I478)</f>
        <v>0</v>
      </c>
    </row>
    <row r="479" spans="1:11" ht="15" hidden="1" customHeight="1" x14ac:dyDescent="0.25">
      <c r="A479" s="2506" t="s">
        <v>807</v>
      </c>
      <c r="B479" s="2504"/>
      <c r="C479" s="2505"/>
      <c r="D479" s="811">
        <v>0</v>
      </c>
      <c r="E479" s="811">
        <v>0</v>
      </c>
      <c r="F479" s="811">
        <v>0</v>
      </c>
      <c r="G479" s="811">
        <v>0</v>
      </c>
      <c r="H479" s="811">
        <v>0</v>
      </c>
      <c r="I479" s="811">
        <v>0</v>
      </c>
      <c r="J479" s="812">
        <v>0</v>
      </c>
      <c r="K479" s="739">
        <f>SUM(D479:I479)</f>
        <v>0</v>
      </c>
    </row>
    <row r="480" spans="1:11" ht="15" hidden="1" customHeight="1" x14ac:dyDescent="0.25">
      <c r="A480" s="2506" t="s">
        <v>772</v>
      </c>
      <c r="B480" s="2504"/>
      <c r="C480" s="2505"/>
      <c r="D480" s="811">
        <v>0</v>
      </c>
      <c r="E480" s="811">
        <v>0</v>
      </c>
      <c r="F480" s="811">
        <v>0</v>
      </c>
      <c r="G480" s="811">
        <v>0</v>
      </c>
      <c r="H480" s="811">
        <v>0</v>
      </c>
      <c r="I480" s="811">
        <v>0</v>
      </c>
      <c r="J480" s="812">
        <v>0</v>
      </c>
      <c r="K480" s="739">
        <f>SUM(D480:J480)</f>
        <v>0</v>
      </c>
    </row>
    <row r="481" spans="1:11" ht="15.75" hidden="1" thickBot="1" x14ac:dyDescent="0.3">
      <c r="A481" s="2512" t="s">
        <v>773</v>
      </c>
      <c r="B481" s="2513"/>
      <c r="C481" s="2514"/>
      <c r="D481" s="525">
        <v>0</v>
      </c>
      <c r="E481" s="526">
        <v>0</v>
      </c>
      <c r="F481" s="526">
        <v>0</v>
      </c>
      <c r="G481" s="526">
        <v>0</v>
      </c>
      <c r="H481" s="526">
        <v>0</v>
      </c>
      <c r="I481" s="526">
        <v>0</v>
      </c>
      <c r="J481" s="736">
        <v>0</v>
      </c>
      <c r="K481" s="740">
        <f>SUM(D481:J481)</f>
        <v>0</v>
      </c>
    </row>
    <row r="482" spans="1:11" ht="16.5" hidden="1" customHeight="1" thickTop="1" thickBot="1" x14ac:dyDescent="0.3">
      <c r="A482" s="190"/>
      <c r="B482" s="2515" t="s">
        <v>774</v>
      </c>
      <c r="C482" s="2516"/>
      <c r="D482" s="527">
        <f t="shared" ref="D482:K482" si="62">SUM(D477:D481)</f>
        <v>75</v>
      </c>
      <c r="E482" s="528">
        <f t="shared" si="62"/>
        <v>32</v>
      </c>
      <c r="F482" s="528">
        <f t="shared" si="62"/>
        <v>22</v>
      </c>
      <c r="G482" s="528">
        <f t="shared" si="62"/>
        <v>12</v>
      </c>
      <c r="H482" s="528">
        <f t="shared" si="62"/>
        <v>48</v>
      </c>
      <c r="I482" s="528">
        <f t="shared" si="62"/>
        <v>8</v>
      </c>
      <c r="J482" s="737">
        <f t="shared" si="62"/>
        <v>0</v>
      </c>
      <c r="K482" s="741">
        <f t="shared" si="62"/>
        <v>197</v>
      </c>
    </row>
    <row r="483" spans="1:11" ht="15.75" hidden="1" customHeight="1" thickBot="1" x14ac:dyDescent="0.3">
      <c r="A483" s="146"/>
      <c r="B483" s="147"/>
      <c r="C483" s="147"/>
      <c r="D483" s="143"/>
      <c r="E483" s="143"/>
      <c r="F483" s="143"/>
      <c r="G483" s="143"/>
      <c r="H483" s="143"/>
      <c r="I483" s="143"/>
      <c r="J483" s="143"/>
      <c r="K483" s="144"/>
    </row>
    <row r="484" spans="1:11" ht="15.75" hidden="1" thickBot="1" x14ac:dyDescent="0.3">
      <c r="A484" s="2490" t="s">
        <v>775</v>
      </c>
      <c r="B484" s="2491"/>
      <c r="C484" s="2491"/>
      <c r="D484" s="2491"/>
      <c r="E484" s="2491"/>
      <c r="F484" s="2491"/>
      <c r="G484" s="2491"/>
      <c r="H484" s="2491"/>
      <c r="I484" s="2491"/>
      <c r="J484" s="2491"/>
      <c r="K484" s="2492"/>
    </row>
    <row r="485" spans="1:11" ht="15.75" hidden="1" thickBot="1" x14ac:dyDescent="0.3">
      <c r="A485" s="2493" t="s">
        <v>256</v>
      </c>
      <c r="B485" s="2494"/>
      <c r="C485" s="2494"/>
      <c r="D485" s="2494"/>
      <c r="E485" s="2494"/>
      <c r="F485" s="2494"/>
      <c r="G485" s="2494"/>
      <c r="H485" s="2494"/>
      <c r="I485" s="2494"/>
      <c r="J485" s="2494"/>
      <c r="K485" s="2495"/>
    </row>
    <row r="486" spans="1:11" ht="15.75" hidden="1" thickBot="1" x14ac:dyDescent="0.3">
      <c r="A486" s="2483"/>
      <c r="B486" s="2484"/>
      <c r="C486" s="2485"/>
      <c r="D486" s="187" t="s">
        <v>747</v>
      </c>
      <c r="E486" s="188" t="s">
        <v>465</v>
      </c>
      <c r="F486" s="188" t="s">
        <v>748</v>
      </c>
      <c r="G486" s="188" t="s">
        <v>749</v>
      </c>
      <c r="H486" s="188" t="s">
        <v>750</v>
      </c>
      <c r="I486" s="188" t="s">
        <v>793</v>
      </c>
      <c r="J486" s="188" t="s">
        <v>762</v>
      </c>
      <c r="K486" s="189" t="s">
        <v>135</v>
      </c>
    </row>
    <row r="487" spans="1:11" ht="15" hidden="1" customHeight="1" x14ac:dyDescent="0.25">
      <c r="A487" s="1873"/>
      <c r="B487" s="2502" t="s">
        <v>776</v>
      </c>
      <c r="C487" s="2503"/>
      <c r="D487" s="813">
        <v>69</v>
      </c>
      <c r="E487" s="814">
        <v>38</v>
      </c>
      <c r="F487" s="814">
        <v>27</v>
      </c>
      <c r="G487" s="814">
        <v>6</v>
      </c>
      <c r="H487" s="814">
        <v>71</v>
      </c>
      <c r="I487" s="814">
        <v>24</v>
      </c>
      <c r="J487" s="815">
        <v>2</v>
      </c>
      <c r="K487" s="738">
        <f t="shared" ref="K487:K492" si="63">SUM(D487:J487)</f>
        <v>237</v>
      </c>
    </row>
    <row r="488" spans="1:11" ht="15" hidden="1" customHeight="1" x14ac:dyDescent="0.25">
      <c r="A488" s="150"/>
      <c r="B488" s="2504" t="s">
        <v>777</v>
      </c>
      <c r="C488" s="2505"/>
      <c r="D488" s="816">
        <v>0</v>
      </c>
      <c r="E488" s="811">
        <v>0</v>
      </c>
      <c r="F488" s="811">
        <v>0</v>
      </c>
      <c r="G488" s="811">
        <v>0</v>
      </c>
      <c r="H488" s="811">
        <v>0</v>
      </c>
      <c r="I488" s="811">
        <v>0</v>
      </c>
      <c r="J488" s="812">
        <v>0</v>
      </c>
      <c r="K488" s="744">
        <f t="shared" si="63"/>
        <v>0</v>
      </c>
    </row>
    <row r="489" spans="1:11" ht="15" hidden="1" customHeight="1" x14ac:dyDescent="0.25">
      <c r="A489" s="2506" t="s">
        <v>778</v>
      </c>
      <c r="B489" s="2504"/>
      <c r="C489" s="2505"/>
      <c r="D489" s="816">
        <v>0</v>
      </c>
      <c r="E489" s="811">
        <v>0</v>
      </c>
      <c r="F489" s="811">
        <v>0</v>
      </c>
      <c r="G489" s="811">
        <v>0</v>
      </c>
      <c r="H489" s="811">
        <v>0</v>
      </c>
      <c r="I489" s="811">
        <v>0</v>
      </c>
      <c r="J489" s="812">
        <v>0</v>
      </c>
      <c r="K489" s="744">
        <f t="shared" si="63"/>
        <v>0</v>
      </c>
    </row>
    <row r="490" spans="1:11" ht="15" hidden="1" customHeight="1" x14ac:dyDescent="0.25">
      <c r="A490" s="150"/>
      <c r="B490" s="2504" t="s">
        <v>779</v>
      </c>
      <c r="C490" s="2505"/>
      <c r="D490" s="816">
        <v>0</v>
      </c>
      <c r="E490" s="811">
        <v>0</v>
      </c>
      <c r="F490" s="811">
        <v>0</v>
      </c>
      <c r="G490" s="811">
        <v>0</v>
      </c>
      <c r="H490" s="811">
        <v>0</v>
      </c>
      <c r="I490" s="811">
        <v>0</v>
      </c>
      <c r="J490" s="812">
        <v>0</v>
      </c>
      <c r="K490" s="744">
        <f t="shared" si="63"/>
        <v>0</v>
      </c>
    </row>
    <row r="491" spans="1:11" ht="15.75" hidden="1" customHeight="1" thickBot="1" x14ac:dyDescent="0.3">
      <c r="A491" s="150"/>
      <c r="B491" s="2504" t="s">
        <v>780</v>
      </c>
      <c r="C491" s="2505"/>
      <c r="D491" s="525">
        <v>0</v>
      </c>
      <c r="E491" s="526">
        <v>0</v>
      </c>
      <c r="F491" s="526">
        <v>0</v>
      </c>
      <c r="G491" s="526">
        <v>0</v>
      </c>
      <c r="H491" s="526">
        <v>0</v>
      </c>
      <c r="I491" s="526">
        <v>0</v>
      </c>
      <c r="J491" s="736">
        <v>0</v>
      </c>
      <c r="K491" s="740">
        <f t="shared" si="63"/>
        <v>0</v>
      </c>
    </row>
    <row r="492" spans="1:11" ht="16.5" hidden="1" customHeight="1" thickTop="1" thickBot="1" x14ac:dyDescent="0.3">
      <c r="A492" s="1874"/>
      <c r="B492" s="2507" t="s">
        <v>781</v>
      </c>
      <c r="C492" s="2508"/>
      <c r="D492" s="522">
        <f t="shared" ref="D492:J492" si="64">SUM(D487:D491)</f>
        <v>69</v>
      </c>
      <c r="E492" s="523">
        <f t="shared" si="64"/>
        <v>38</v>
      </c>
      <c r="F492" s="523">
        <f t="shared" si="64"/>
        <v>27</v>
      </c>
      <c r="G492" s="523">
        <f t="shared" si="64"/>
        <v>6</v>
      </c>
      <c r="H492" s="523">
        <f t="shared" si="64"/>
        <v>71</v>
      </c>
      <c r="I492" s="523">
        <f t="shared" si="64"/>
        <v>24</v>
      </c>
      <c r="J492" s="523">
        <f t="shared" si="64"/>
        <v>2</v>
      </c>
      <c r="K492" s="741">
        <f t="shared" si="63"/>
        <v>237</v>
      </c>
    </row>
    <row r="493" spans="1:11" hidden="1" x14ac:dyDescent="0.25">
      <c r="A493" s="913" t="s">
        <v>808</v>
      </c>
      <c r="B493" s="147"/>
      <c r="C493" s="147"/>
      <c r="D493" s="143"/>
      <c r="E493" s="143"/>
      <c r="F493" s="143"/>
      <c r="G493" s="143"/>
      <c r="H493" s="143"/>
      <c r="I493" s="143"/>
      <c r="J493" s="143"/>
      <c r="K493" s="912"/>
    </row>
    <row r="494" spans="1:11" ht="15.75" hidden="1" thickBot="1" x14ac:dyDescent="0.3">
      <c r="A494" s="2528" t="s">
        <v>782</v>
      </c>
      <c r="B494" s="2491"/>
      <c r="C494" s="2491"/>
      <c r="D494" s="2491"/>
      <c r="E494" s="2491"/>
      <c r="F494" s="2491"/>
      <c r="G494" s="2491"/>
      <c r="H494" s="2491"/>
      <c r="I494" s="2491"/>
      <c r="J494" s="2491"/>
      <c r="K494" s="2529"/>
    </row>
    <row r="495" spans="1:11" ht="15.75" hidden="1" thickBot="1" x14ac:dyDescent="0.3">
      <c r="A495" s="2493" t="s">
        <v>189</v>
      </c>
      <c r="B495" s="2494"/>
      <c r="C495" s="2494"/>
      <c r="D495" s="2494"/>
      <c r="E495" s="2494"/>
      <c r="F495" s="2494"/>
      <c r="G495" s="2494"/>
      <c r="H495" s="2494"/>
      <c r="I495" s="2494"/>
      <c r="J495" s="2494"/>
      <c r="K495" s="2495"/>
    </row>
    <row r="496" spans="1:11" ht="15.75" hidden="1" thickBot="1" x14ac:dyDescent="0.3">
      <c r="A496" s="2483"/>
      <c r="B496" s="2484"/>
      <c r="C496" s="2485"/>
      <c r="D496" s="336" t="s">
        <v>747</v>
      </c>
      <c r="E496" s="335" t="s">
        <v>465</v>
      </c>
      <c r="F496" s="335" t="s">
        <v>748</v>
      </c>
      <c r="G496" s="335" t="s">
        <v>749</v>
      </c>
      <c r="H496" s="335" t="s">
        <v>750</v>
      </c>
      <c r="I496" s="335" t="s">
        <v>793</v>
      </c>
      <c r="J496" s="745" t="s">
        <v>762</v>
      </c>
      <c r="K496" s="748" t="s">
        <v>135</v>
      </c>
    </row>
    <row r="497" spans="1:11" hidden="1" x14ac:dyDescent="0.25">
      <c r="A497" s="2486" t="s">
        <v>783</v>
      </c>
      <c r="B497" s="2487"/>
      <c r="C497" s="2487"/>
      <c r="D497" s="512">
        <v>0.66826923076923084</v>
      </c>
      <c r="E497" s="513">
        <v>0.70992366412213737</v>
      </c>
      <c r="F497" s="513">
        <v>0.56097560975609762</v>
      </c>
      <c r="G497" s="513">
        <v>0.75510204081632648</v>
      </c>
      <c r="H497" s="513">
        <v>0.61827956989247312</v>
      </c>
      <c r="I497" s="513">
        <v>0.45454545454545459</v>
      </c>
      <c r="J497" s="746">
        <v>0.84</v>
      </c>
      <c r="K497" s="801">
        <v>0.64494382022471908</v>
      </c>
    </row>
    <row r="498" spans="1:11" ht="18" hidden="1" thickBot="1" x14ac:dyDescent="0.3">
      <c r="A498" s="2488" t="s">
        <v>809</v>
      </c>
      <c r="B498" s="2489"/>
      <c r="C498" s="2489"/>
      <c r="D498" s="514">
        <v>0.33173076923076922</v>
      </c>
      <c r="E498" s="515">
        <v>0.29007633587786258</v>
      </c>
      <c r="F498" s="515">
        <v>0.43902439024390244</v>
      </c>
      <c r="G498" s="515">
        <v>0.24489795918367346</v>
      </c>
      <c r="H498" s="515">
        <v>0.38172043010752688</v>
      </c>
      <c r="I498" s="515">
        <v>0.54545454545454541</v>
      </c>
      <c r="J498" s="747">
        <v>0.16</v>
      </c>
      <c r="K498" s="908">
        <f>(K492/K471)*2</f>
        <v>0.35505617977528092</v>
      </c>
    </row>
    <row r="499" spans="1:11" ht="15.75" hidden="1" x14ac:dyDescent="0.25">
      <c r="A499" s="2" t="s">
        <v>785</v>
      </c>
      <c r="B499" s="141"/>
      <c r="C499" s="140"/>
      <c r="D499" s="140"/>
      <c r="E499" s="140"/>
      <c r="F499" s="140"/>
      <c r="G499" s="140"/>
      <c r="H499" s="140"/>
      <c r="I499" s="140"/>
      <c r="J499" s="140"/>
      <c r="K499" s="140"/>
    </row>
    <row r="500" spans="1:11" ht="15.75" hidden="1" x14ac:dyDescent="0.25">
      <c r="A500" s="2" t="s">
        <v>786</v>
      </c>
      <c r="B500" s="140"/>
      <c r="C500" s="140"/>
      <c r="D500" s="140"/>
      <c r="E500" s="140"/>
      <c r="F500" s="140"/>
      <c r="G500" s="140"/>
      <c r="H500" s="140"/>
      <c r="I500" s="140"/>
      <c r="J500" s="140"/>
      <c r="K500" s="140"/>
    </row>
    <row r="501" spans="1:11" ht="15.75" hidden="1" x14ac:dyDescent="0.25">
      <c r="A501" s="2" t="s">
        <v>810</v>
      </c>
      <c r="B501" s="140"/>
      <c r="C501" s="140"/>
      <c r="D501" s="140"/>
      <c r="E501" s="140"/>
      <c r="F501" s="140"/>
      <c r="G501" s="140"/>
      <c r="H501" s="140"/>
      <c r="I501" s="140"/>
      <c r="J501" s="140"/>
      <c r="K501" s="140"/>
    </row>
    <row r="502" spans="1:11" hidden="1" x14ac:dyDescent="0.25">
      <c r="A502" s="615" t="s">
        <v>788</v>
      </c>
      <c r="B502" s="140"/>
      <c r="C502" s="140"/>
      <c r="D502" s="140"/>
      <c r="E502" s="140"/>
      <c r="F502" s="140"/>
      <c r="G502" s="140"/>
      <c r="H502" s="140"/>
      <c r="I502" s="140"/>
      <c r="J502" s="140"/>
      <c r="K502" s="140"/>
    </row>
    <row r="503" spans="1:11" ht="9.75" hidden="1" customHeight="1" thickBot="1" x14ac:dyDescent="0.3">
      <c r="A503" s="142"/>
      <c r="B503" s="142"/>
      <c r="C503" s="142"/>
      <c r="D503" s="139"/>
      <c r="E503" s="139"/>
      <c r="F503" s="139"/>
      <c r="G503" s="139"/>
      <c r="H503" s="139"/>
      <c r="I503" s="139"/>
      <c r="J503" s="139"/>
      <c r="K503" s="142"/>
    </row>
    <row r="504" spans="1:11" ht="15.75" hidden="1" thickBot="1" x14ac:dyDescent="0.3">
      <c r="A504" s="2490" t="s">
        <v>789</v>
      </c>
      <c r="B504" s="2491"/>
      <c r="C504" s="2491"/>
      <c r="D504" s="2491"/>
      <c r="E504" s="2491"/>
      <c r="F504" s="2491"/>
      <c r="G504" s="2491"/>
      <c r="H504" s="2491"/>
      <c r="I504" s="2491"/>
      <c r="J504" s="2491"/>
      <c r="K504" s="2492"/>
    </row>
    <row r="505" spans="1:11" ht="15.75" hidden="1" thickBot="1" x14ac:dyDescent="0.3">
      <c r="A505" s="2493" t="s">
        <v>189</v>
      </c>
      <c r="B505" s="2494"/>
      <c r="C505" s="2494"/>
      <c r="D505" s="2494"/>
      <c r="E505" s="2494"/>
      <c r="F505" s="2494"/>
      <c r="G505" s="2494"/>
      <c r="H505" s="2494"/>
      <c r="I505" s="2494"/>
      <c r="J505" s="2494"/>
      <c r="K505" s="2495"/>
    </row>
    <row r="506" spans="1:11" ht="15.75" hidden="1" thickBot="1" x14ac:dyDescent="0.3">
      <c r="A506" s="2483"/>
      <c r="B506" s="2484"/>
      <c r="C506" s="2485"/>
      <c r="D506" s="187" t="s">
        <v>747</v>
      </c>
      <c r="E506" s="188" t="s">
        <v>465</v>
      </c>
      <c r="F506" s="188" t="s">
        <v>748</v>
      </c>
      <c r="G506" s="188" t="s">
        <v>749</v>
      </c>
      <c r="H506" s="188" t="s">
        <v>750</v>
      </c>
      <c r="I506" s="188" t="s">
        <v>793</v>
      </c>
      <c r="J506" s="751" t="s">
        <v>762</v>
      </c>
      <c r="K506" s="755" t="s">
        <v>135</v>
      </c>
    </row>
    <row r="507" spans="1:11" hidden="1" x14ac:dyDescent="0.25">
      <c r="A507" s="2496" t="s">
        <v>763</v>
      </c>
      <c r="B507" s="2497"/>
      <c r="C507" s="2497"/>
      <c r="D507" s="794">
        <v>70</v>
      </c>
      <c r="E507" s="795">
        <v>51</v>
      </c>
      <c r="F507" s="795">
        <v>23</v>
      </c>
      <c r="G507" s="795">
        <v>9</v>
      </c>
      <c r="H507" s="795">
        <v>65</v>
      </c>
      <c r="I507" s="795">
        <v>15</v>
      </c>
      <c r="J507" s="796">
        <v>3</v>
      </c>
      <c r="K507" s="756">
        <f>SUM(D507:J507)</f>
        <v>236</v>
      </c>
    </row>
    <row r="508" spans="1:11" hidden="1" x14ac:dyDescent="0.25">
      <c r="A508" s="2498" t="s">
        <v>790</v>
      </c>
      <c r="B508" s="2499"/>
      <c r="C508" s="2499"/>
      <c r="D508" s="533">
        <v>63</v>
      </c>
      <c r="E508" s="534">
        <v>43</v>
      </c>
      <c r="F508" s="534">
        <v>23</v>
      </c>
      <c r="G508" s="534">
        <v>8</v>
      </c>
      <c r="H508" s="534">
        <v>59</v>
      </c>
      <c r="I508" s="534">
        <v>25</v>
      </c>
      <c r="J508" s="797">
        <v>5</v>
      </c>
      <c r="K508" s="739">
        <f>SUM(D508:J508)</f>
        <v>226</v>
      </c>
    </row>
    <row r="509" spans="1:11" ht="15.75" hidden="1" thickBot="1" x14ac:dyDescent="0.3">
      <c r="A509" s="2500" t="s">
        <v>767</v>
      </c>
      <c r="B509" s="2501"/>
      <c r="C509" s="2501"/>
      <c r="D509" s="798">
        <v>7</v>
      </c>
      <c r="E509" s="799">
        <v>8</v>
      </c>
      <c r="F509" s="799">
        <v>0</v>
      </c>
      <c r="G509" s="799">
        <v>1</v>
      </c>
      <c r="H509" s="799">
        <v>6</v>
      </c>
      <c r="I509" s="799">
        <v>-10</v>
      </c>
      <c r="J509" s="800">
        <v>-2</v>
      </c>
      <c r="K509" s="757">
        <f>SUM(K507-K508)</f>
        <v>10</v>
      </c>
    </row>
    <row r="510" spans="1:11" hidden="1" x14ac:dyDescent="0.25">
      <c r="A510" s="4" t="s">
        <v>791</v>
      </c>
      <c r="B510" s="5"/>
      <c r="C510" s="6"/>
      <c r="D510" s="7"/>
      <c r="E510" s="8"/>
      <c r="F510" s="42"/>
      <c r="G510" s="7"/>
      <c r="H510" s="7"/>
      <c r="I510" s="7"/>
      <c r="J510" s="7"/>
      <c r="K510" s="7"/>
    </row>
    <row r="511" spans="1:11" hidden="1" x14ac:dyDescent="0.25">
      <c r="A511" s="4" t="s">
        <v>811</v>
      </c>
      <c r="B511" s="4"/>
      <c r="C511" s="6"/>
      <c r="D511" s="3"/>
      <c r="E511" s="7"/>
      <c r="F511" s="9"/>
      <c r="G511" s="3"/>
      <c r="H511" s="3"/>
      <c r="I511" s="3"/>
      <c r="J511" s="3"/>
      <c r="K511" s="3"/>
    </row>
    <row r="512" spans="1:11" s="179" customFormat="1" ht="26.25" hidden="1" customHeight="1" thickBot="1" x14ac:dyDescent="0.4">
      <c r="A512" s="789"/>
      <c r="B512" s="789"/>
      <c r="C512" s="789"/>
      <c r="D512" s="2526" t="s">
        <v>805</v>
      </c>
      <c r="E512" s="2526"/>
      <c r="F512" s="2526"/>
      <c r="G512" s="2526"/>
      <c r="H512" s="2526"/>
      <c r="I512" s="2526"/>
      <c r="J512" s="2526"/>
      <c r="K512" s="2527"/>
    </row>
    <row r="513" spans="1:11" ht="15.75" hidden="1" thickBot="1" x14ac:dyDescent="0.3">
      <c r="A513" s="2493" t="s">
        <v>275</v>
      </c>
      <c r="B513" s="2494"/>
      <c r="C513" s="2494"/>
      <c r="D513" s="2494"/>
      <c r="E513" s="2494"/>
      <c r="F513" s="2494"/>
      <c r="G513" s="2494"/>
      <c r="H513" s="2494"/>
      <c r="I513" s="2494"/>
      <c r="J513" s="2494"/>
      <c r="K513" s="2495"/>
    </row>
    <row r="514" spans="1:11" ht="18" hidden="1" thickBot="1" x14ac:dyDescent="0.3">
      <c r="A514" s="2509"/>
      <c r="B514" s="2510"/>
      <c r="C514" s="2511"/>
      <c r="D514" s="336" t="s">
        <v>747</v>
      </c>
      <c r="E514" s="335" t="s">
        <v>465</v>
      </c>
      <c r="F514" s="335" t="s">
        <v>748</v>
      </c>
      <c r="G514" s="335" t="s">
        <v>749</v>
      </c>
      <c r="H514" s="335" t="s">
        <v>750</v>
      </c>
      <c r="I514" s="335" t="s">
        <v>795</v>
      </c>
      <c r="J514" s="335" t="s">
        <v>762</v>
      </c>
      <c r="K514" s="189" t="s">
        <v>135</v>
      </c>
    </row>
    <row r="515" spans="1:11" hidden="1" x14ac:dyDescent="0.25">
      <c r="A515" s="2517" t="s">
        <v>763</v>
      </c>
      <c r="B515" s="2518"/>
      <c r="C515" s="2518"/>
      <c r="D515" s="529">
        <v>420</v>
      </c>
      <c r="E515" s="530">
        <v>285</v>
      </c>
      <c r="F515" s="530">
        <v>129</v>
      </c>
      <c r="G515" s="530">
        <v>52</v>
      </c>
      <c r="H515" s="530">
        <v>411</v>
      </c>
      <c r="I515" s="530">
        <v>84</v>
      </c>
      <c r="J515" s="531">
        <v>25</v>
      </c>
      <c r="K515" s="532">
        <f>SUM(D515:J515)</f>
        <v>1406</v>
      </c>
    </row>
    <row r="516" spans="1:11" ht="17.25" hidden="1" x14ac:dyDescent="0.25">
      <c r="A516" s="2498" t="s">
        <v>764</v>
      </c>
      <c r="B516" s="2519"/>
      <c r="C516" s="2519"/>
      <c r="D516" s="533">
        <v>323</v>
      </c>
      <c r="E516" s="534">
        <v>245</v>
      </c>
      <c r="F516" s="534">
        <v>96</v>
      </c>
      <c r="G516" s="534">
        <v>34</v>
      </c>
      <c r="H516" s="534">
        <v>328</v>
      </c>
      <c r="I516" s="534">
        <v>76</v>
      </c>
      <c r="J516" s="535">
        <v>21</v>
      </c>
      <c r="K516" s="536">
        <f>SUM(D516:J516)</f>
        <v>1123</v>
      </c>
    </row>
    <row r="517" spans="1:11" ht="15" hidden="1" customHeight="1" x14ac:dyDescent="0.25">
      <c r="A517" s="2520" t="s">
        <v>765</v>
      </c>
      <c r="B517" s="2521"/>
      <c r="C517" s="2521"/>
      <c r="D517" s="533">
        <v>78</v>
      </c>
      <c r="E517" s="534">
        <v>19</v>
      </c>
      <c r="F517" s="534">
        <v>21</v>
      </c>
      <c r="G517" s="534">
        <v>9</v>
      </c>
      <c r="H517" s="534">
        <v>74</v>
      </c>
      <c r="I517" s="534">
        <v>9</v>
      </c>
      <c r="J517" s="535">
        <v>2</v>
      </c>
      <c r="K517" s="536">
        <f>SUM(D517:J517)</f>
        <v>212</v>
      </c>
    </row>
    <row r="518" spans="1:11" ht="15.75" hidden="1" thickBot="1" x14ac:dyDescent="0.3">
      <c r="A518" s="2498" t="s">
        <v>766</v>
      </c>
      <c r="B518" s="2519"/>
      <c r="C518" s="2519"/>
      <c r="D518" s="537">
        <f t="shared" ref="D518:K518" si="65">D516+D517</f>
        <v>401</v>
      </c>
      <c r="E518" s="538">
        <f t="shared" si="65"/>
        <v>264</v>
      </c>
      <c r="F518" s="538">
        <f t="shared" si="65"/>
        <v>117</v>
      </c>
      <c r="G518" s="538">
        <f t="shared" si="65"/>
        <v>43</v>
      </c>
      <c r="H518" s="538">
        <f t="shared" si="65"/>
        <v>402</v>
      </c>
      <c r="I518" s="538">
        <f t="shared" si="65"/>
        <v>85</v>
      </c>
      <c r="J518" s="539">
        <f t="shared" si="65"/>
        <v>23</v>
      </c>
      <c r="K518" s="540">
        <f t="shared" si="65"/>
        <v>1335</v>
      </c>
    </row>
    <row r="519" spans="1:11" ht="18" hidden="1" customHeight="1" thickTop="1" thickBot="1" x14ac:dyDescent="0.3">
      <c r="A519" s="2522" t="s">
        <v>767</v>
      </c>
      <c r="B519" s="2523"/>
      <c r="C519" s="2523"/>
      <c r="D519" s="541">
        <f t="shared" ref="D519:K519" si="66">D515-D518</f>
        <v>19</v>
      </c>
      <c r="E519" s="542">
        <f t="shared" si="66"/>
        <v>21</v>
      </c>
      <c r="F519" s="542">
        <f t="shared" si="66"/>
        <v>12</v>
      </c>
      <c r="G519" s="542">
        <f t="shared" si="66"/>
        <v>9</v>
      </c>
      <c r="H519" s="542">
        <f t="shared" si="66"/>
        <v>9</v>
      </c>
      <c r="I519" s="589">
        <f t="shared" si="66"/>
        <v>-1</v>
      </c>
      <c r="J519" s="590">
        <f t="shared" si="66"/>
        <v>2</v>
      </c>
      <c r="K519" s="591">
        <f t="shared" si="66"/>
        <v>71</v>
      </c>
    </row>
    <row r="520" spans="1:11" ht="7.5" hidden="1" customHeight="1" x14ac:dyDescent="0.25">
      <c r="A520" s="146"/>
      <c r="B520" s="147"/>
      <c r="C520" s="147"/>
      <c r="D520" s="143"/>
      <c r="E520" s="143"/>
      <c r="F520" s="143"/>
      <c r="G520" s="143"/>
      <c r="H520" s="143"/>
      <c r="I520" s="143"/>
      <c r="J520" s="143"/>
      <c r="K520" s="144"/>
    </row>
    <row r="521" spans="1:11" hidden="1" x14ac:dyDescent="0.25">
      <c r="A521" s="2524" t="s">
        <v>768</v>
      </c>
      <c r="B521" s="2524"/>
      <c r="C521" s="2524"/>
      <c r="D521" s="2524"/>
      <c r="E521" s="2524"/>
      <c r="F521" s="2524"/>
      <c r="G521" s="2524"/>
      <c r="H521" s="2524"/>
      <c r="I521" s="2524"/>
      <c r="J521" s="2524"/>
      <c r="K521" s="2525"/>
    </row>
    <row r="522" spans="1:11" ht="15.75" hidden="1" thickBot="1" x14ac:dyDescent="0.3">
      <c r="A522" s="2493" t="s">
        <v>259</v>
      </c>
      <c r="B522" s="2494"/>
      <c r="C522" s="2494"/>
      <c r="D522" s="2494"/>
      <c r="E522" s="2494"/>
      <c r="F522" s="2494"/>
      <c r="G522" s="2494"/>
      <c r="H522" s="2494"/>
      <c r="I522" s="2494"/>
      <c r="J522" s="2494"/>
      <c r="K522" s="2495"/>
    </row>
    <row r="523" spans="1:11" ht="15.75" hidden="1" thickBot="1" x14ac:dyDescent="0.3">
      <c r="A523" s="2509"/>
      <c r="B523" s="2510"/>
      <c r="C523" s="2511"/>
      <c r="D523" s="187" t="s">
        <v>747</v>
      </c>
      <c r="E523" s="188" t="s">
        <v>465</v>
      </c>
      <c r="F523" s="188" t="s">
        <v>748</v>
      </c>
      <c r="G523" s="188" t="s">
        <v>749</v>
      </c>
      <c r="H523" s="188" t="s">
        <v>750</v>
      </c>
      <c r="I523" s="188" t="s">
        <v>793</v>
      </c>
      <c r="J523" s="188" t="s">
        <v>762</v>
      </c>
      <c r="K523" s="189" t="s">
        <v>135</v>
      </c>
    </row>
    <row r="524" spans="1:11" ht="15" hidden="1" customHeight="1" x14ac:dyDescent="0.25">
      <c r="A524" s="148"/>
      <c r="B524" s="2502" t="s">
        <v>769</v>
      </c>
      <c r="C524" s="2503"/>
      <c r="D524" s="519">
        <v>85</v>
      </c>
      <c r="E524" s="519">
        <v>18</v>
      </c>
      <c r="F524" s="519">
        <v>20</v>
      </c>
      <c r="G524" s="519">
        <v>9</v>
      </c>
      <c r="H524" s="519">
        <v>84</v>
      </c>
      <c r="I524" s="519">
        <v>10</v>
      </c>
      <c r="J524" s="735">
        <v>0</v>
      </c>
      <c r="K524" s="738">
        <f>SUM(D524:J524)</f>
        <v>226</v>
      </c>
    </row>
    <row r="525" spans="1:11" ht="15" hidden="1" customHeight="1" x14ac:dyDescent="0.25">
      <c r="A525" s="149"/>
      <c r="B525" s="2504" t="s">
        <v>770</v>
      </c>
      <c r="C525" s="2505"/>
      <c r="D525" s="519">
        <v>0</v>
      </c>
      <c r="E525" s="519">
        <v>0</v>
      </c>
      <c r="F525" s="519">
        <v>0</v>
      </c>
      <c r="G525" s="519">
        <v>0</v>
      </c>
      <c r="H525" s="519">
        <v>0</v>
      </c>
      <c r="I525" s="519">
        <v>0</v>
      </c>
      <c r="J525" s="735">
        <v>0</v>
      </c>
      <c r="K525" s="739">
        <f>SUM(D525:I525)</f>
        <v>0</v>
      </c>
    </row>
    <row r="526" spans="1:11" ht="15" hidden="1" customHeight="1" x14ac:dyDescent="0.25">
      <c r="A526" s="2506" t="s">
        <v>771</v>
      </c>
      <c r="B526" s="2504"/>
      <c r="C526" s="2505"/>
      <c r="D526" s="519">
        <v>0</v>
      </c>
      <c r="E526" s="519">
        <v>0</v>
      </c>
      <c r="F526" s="519">
        <v>0</v>
      </c>
      <c r="G526" s="519">
        <v>0</v>
      </c>
      <c r="H526" s="519">
        <v>0</v>
      </c>
      <c r="I526" s="519">
        <v>0</v>
      </c>
      <c r="J526" s="735">
        <v>0</v>
      </c>
      <c r="K526" s="739">
        <f>SUM(D526:I526)</f>
        <v>0</v>
      </c>
    </row>
    <row r="527" spans="1:11" ht="15" hidden="1" customHeight="1" x14ac:dyDescent="0.25">
      <c r="A527" s="2506" t="s">
        <v>772</v>
      </c>
      <c r="B527" s="2504"/>
      <c r="C527" s="2505"/>
      <c r="D527" s="519">
        <v>16</v>
      </c>
      <c r="E527" s="519">
        <v>11</v>
      </c>
      <c r="F527" s="519">
        <v>8</v>
      </c>
      <c r="G527" s="519">
        <v>0</v>
      </c>
      <c r="H527" s="519">
        <v>17</v>
      </c>
      <c r="I527" s="519">
        <v>0</v>
      </c>
      <c r="J527" s="735">
        <v>2</v>
      </c>
      <c r="K527" s="739">
        <f>SUM(D527:J527)</f>
        <v>54</v>
      </c>
    </row>
    <row r="528" spans="1:11" ht="15.75" hidden="1" thickBot="1" x14ac:dyDescent="0.3">
      <c r="A528" s="2512" t="s">
        <v>773</v>
      </c>
      <c r="B528" s="2513"/>
      <c r="C528" s="2514"/>
      <c r="D528" s="525">
        <v>0</v>
      </c>
      <c r="E528" s="526">
        <v>0</v>
      </c>
      <c r="F528" s="526">
        <v>0</v>
      </c>
      <c r="G528" s="526">
        <v>0</v>
      </c>
      <c r="H528" s="526">
        <v>0</v>
      </c>
      <c r="I528" s="526">
        <v>0</v>
      </c>
      <c r="J528" s="736">
        <v>0</v>
      </c>
      <c r="K528" s="740">
        <f>SUM(D528:J528)</f>
        <v>0</v>
      </c>
    </row>
    <row r="529" spans="1:11" ht="16.5" hidden="1" customHeight="1" thickTop="1" thickBot="1" x14ac:dyDescent="0.3">
      <c r="A529" s="190"/>
      <c r="B529" s="2515" t="s">
        <v>774</v>
      </c>
      <c r="C529" s="2516"/>
      <c r="D529" s="527">
        <f t="shared" ref="D529:K529" si="67">SUM(D524:D528)</f>
        <v>101</v>
      </c>
      <c r="E529" s="528">
        <f t="shared" si="67"/>
        <v>29</v>
      </c>
      <c r="F529" s="528">
        <f t="shared" si="67"/>
        <v>28</v>
      </c>
      <c r="G529" s="528">
        <f t="shared" si="67"/>
        <v>9</v>
      </c>
      <c r="H529" s="528">
        <f t="shared" si="67"/>
        <v>101</v>
      </c>
      <c r="I529" s="528">
        <f t="shared" si="67"/>
        <v>10</v>
      </c>
      <c r="J529" s="737">
        <f t="shared" si="67"/>
        <v>2</v>
      </c>
      <c r="K529" s="741">
        <f t="shared" si="67"/>
        <v>280</v>
      </c>
    </row>
    <row r="530" spans="1:11" ht="7.5" hidden="1" customHeight="1" thickBot="1" x14ac:dyDescent="0.3">
      <c r="A530" s="146"/>
      <c r="B530" s="147"/>
      <c r="C530" s="147"/>
      <c r="D530" s="143"/>
      <c r="E530" s="143"/>
      <c r="F530" s="143"/>
      <c r="G530" s="143"/>
      <c r="H530" s="143"/>
      <c r="I530" s="143"/>
      <c r="J530" s="143"/>
      <c r="K530" s="144"/>
    </row>
    <row r="531" spans="1:11" ht="15.75" hidden="1" thickBot="1" x14ac:dyDescent="0.3">
      <c r="A531" s="2490" t="s">
        <v>775</v>
      </c>
      <c r="B531" s="2491"/>
      <c r="C531" s="2491"/>
      <c r="D531" s="2491"/>
      <c r="E531" s="2491"/>
      <c r="F531" s="2491"/>
      <c r="G531" s="2491"/>
      <c r="H531" s="2491"/>
      <c r="I531" s="2491"/>
      <c r="J531" s="2491"/>
      <c r="K531" s="2492"/>
    </row>
    <row r="532" spans="1:11" ht="15.75" hidden="1" thickBot="1" x14ac:dyDescent="0.3">
      <c r="A532" s="2493" t="s">
        <v>259</v>
      </c>
      <c r="B532" s="2494"/>
      <c r="C532" s="2494"/>
      <c r="D532" s="2494"/>
      <c r="E532" s="2494"/>
      <c r="F532" s="2494"/>
      <c r="G532" s="2494"/>
      <c r="H532" s="2494"/>
      <c r="I532" s="2494"/>
      <c r="J532" s="2494"/>
      <c r="K532" s="2495"/>
    </row>
    <row r="533" spans="1:11" ht="15.75" hidden="1" thickBot="1" x14ac:dyDescent="0.3">
      <c r="A533" s="2483"/>
      <c r="B533" s="2484"/>
      <c r="C533" s="2485"/>
      <c r="D533" s="187" t="s">
        <v>747</v>
      </c>
      <c r="E533" s="188" t="s">
        <v>465</v>
      </c>
      <c r="F533" s="188" t="s">
        <v>748</v>
      </c>
      <c r="G533" s="188" t="s">
        <v>749</v>
      </c>
      <c r="H533" s="188" t="s">
        <v>750</v>
      </c>
      <c r="I533" s="188" t="s">
        <v>793</v>
      </c>
      <c r="J533" s="188" t="s">
        <v>762</v>
      </c>
      <c r="K533" s="189" t="s">
        <v>135</v>
      </c>
    </row>
    <row r="534" spans="1:11" ht="15" hidden="1" customHeight="1" x14ac:dyDescent="0.25">
      <c r="A534" s="1873"/>
      <c r="B534" s="2502" t="s">
        <v>776</v>
      </c>
      <c r="C534" s="2503"/>
      <c r="D534" s="516">
        <v>68</v>
      </c>
      <c r="E534" s="517">
        <v>29</v>
      </c>
      <c r="F534" s="517">
        <v>18</v>
      </c>
      <c r="G534" s="517">
        <v>7</v>
      </c>
      <c r="H534" s="517">
        <v>54</v>
      </c>
      <c r="I534" s="517">
        <v>11</v>
      </c>
      <c r="J534" s="742">
        <v>1</v>
      </c>
      <c r="K534" s="738">
        <f>SUM(D534:J534)</f>
        <v>188</v>
      </c>
    </row>
    <row r="535" spans="1:11" ht="15" hidden="1" customHeight="1" x14ac:dyDescent="0.25">
      <c r="A535" s="150"/>
      <c r="B535" s="2504" t="s">
        <v>777</v>
      </c>
      <c r="C535" s="2505"/>
      <c r="D535" s="518">
        <v>1</v>
      </c>
      <c r="E535" s="519">
        <v>0</v>
      </c>
      <c r="F535" s="519">
        <v>1</v>
      </c>
      <c r="G535" s="519">
        <v>1</v>
      </c>
      <c r="H535" s="519">
        <v>0</v>
      </c>
      <c r="I535" s="519">
        <v>0</v>
      </c>
      <c r="J535" s="735">
        <v>0</v>
      </c>
      <c r="K535" s="744">
        <f>SUM(D535:J535)</f>
        <v>3</v>
      </c>
    </row>
    <row r="536" spans="1:11" ht="15" hidden="1" customHeight="1" x14ac:dyDescent="0.25">
      <c r="A536" s="2506" t="s">
        <v>778</v>
      </c>
      <c r="B536" s="2504"/>
      <c r="C536" s="2505"/>
      <c r="D536" s="518">
        <v>0</v>
      </c>
      <c r="E536" s="519">
        <v>0</v>
      </c>
      <c r="F536" s="519">
        <v>0</v>
      </c>
      <c r="G536" s="519">
        <v>0</v>
      </c>
      <c r="H536" s="519">
        <v>0</v>
      </c>
      <c r="I536" s="519">
        <v>0</v>
      </c>
      <c r="J536" s="735">
        <v>0</v>
      </c>
      <c r="K536" s="744">
        <f>SUM(D536:J536)</f>
        <v>0</v>
      </c>
    </row>
    <row r="537" spans="1:11" ht="15" hidden="1" customHeight="1" x14ac:dyDescent="0.25">
      <c r="A537" s="150"/>
      <c r="B537" s="2504" t="s">
        <v>779</v>
      </c>
      <c r="C537" s="2505"/>
      <c r="D537" s="518">
        <v>0</v>
      </c>
      <c r="E537" s="519">
        <v>0</v>
      </c>
      <c r="F537" s="519">
        <v>0</v>
      </c>
      <c r="G537" s="519">
        <v>0</v>
      </c>
      <c r="H537" s="519">
        <v>0</v>
      </c>
      <c r="I537" s="519">
        <v>0</v>
      </c>
      <c r="J537" s="735">
        <v>0</v>
      </c>
      <c r="K537" s="744">
        <f>SUM(D537:J537)</f>
        <v>0</v>
      </c>
    </row>
    <row r="538" spans="1:11" ht="15.75" hidden="1" customHeight="1" thickBot="1" x14ac:dyDescent="0.3">
      <c r="A538" s="150"/>
      <c r="B538" s="2504" t="s">
        <v>780</v>
      </c>
      <c r="C538" s="2505"/>
      <c r="D538" s="520">
        <v>0</v>
      </c>
      <c r="E538" s="521">
        <v>0</v>
      </c>
      <c r="F538" s="521">
        <v>2</v>
      </c>
      <c r="G538" s="521">
        <v>0</v>
      </c>
      <c r="H538" s="521">
        <v>0</v>
      </c>
      <c r="I538" s="521">
        <v>0</v>
      </c>
      <c r="J538" s="743">
        <v>0</v>
      </c>
      <c r="K538" s="740">
        <f>SUM(D538:J538)</f>
        <v>2</v>
      </c>
    </row>
    <row r="539" spans="1:11" ht="16.5" hidden="1" customHeight="1" thickTop="1" thickBot="1" x14ac:dyDescent="0.3">
      <c r="A539" s="1874"/>
      <c r="B539" s="2507" t="s">
        <v>781</v>
      </c>
      <c r="C539" s="2508"/>
      <c r="D539" s="522">
        <f t="shared" ref="D539:K539" si="68">SUM(D534:D538)</f>
        <v>69</v>
      </c>
      <c r="E539" s="523">
        <f t="shared" si="68"/>
        <v>29</v>
      </c>
      <c r="F539" s="523">
        <f t="shared" si="68"/>
        <v>21</v>
      </c>
      <c r="G539" s="523">
        <f t="shared" si="68"/>
        <v>8</v>
      </c>
      <c r="H539" s="523">
        <f t="shared" si="68"/>
        <v>54</v>
      </c>
      <c r="I539" s="523">
        <f t="shared" si="68"/>
        <v>11</v>
      </c>
      <c r="J539" s="523">
        <f t="shared" si="68"/>
        <v>1</v>
      </c>
      <c r="K539" s="524">
        <f t="shared" si="68"/>
        <v>193</v>
      </c>
    </row>
    <row r="540" spans="1:11" ht="7.5" hidden="1" customHeight="1" thickBot="1" x14ac:dyDescent="0.3">
      <c r="A540" s="146"/>
      <c r="B540" s="147"/>
      <c r="C540" s="147"/>
      <c r="D540" s="143"/>
      <c r="E540" s="143"/>
      <c r="F540" s="143"/>
      <c r="G540" s="143"/>
      <c r="H540" s="143"/>
      <c r="I540" s="143"/>
      <c r="J540" s="143"/>
      <c r="K540" s="145"/>
    </row>
    <row r="541" spans="1:11" ht="15.75" hidden="1" thickBot="1" x14ac:dyDescent="0.3">
      <c r="A541" s="2490" t="s">
        <v>782</v>
      </c>
      <c r="B541" s="2491"/>
      <c r="C541" s="2491"/>
      <c r="D541" s="2491"/>
      <c r="E541" s="2491"/>
      <c r="F541" s="2491"/>
      <c r="G541" s="2491"/>
      <c r="H541" s="2491"/>
      <c r="I541" s="2491"/>
      <c r="J541" s="2491"/>
      <c r="K541" s="2492"/>
    </row>
    <row r="542" spans="1:11" ht="15.75" hidden="1" thickBot="1" x14ac:dyDescent="0.3">
      <c r="A542" s="2493" t="s">
        <v>275</v>
      </c>
      <c r="B542" s="2494"/>
      <c r="C542" s="2494"/>
      <c r="D542" s="2494"/>
      <c r="E542" s="2494"/>
      <c r="F542" s="2494"/>
      <c r="G542" s="2494"/>
      <c r="H542" s="2494"/>
      <c r="I542" s="2494"/>
      <c r="J542" s="2494"/>
      <c r="K542" s="2495"/>
    </row>
    <row r="543" spans="1:11" ht="15.75" hidden="1" thickBot="1" x14ac:dyDescent="0.3">
      <c r="A543" s="2483"/>
      <c r="B543" s="2484"/>
      <c r="C543" s="2485"/>
      <c r="D543" s="336" t="s">
        <v>747</v>
      </c>
      <c r="E543" s="335" t="s">
        <v>465</v>
      </c>
      <c r="F543" s="335" t="s">
        <v>748</v>
      </c>
      <c r="G543" s="335" t="s">
        <v>749</v>
      </c>
      <c r="H543" s="335" t="s">
        <v>750</v>
      </c>
      <c r="I543" s="335" t="s">
        <v>793</v>
      </c>
      <c r="J543" s="745" t="s">
        <v>762</v>
      </c>
      <c r="K543" s="748" t="s">
        <v>135</v>
      </c>
    </row>
    <row r="544" spans="1:11" hidden="1" x14ac:dyDescent="0.25">
      <c r="A544" s="2486" t="s">
        <v>783</v>
      </c>
      <c r="B544" s="2487"/>
      <c r="C544" s="2487"/>
      <c r="D544" s="512">
        <f t="shared" ref="D544:K544" si="69">1-D545</f>
        <v>0.65586034912718205</v>
      </c>
      <c r="E544" s="513">
        <f t="shared" si="69"/>
        <v>0.78030303030303028</v>
      </c>
      <c r="F544" s="513">
        <f t="shared" si="69"/>
        <v>0.64102564102564097</v>
      </c>
      <c r="G544" s="513">
        <f t="shared" si="69"/>
        <v>0.62790697674418605</v>
      </c>
      <c r="H544" s="513">
        <f t="shared" si="69"/>
        <v>0.73134328358208955</v>
      </c>
      <c r="I544" s="513">
        <f t="shared" si="69"/>
        <v>0.74117647058823533</v>
      </c>
      <c r="J544" s="746">
        <f t="shared" si="69"/>
        <v>0.91304347826086962</v>
      </c>
      <c r="K544" s="749">
        <f t="shared" si="69"/>
        <v>0.71086142322097379</v>
      </c>
    </row>
    <row r="545" spans="1:11" ht="18" hidden="1" thickBot="1" x14ac:dyDescent="0.3">
      <c r="A545" s="2488" t="s">
        <v>784</v>
      </c>
      <c r="B545" s="2489"/>
      <c r="C545" s="2489"/>
      <c r="D545" s="514">
        <f t="shared" ref="D545:K545" si="70">D539/D518*2</f>
        <v>0.34413965087281795</v>
      </c>
      <c r="E545" s="515">
        <f t="shared" si="70"/>
        <v>0.2196969696969697</v>
      </c>
      <c r="F545" s="515">
        <f t="shared" si="70"/>
        <v>0.35897435897435898</v>
      </c>
      <c r="G545" s="515">
        <f t="shared" si="70"/>
        <v>0.37209302325581395</v>
      </c>
      <c r="H545" s="515">
        <f t="shared" si="70"/>
        <v>0.26865671641791045</v>
      </c>
      <c r="I545" s="515">
        <f t="shared" si="70"/>
        <v>0.25882352941176473</v>
      </c>
      <c r="J545" s="747">
        <f t="shared" si="70"/>
        <v>8.6956521739130432E-2</v>
      </c>
      <c r="K545" s="750">
        <f t="shared" si="70"/>
        <v>0.28913857677902621</v>
      </c>
    </row>
    <row r="546" spans="1:11" ht="15.75" hidden="1" x14ac:dyDescent="0.25">
      <c r="A546" s="2" t="s">
        <v>785</v>
      </c>
      <c r="B546" s="141"/>
      <c r="C546" s="140"/>
      <c r="D546" s="140"/>
      <c r="E546" s="140"/>
      <c r="F546" s="140"/>
      <c r="G546" s="140"/>
      <c r="H546" s="140"/>
      <c r="I546" s="140"/>
      <c r="J546" s="140"/>
      <c r="K546" s="140"/>
    </row>
    <row r="547" spans="1:11" ht="15.75" hidden="1" x14ac:dyDescent="0.25">
      <c r="A547" s="2" t="s">
        <v>786</v>
      </c>
      <c r="B547" s="140"/>
      <c r="C547" s="140"/>
      <c r="D547" s="140"/>
      <c r="E547" s="140"/>
      <c r="F547" s="140"/>
      <c r="G547" s="140"/>
      <c r="H547" s="140"/>
      <c r="I547" s="140"/>
      <c r="J547" s="140"/>
      <c r="K547" s="140"/>
    </row>
    <row r="548" spans="1:11" ht="15.75" hidden="1" x14ac:dyDescent="0.25">
      <c r="A548" s="2" t="s">
        <v>787</v>
      </c>
      <c r="B548" s="140"/>
      <c r="C548" s="140"/>
      <c r="D548" s="140"/>
      <c r="E548" s="140"/>
      <c r="F548" s="140"/>
      <c r="G548" s="140"/>
      <c r="H548" s="140"/>
      <c r="I548" s="140"/>
      <c r="J548" s="140"/>
      <c r="K548" s="140"/>
    </row>
    <row r="549" spans="1:11" hidden="1" x14ac:dyDescent="0.25">
      <c r="A549" s="615" t="s">
        <v>788</v>
      </c>
      <c r="B549" s="140"/>
      <c r="C549" s="140"/>
      <c r="D549" s="140"/>
      <c r="E549" s="140"/>
      <c r="F549" s="140"/>
      <c r="G549" s="140"/>
      <c r="H549" s="140"/>
      <c r="I549" s="140"/>
      <c r="J549" s="140"/>
      <c r="K549" s="140"/>
    </row>
    <row r="550" spans="1:11" ht="9.75" hidden="1" customHeight="1" thickBot="1" x14ac:dyDescent="0.3">
      <c r="A550" s="142"/>
      <c r="B550" s="142"/>
      <c r="C550" s="142"/>
      <c r="D550" s="139"/>
      <c r="E550" s="139"/>
      <c r="F550" s="139"/>
      <c r="G550" s="139"/>
      <c r="H550" s="139"/>
      <c r="I550" s="139"/>
      <c r="J550" s="139"/>
      <c r="K550" s="142"/>
    </row>
    <row r="551" spans="1:11" ht="15.75" hidden="1" thickBot="1" x14ac:dyDescent="0.3">
      <c r="A551" s="2490" t="s">
        <v>789</v>
      </c>
      <c r="B551" s="2491"/>
      <c r="C551" s="2491"/>
      <c r="D551" s="2491"/>
      <c r="E551" s="2491"/>
      <c r="F551" s="2491"/>
      <c r="G551" s="2491"/>
      <c r="H551" s="2491"/>
      <c r="I551" s="2491"/>
      <c r="J551" s="2491"/>
      <c r="K551" s="2492"/>
    </row>
    <row r="552" spans="1:11" ht="15.75" hidden="1" thickBot="1" x14ac:dyDescent="0.3">
      <c r="A552" s="2493" t="s">
        <v>275</v>
      </c>
      <c r="B552" s="2494"/>
      <c r="C552" s="2494"/>
      <c r="D552" s="2494"/>
      <c r="E552" s="2494"/>
      <c r="F552" s="2494"/>
      <c r="G552" s="2494"/>
      <c r="H552" s="2494"/>
      <c r="I552" s="2494"/>
      <c r="J552" s="2494"/>
      <c r="K552" s="2495"/>
    </row>
    <row r="553" spans="1:11" ht="15.75" hidden="1" thickBot="1" x14ac:dyDescent="0.3">
      <c r="A553" s="2483"/>
      <c r="B553" s="2484"/>
      <c r="C553" s="2485"/>
      <c r="D553" s="187" t="s">
        <v>747</v>
      </c>
      <c r="E553" s="188" t="s">
        <v>465</v>
      </c>
      <c r="F553" s="188" t="s">
        <v>748</v>
      </c>
      <c r="G553" s="188" t="s">
        <v>749</v>
      </c>
      <c r="H553" s="188" t="s">
        <v>750</v>
      </c>
      <c r="I553" s="188" t="s">
        <v>793</v>
      </c>
      <c r="J553" s="751" t="s">
        <v>762</v>
      </c>
      <c r="K553" s="755" t="s">
        <v>135</v>
      </c>
    </row>
    <row r="554" spans="1:11" hidden="1" x14ac:dyDescent="0.25">
      <c r="A554" s="2496" t="s">
        <v>763</v>
      </c>
      <c r="B554" s="2497"/>
      <c r="C554" s="2497"/>
      <c r="D554" s="507">
        <v>70</v>
      </c>
      <c r="E554" s="508">
        <v>51</v>
      </c>
      <c r="F554" s="508">
        <v>23</v>
      </c>
      <c r="G554" s="508">
        <v>9</v>
      </c>
      <c r="H554" s="508">
        <v>65</v>
      </c>
      <c r="I554" s="508">
        <v>15</v>
      </c>
      <c r="J554" s="752">
        <v>3</v>
      </c>
      <c r="K554" s="756">
        <f>SUM(D554:J554)</f>
        <v>236</v>
      </c>
    </row>
    <row r="555" spans="1:11" hidden="1" x14ac:dyDescent="0.25">
      <c r="A555" s="2498" t="s">
        <v>790</v>
      </c>
      <c r="B555" s="2499"/>
      <c r="C555" s="2499"/>
      <c r="D555" s="509">
        <v>67</v>
      </c>
      <c r="E555" s="510">
        <v>46</v>
      </c>
      <c r="F555" s="510">
        <v>23</v>
      </c>
      <c r="G555" s="510">
        <v>9</v>
      </c>
      <c r="H555" s="510">
        <v>60</v>
      </c>
      <c r="I555" s="510">
        <v>15</v>
      </c>
      <c r="J555" s="753">
        <v>4</v>
      </c>
      <c r="K555" s="739">
        <f>SUM(D555:J555)</f>
        <v>224</v>
      </c>
    </row>
    <row r="556" spans="1:11" ht="15.75" hidden="1" thickBot="1" x14ac:dyDescent="0.3">
      <c r="A556" s="2500" t="s">
        <v>767</v>
      </c>
      <c r="B556" s="2501"/>
      <c r="C556" s="2501"/>
      <c r="D556" s="511">
        <v>3</v>
      </c>
      <c r="E556" s="403">
        <v>5</v>
      </c>
      <c r="F556" s="403">
        <v>0</v>
      </c>
      <c r="G556" s="403">
        <v>0</v>
      </c>
      <c r="H556" s="403">
        <v>5</v>
      </c>
      <c r="I556" s="403">
        <v>0</v>
      </c>
      <c r="J556" s="754">
        <v>-1</v>
      </c>
      <c r="K556" s="757">
        <f>SUM(K554-K555)</f>
        <v>12</v>
      </c>
    </row>
    <row r="557" spans="1:11" hidden="1" x14ac:dyDescent="0.25">
      <c r="A557" s="4" t="s">
        <v>791</v>
      </c>
      <c r="B557" s="5"/>
      <c r="C557" s="6"/>
      <c r="D557" s="7"/>
      <c r="E557" s="8"/>
      <c r="F557" s="42"/>
      <c r="G557" s="7"/>
      <c r="H557" s="7"/>
      <c r="I557" s="7"/>
      <c r="J557" s="7"/>
      <c r="K557" s="7"/>
    </row>
    <row r="558" spans="1:11" hidden="1" x14ac:dyDescent="0.25">
      <c r="A558" s="4" t="s">
        <v>792</v>
      </c>
      <c r="B558" s="4"/>
      <c r="C558" s="6"/>
      <c r="D558" s="3"/>
      <c r="E558" s="7"/>
      <c r="F558" s="9"/>
      <c r="G558" s="3"/>
      <c r="H558" s="3"/>
      <c r="I558" s="3"/>
      <c r="J558" s="3"/>
      <c r="K558" s="3"/>
    </row>
    <row r="559" spans="1:11" x14ac:dyDescent="0.25">
      <c r="A559" s="2"/>
      <c r="B559" s="2"/>
      <c r="C559" s="2"/>
      <c r="D559" s="2"/>
      <c r="E559" s="2"/>
      <c r="F559" s="10"/>
      <c r="G559" s="2"/>
      <c r="H559" s="2"/>
      <c r="I559" s="2"/>
      <c r="J559" s="2"/>
      <c r="K559" s="2"/>
    </row>
  </sheetData>
  <sheetProtection algorithmName="SHA-512" hashValue="VZTSfcPsikV+864fcERUaNEmuuEvK1VVolp6VTCIolRvF/7cwUP1HpKFDaABP37L0JGA37+D+sA6z2q0Umta5g==" saltValue="WUqIa2CBVD67I8o6tXz8XA==" spinCount="100000" sheet="1" objects="1" scenarios="1"/>
  <mergeCells count="437">
    <mergeCell ref="A78:C78"/>
    <mergeCell ref="A79:C79"/>
    <mergeCell ref="A80:C80"/>
    <mergeCell ref="A86:K86"/>
    <mergeCell ref="A87:K87"/>
    <mergeCell ref="A88:C88"/>
    <mergeCell ref="A89:C89"/>
    <mergeCell ref="A90:C90"/>
    <mergeCell ref="A91:C91"/>
    <mergeCell ref="A68:C68"/>
    <mergeCell ref="B69:C69"/>
    <mergeCell ref="B70:C70"/>
    <mergeCell ref="A71:C71"/>
    <mergeCell ref="B72:C72"/>
    <mergeCell ref="B73:C73"/>
    <mergeCell ref="B74:C74"/>
    <mergeCell ref="A76:K76"/>
    <mergeCell ref="A77:K77"/>
    <mergeCell ref="A58:C58"/>
    <mergeCell ref="B59:C59"/>
    <mergeCell ref="B60:C60"/>
    <mergeCell ref="A61:C61"/>
    <mergeCell ref="A62:C62"/>
    <mergeCell ref="A63:C63"/>
    <mergeCell ref="B64:C64"/>
    <mergeCell ref="A66:K66"/>
    <mergeCell ref="A67:K67"/>
    <mergeCell ref="A48:K48"/>
    <mergeCell ref="A49:C49"/>
    <mergeCell ref="A50:C50"/>
    <mergeCell ref="A51:C51"/>
    <mergeCell ref="A52:C52"/>
    <mergeCell ref="A53:C53"/>
    <mergeCell ref="A54:C54"/>
    <mergeCell ref="A56:K56"/>
    <mergeCell ref="A57:K57"/>
    <mergeCell ref="A170:C170"/>
    <mergeCell ref="A171:C171"/>
    <mergeCell ref="A172:C172"/>
    <mergeCell ref="A178:K178"/>
    <mergeCell ref="A179:K179"/>
    <mergeCell ref="A180:C180"/>
    <mergeCell ref="A181:C181"/>
    <mergeCell ref="A182:C182"/>
    <mergeCell ref="A183:C183"/>
    <mergeCell ref="A160:C160"/>
    <mergeCell ref="B161:C161"/>
    <mergeCell ref="B162:C162"/>
    <mergeCell ref="A163:C163"/>
    <mergeCell ref="B164:C164"/>
    <mergeCell ref="B165:C165"/>
    <mergeCell ref="B166:C166"/>
    <mergeCell ref="A168:K168"/>
    <mergeCell ref="A169:K169"/>
    <mergeCell ref="A150:C150"/>
    <mergeCell ref="B151:C151"/>
    <mergeCell ref="B152:C152"/>
    <mergeCell ref="A153:C153"/>
    <mergeCell ref="A154:C154"/>
    <mergeCell ref="A155:C155"/>
    <mergeCell ref="B156:C156"/>
    <mergeCell ref="A158:K158"/>
    <mergeCell ref="A159:K159"/>
    <mergeCell ref="A140:K140"/>
    <mergeCell ref="A141:C141"/>
    <mergeCell ref="A142:C142"/>
    <mergeCell ref="A143:C143"/>
    <mergeCell ref="A144:C144"/>
    <mergeCell ref="A145:C145"/>
    <mergeCell ref="A146:C146"/>
    <mergeCell ref="A148:K148"/>
    <mergeCell ref="A149:K149"/>
    <mergeCell ref="A216:C216"/>
    <mergeCell ref="A217:C217"/>
    <mergeCell ref="A218:C218"/>
    <mergeCell ref="A224:K224"/>
    <mergeCell ref="A225:K225"/>
    <mergeCell ref="A226:C226"/>
    <mergeCell ref="A227:C227"/>
    <mergeCell ref="A228:C228"/>
    <mergeCell ref="A229:C229"/>
    <mergeCell ref="A206:C206"/>
    <mergeCell ref="B207:C207"/>
    <mergeCell ref="B208:C208"/>
    <mergeCell ref="A209:C209"/>
    <mergeCell ref="B210:C210"/>
    <mergeCell ref="B211:C211"/>
    <mergeCell ref="B212:C212"/>
    <mergeCell ref="A214:K214"/>
    <mergeCell ref="A215:K215"/>
    <mergeCell ref="A196:C196"/>
    <mergeCell ref="B197:C197"/>
    <mergeCell ref="B198:C198"/>
    <mergeCell ref="A199:C199"/>
    <mergeCell ref="A200:C200"/>
    <mergeCell ref="A201:C201"/>
    <mergeCell ref="B202:C202"/>
    <mergeCell ref="A204:K204"/>
    <mergeCell ref="A205:K205"/>
    <mergeCell ref="A186:K186"/>
    <mergeCell ref="A187:C187"/>
    <mergeCell ref="A188:C188"/>
    <mergeCell ref="A189:C189"/>
    <mergeCell ref="A190:C190"/>
    <mergeCell ref="A191:C191"/>
    <mergeCell ref="A192:C192"/>
    <mergeCell ref="A194:K194"/>
    <mergeCell ref="A195:K195"/>
    <mergeCell ref="A263:C263"/>
    <mergeCell ref="A264:C264"/>
    <mergeCell ref="A265:C265"/>
    <mergeCell ref="A271:K271"/>
    <mergeCell ref="A272:K272"/>
    <mergeCell ref="A273:C273"/>
    <mergeCell ref="A274:C274"/>
    <mergeCell ref="A275:C275"/>
    <mergeCell ref="A276:C276"/>
    <mergeCell ref="A253:C253"/>
    <mergeCell ref="B254:C254"/>
    <mergeCell ref="B255:C255"/>
    <mergeCell ref="A256:C256"/>
    <mergeCell ref="B257:C257"/>
    <mergeCell ref="B258:C258"/>
    <mergeCell ref="B259:C259"/>
    <mergeCell ref="A261:K261"/>
    <mergeCell ref="A262:K262"/>
    <mergeCell ref="A243:C243"/>
    <mergeCell ref="B244:C244"/>
    <mergeCell ref="B245:C245"/>
    <mergeCell ref="A246:C246"/>
    <mergeCell ref="A247:C247"/>
    <mergeCell ref="A248:C248"/>
    <mergeCell ref="B249:C249"/>
    <mergeCell ref="A251:K251"/>
    <mergeCell ref="A252:K252"/>
    <mergeCell ref="A233:K233"/>
    <mergeCell ref="A234:C234"/>
    <mergeCell ref="A235:C235"/>
    <mergeCell ref="A236:C236"/>
    <mergeCell ref="A237:C237"/>
    <mergeCell ref="A238:C238"/>
    <mergeCell ref="A239:C239"/>
    <mergeCell ref="A241:K241"/>
    <mergeCell ref="A242:K242"/>
    <mergeCell ref="A355:C355"/>
    <mergeCell ref="A356:C356"/>
    <mergeCell ref="A357:C357"/>
    <mergeCell ref="A363:K363"/>
    <mergeCell ref="A364:K364"/>
    <mergeCell ref="A365:C365"/>
    <mergeCell ref="A366:C366"/>
    <mergeCell ref="A367:C367"/>
    <mergeCell ref="A368:C368"/>
    <mergeCell ref="A345:C345"/>
    <mergeCell ref="B346:C346"/>
    <mergeCell ref="B347:C347"/>
    <mergeCell ref="A348:C348"/>
    <mergeCell ref="B349:C349"/>
    <mergeCell ref="B350:C350"/>
    <mergeCell ref="B351:C351"/>
    <mergeCell ref="A353:K353"/>
    <mergeCell ref="A354:K354"/>
    <mergeCell ref="A335:C335"/>
    <mergeCell ref="B336:C336"/>
    <mergeCell ref="B337:C337"/>
    <mergeCell ref="A338:C338"/>
    <mergeCell ref="A339:C339"/>
    <mergeCell ref="A340:C340"/>
    <mergeCell ref="B341:C341"/>
    <mergeCell ref="A343:K343"/>
    <mergeCell ref="A344:K344"/>
    <mergeCell ref="A325:K325"/>
    <mergeCell ref="A326:C326"/>
    <mergeCell ref="A327:C327"/>
    <mergeCell ref="A328:C328"/>
    <mergeCell ref="A329:C329"/>
    <mergeCell ref="A330:C330"/>
    <mergeCell ref="A331:C331"/>
    <mergeCell ref="A333:K333"/>
    <mergeCell ref="A334:K334"/>
    <mergeCell ref="A414:C414"/>
    <mergeCell ref="A409:K409"/>
    <mergeCell ref="A411:C411"/>
    <mergeCell ref="A412:C412"/>
    <mergeCell ref="A413:C413"/>
    <mergeCell ref="A372:K372"/>
    <mergeCell ref="A378:C378"/>
    <mergeCell ref="A387:C387"/>
    <mergeCell ref="B394:C394"/>
    <mergeCell ref="A395:C395"/>
    <mergeCell ref="B398:C398"/>
    <mergeCell ref="A401:K401"/>
    <mergeCell ref="A404:C404"/>
    <mergeCell ref="A410:K410"/>
    <mergeCell ref="B396:C396"/>
    <mergeCell ref="B397:C397"/>
    <mergeCell ref="A400:K400"/>
    <mergeCell ref="A402:C402"/>
    <mergeCell ref="A403:C403"/>
    <mergeCell ref="B388:C388"/>
    <mergeCell ref="A390:K390"/>
    <mergeCell ref="A391:K391"/>
    <mergeCell ref="A392:C392"/>
    <mergeCell ref="A373:C373"/>
    <mergeCell ref="A374:C374"/>
    <mergeCell ref="A375:C375"/>
    <mergeCell ref="A376:C376"/>
    <mergeCell ref="A377:C377"/>
    <mergeCell ref="A386:C386"/>
    <mergeCell ref="B393:C393"/>
    <mergeCell ref="A380:K380"/>
    <mergeCell ref="A381:K381"/>
    <mergeCell ref="A382:C382"/>
    <mergeCell ref="B383:C383"/>
    <mergeCell ref="B384:C384"/>
    <mergeCell ref="A385:C385"/>
    <mergeCell ref="A462:C462"/>
    <mergeCell ref="A448:K448"/>
    <mergeCell ref="A449:C449"/>
    <mergeCell ref="A450:C450"/>
    <mergeCell ref="A451:C451"/>
    <mergeCell ref="A457:K457"/>
    <mergeCell ref="A458:K458"/>
    <mergeCell ref="A459:C459"/>
    <mergeCell ref="A460:C460"/>
    <mergeCell ref="A461:C461"/>
    <mergeCell ref="A438:K438"/>
    <mergeCell ref="A439:C439"/>
    <mergeCell ref="B440:C440"/>
    <mergeCell ref="B441:C441"/>
    <mergeCell ref="A442:C442"/>
    <mergeCell ref="B443:C443"/>
    <mergeCell ref="B444:C444"/>
    <mergeCell ref="B445:C445"/>
    <mergeCell ref="A447:K447"/>
    <mergeCell ref="A428:K428"/>
    <mergeCell ref="A429:C429"/>
    <mergeCell ref="B430:C430"/>
    <mergeCell ref="B431:C431"/>
    <mergeCell ref="A432:C432"/>
    <mergeCell ref="A433:C433"/>
    <mergeCell ref="A434:C434"/>
    <mergeCell ref="B435:C435"/>
    <mergeCell ref="A437:K437"/>
    <mergeCell ref="A418:K418"/>
    <mergeCell ref="A419:K419"/>
    <mergeCell ref="A420:C420"/>
    <mergeCell ref="A421:C421"/>
    <mergeCell ref="A422:C422"/>
    <mergeCell ref="A423:C423"/>
    <mergeCell ref="A424:C424"/>
    <mergeCell ref="A425:C425"/>
    <mergeCell ref="A427:K427"/>
    <mergeCell ref="A426:K426"/>
    <mergeCell ref="A527:C527"/>
    <mergeCell ref="A528:C528"/>
    <mergeCell ref="A545:C545"/>
    <mergeCell ref="A536:C536"/>
    <mergeCell ref="A544:C544"/>
    <mergeCell ref="B538:C538"/>
    <mergeCell ref="B529:C529"/>
    <mergeCell ref="A531:K531"/>
    <mergeCell ref="A532:K532"/>
    <mergeCell ref="A533:C533"/>
    <mergeCell ref="B534:C534"/>
    <mergeCell ref="B535:C535"/>
    <mergeCell ref="B537:C537"/>
    <mergeCell ref="A553:C553"/>
    <mergeCell ref="A554:C554"/>
    <mergeCell ref="A556:C556"/>
    <mergeCell ref="B539:C539"/>
    <mergeCell ref="A541:K541"/>
    <mergeCell ref="A542:K542"/>
    <mergeCell ref="A543:C543"/>
    <mergeCell ref="A551:K551"/>
    <mergeCell ref="A552:K552"/>
    <mergeCell ref="A555:C555"/>
    <mergeCell ref="A465:K465"/>
    <mergeCell ref="A513:K513"/>
    <mergeCell ref="A514:C514"/>
    <mergeCell ref="A515:C515"/>
    <mergeCell ref="A516:C516"/>
    <mergeCell ref="D512:K512"/>
    <mergeCell ref="A466:K466"/>
    <mergeCell ref="A467:C467"/>
    <mergeCell ref="A468:C468"/>
    <mergeCell ref="A469:C469"/>
    <mergeCell ref="A470:C470"/>
    <mergeCell ref="A471:C471"/>
    <mergeCell ref="A472:C472"/>
    <mergeCell ref="A474:K474"/>
    <mergeCell ref="A475:K475"/>
    <mergeCell ref="A481:C481"/>
    <mergeCell ref="B482:C482"/>
    <mergeCell ref="A484:K484"/>
    <mergeCell ref="A485:K485"/>
    <mergeCell ref="A486:C486"/>
    <mergeCell ref="A476:C476"/>
    <mergeCell ref="B477:C477"/>
    <mergeCell ref="B478:C478"/>
    <mergeCell ref="A479:C479"/>
    <mergeCell ref="B524:C524"/>
    <mergeCell ref="B525:C525"/>
    <mergeCell ref="A526:C526"/>
    <mergeCell ref="A517:C517"/>
    <mergeCell ref="A518:C518"/>
    <mergeCell ref="A519:C519"/>
    <mergeCell ref="A521:K521"/>
    <mergeCell ref="A522:K522"/>
    <mergeCell ref="A523:C523"/>
    <mergeCell ref="A480:C480"/>
    <mergeCell ref="A507:C507"/>
    <mergeCell ref="B492:C492"/>
    <mergeCell ref="A494:K494"/>
    <mergeCell ref="A495:K495"/>
    <mergeCell ref="A496:C496"/>
    <mergeCell ref="A497:C497"/>
    <mergeCell ref="B487:C487"/>
    <mergeCell ref="B488:C488"/>
    <mergeCell ref="A489:C489"/>
    <mergeCell ref="B490:C490"/>
    <mergeCell ref="B491:C491"/>
    <mergeCell ref="A107:C107"/>
    <mergeCell ref="A108:C108"/>
    <mergeCell ref="A109:C109"/>
    <mergeCell ref="B110:C110"/>
    <mergeCell ref="A112:K112"/>
    <mergeCell ref="A508:C508"/>
    <mergeCell ref="A509:C509"/>
    <mergeCell ref="A1:K1"/>
    <mergeCell ref="A94:K94"/>
    <mergeCell ref="A95:C95"/>
    <mergeCell ref="A96:C96"/>
    <mergeCell ref="A97:C97"/>
    <mergeCell ref="A98:C98"/>
    <mergeCell ref="A99:C99"/>
    <mergeCell ref="A100:C100"/>
    <mergeCell ref="A102:K102"/>
    <mergeCell ref="A103:K103"/>
    <mergeCell ref="A104:C104"/>
    <mergeCell ref="B105:C105"/>
    <mergeCell ref="B106:C106"/>
    <mergeCell ref="A498:C498"/>
    <mergeCell ref="A504:K504"/>
    <mergeCell ref="A505:K505"/>
    <mergeCell ref="A506:C506"/>
    <mergeCell ref="B118:C118"/>
    <mergeCell ref="B119:C119"/>
    <mergeCell ref="B120:C120"/>
    <mergeCell ref="A122:K122"/>
    <mergeCell ref="A123:K123"/>
    <mergeCell ref="A113:K113"/>
    <mergeCell ref="A114:C114"/>
    <mergeCell ref="B115:C115"/>
    <mergeCell ref="B116:C116"/>
    <mergeCell ref="A117:C117"/>
    <mergeCell ref="A134:C134"/>
    <mergeCell ref="A135:C135"/>
    <mergeCell ref="A136:C136"/>
    <mergeCell ref="A137:C137"/>
    <mergeCell ref="A124:C124"/>
    <mergeCell ref="A125:C125"/>
    <mergeCell ref="A126:C126"/>
    <mergeCell ref="A132:K132"/>
    <mergeCell ref="A133:K133"/>
    <mergeCell ref="A279:K279"/>
    <mergeCell ref="A280:C280"/>
    <mergeCell ref="A281:C281"/>
    <mergeCell ref="A282:C282"/>
    <mergeCell ref="A283:C283"/>
    <mergeCell ref="A284:C284"/>
    <mergeCell ref="A285:C285"/>
    <mergeCell ref="A287:K287"/>
    <mergeCell ref="A288:K288"/>
    <mergeCell ref="A289:C289"/>
    <mergeCell ref="B290:C290"/>
    <mergeCell ref="B291:C291"/>
    <mergeCell ref="A292:C292"/>
    <mergeCell ref="A293:C293"/>
    <mergeCell ref="A294:C294"/>
    <mergeCell ref="B295:C295"/>
    <mergeCell ref="A297:K297"/>
    <mergeCell ref="A298:K298"/>
    <mergeCell ref="A299:C299"/>
    <mergeCell ref="B300:C300"/>
    <mergeCell ref="B301:C301"/>
    <mergeCell ref="A302:C302"/>
    <mergeCell ref="B303:C303"/>
    <mergeCell ref="B304:C304"/>
    <mergeCell ref="B305:C305"/>
    <mergeCell ref="A307:K307"/>
    <mergeCell ref="A308:K308"/>
    <mergeCell ref="A309:C309"/>
    <mergeCell ref="A310:C310"/>
    <mergeCell ref="A311:C311"/>
    <mergeCell ref="A317:K317"/>
    <mergeCell ref="A318:K318"/>
    <mergeCell ref="A319:C319"/>
    <mergeCell ref="A320:C320"/>
    <mergeCell ref="A321:C321"/>
    <mergeCell ref="A322:C322"/>
    <mergeCell ref="A2:K2"/>
    <mergeCell ref="A3:C3"/>
    <mergeCell ref="A4:C4"/>
    <mergeCell ref="A5:C5"/>
    <mergeCell ref="A6:C6"/>
    <mergeCell ref="A7:C7"/>
    <mergeCell ref="A8:C8"/>
    <mergeCell ref="A10:K10"/>
    <mergeCell ref="A11:K11"/>
    <mergeCell ref="A12:C12"/>
    <mergeCell ref="B13:C13"/>
    <mergeCell ref="B14:C14"/>
    <mergeCell ref="A15:C15"/>
    <mergeCell ref="A16:C16"/>
    <mergeCell ref="A17:C17"/>
    <mergeCell ref="B18:C18"/>
    <mergeCell ref="A20:K20"/>
    <mergeCell ref="A21:K21"/>
    <mergeCell ref="A22:C22"/>
    <mergeCell ref="B23:C23"/>
    <mergeCell ref="B24:C24"/>
    <mergeCell ref="A25:C25"/>
    <mergeCell ref="B26:C26"/>
    <mergeCell ref="B27:C27"/>
    <mergeCell ref="B28:C28"/>
    <mergeCell ref="A30:K30"/>
    <mergeCell ref="A31:K31"/>
    <mergeCell ref="A32:C32"/>
    <mergeCell ref="A33:C33"/>
    <mergeCell ref="A34:C34"/>
    <mergeCell ref="A40:K40"/>
    <mergeCell ref="A41:K41"/>
    <mergeCell ref="A42:C42"/>
    <mergeCell ref="A43:C43"/>
    <mergeCell ref="A44:C44"/>
    <mergeCell ref="A45:C45"/>
  </mergeCells>
  <printOptions horizontalCentered="1"/>
  <pageMargins left="0" right="0" top="0.75" bottom="0" header="0.3" footer="0.15"/>
  <pageSetup scale="78" firstPageNumber="27"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K471" formula="1"/>
    <ignoredError sqref="D471:J471 K478:K479 D424:J424 D377:J377 K384:K385 K337:K338 D330:J330 D284:J284 K291:K292 D238:J238 K245:K246 D191:J191 K198:K199 D145:J145 K152:K153 D99:J99 D53:J53"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342"/>
  <sheetViews>
    <sheetView showGridLines="0" showWhiteSpace="0" topLeftCell="A2" zoomScale="70" zoomScaleNormal="70" zoomScalePageLayoutView="70" workbookViewId="0">
      <selection activeCell="A4" sqref="A4:T4"/>
    </sheetView>
  </sheetViews>
  <sheetFormatPr defaultColWidth="8.85546875" defaultRowHeight="15" x14ac:dyDescent="0.25"/>
  <cols>
    <col min="1" max="1" width="35.140625" customWidth="1"/>
    <col min="2" max="2" width="12.5703125" customWidth="1"/>
    <col min="3" max="3" width="11.85546875" customWidth="1"/>
    <col min="4" max="4" width="11.5703125" customWidth="1"/>
    <col min="5" max="5" width="11" customWidth="1"/>
    <col min="6" max="6" width="9.42578125" customWidth="1"/>
    <col min="7" max="8" width="9.140625" customWidth="1"/>
    <col min="9" max="10" width="11.85546875" customWidth="1"/>
    <col min="11" max="11" width="2.42578125" customWidth="1"/>
    <col min="12" max="12" width="10.7109375" customWidth="1"/>
    <col min="13" max="14" width="12.28515625" customWidth="1"/>
    <col min="15" max="15" width="13.140625" customWidth="1"/>
    <col min="16" max="16" width="9.42578125" customWidth="1"/>
    <col min="17" max="18" width="11.85546875" customWidth="1"/>
    <col min="19" max="19" width="2.140625" customWidth="1"/>
    <col min="20" max="20" width="13.7109375" customWidth="1"/>
  </cols>
  <sheetData>
    <row r="1" spans="1:20" ht="9" hidden="1" customHeight="1" x14ac:dyDescent="0.25">
      <c r="A1" s="44"/>
      <c r="B1" s="44"/>
      <c r="C1" s="44"/>
      <c r="D1" s="44"/>
      <c r="E1" s="44"/>
      <c r="F1" s="44"/>
      <c r="G1" s="44"/>
      <c r="H1" s="44"/>
      <c r="I1" s="44"/>
      <c r="J1" s="44"/>
      <c r="K1" s="44"/>
      <c r="L1" s="44"/>
      <c r="M1" s="44"/>
      <c r="N1" s="44"/>
      <c r="O1" s="44"/>
      <c r="P1" s="44"/>
      <c r="Q1" s="44"/>
      <c r="R1" s="44"/>
      <c r="S1" s="1325"/>
      <c r="T1" s="1325"/>
    </row>
    <row r="2" spans="1:20" s="1325" customFormat="1" ht="15" customHeight="1" x14ac:dyDescent="0.25">
      <c r="A2" s="2554" t="s">
        <v>812</v>
      </c>
      <c r="B2" s="2555"/>
      <c r="C2" s="2555"/>
      <c r="D2" s="2555"/>
      <c r="E2" s="2555"/>
      <c r="F2" s="2555"/>
      <c r="G2" s="2555"/>
      <c r="H2" s="2555"/>
      <c r="I2" s="2555"/>
      <c r="J2" s="2555"/>
      <c r="K2" s="2555"/>
      <c r="L2" s="2555"/>
      <c r="M2" s="2555"/>
      <c r="N2" s="2555"/>
      <c r="O2" s="2555"/>
      <c r="P2" s="2555"/>
      <c r="Q2" s="2555"/>
      <c r="R2" s="2555"/>
      <c r="S2" s="2555"/>
      <c r="T2" s="2555"/>
    </row>
    <row r="3" spans="1:20" s="1325" customFormat="1" ht="15.75" customHeight="1" x14ac:dyDescent="0.25">
      <c r="A3" s="2554"/>
      <c r="B3" s="2555"/>
      <c r="C3" s="2555"/>
      <c r="D3" s="2555"/>
      <c r="E3" s="2555"/>
      <c r="F3" s="2555"/>
      <c r="G3" s="2555"/>
      <c r="H3" s="2555"/>
      <c r="I3" s="2555"/>
      <c r="J3" s="2555"/>
      <c r="K3" s="2555"/>
      <c r="L3" s="2555"/>
      <c r="M3" s="2555"/>
      <c r="N3" s="2555"/>
      <c r="O3" s="2555"/>
      <c r="P3" s="2555"/>
      <c r="Q3" s="2555"/>
      <c r="R3" s="2555"/>
      <c r="S3" s="2555"/>
      <c r="T3" s="2555"/>
    </row>
    <row r="4" spans="1:20" s="1661" customFormat="1" ht="21" thickBot="1" x14ac:dyDescent="0.35">
      <c r="A4" s="2011"/>
      <c r="B4" s="2011"/>
      <c r="C4" s="2011"/>
      <c r="D4" s="2011"/>
      <c r="E4" s="2011"/>
      <c r="F4" s="2011"/>
      <c r="G4" s="2011"/>
      <c r="H4" s="2011"/>
      <c r="I4" s="2011"/>
      <c r="J4" s="2011"/>
      <c r="K4" s="2011"/>
      <c r="L4" s="2011"/>
      <c r="M4" s="2011"/>
      <c r="N4" s="2011"/>
      <c r="O4" s="2011"/>
      <c r="P4" s="2011"/>
      <c r="Q4" s="2011"/>
      <c r="R4" s="2011"/>
      <c r="S4" s="2011"/>
      <c r="T4" s="2011"/>
    </row>
    <row r="5" spans="1:20" s="1325" customFormat="1" ht="21" thickBot="1" x14ac:dyDescent="0.35">
      <c r="A5" s="47"/>
      <c r="B5" s="2548" t="s">
        <v>813</v>
      </c>
      <c r="C5" s="2549"/>
      <c r="D5" s="2549"/>
      <c r="E5" s="2549"/>
      <c r="F5" s="2549"/>
      <c r="G5" s="2549"/>
      <c r="H5" s="2549"/>
      <c r="I5" s="2549"/>
      <c r="J5" s="2550"/>
      <c r="K5" s="48"/>
      <c r="L5" s="2551" t="s">
        <v>814</v>
      </c>
      <c r="M5" s="2552"/>
      <c r="N5" s="2552"/>
      <c r="O5" s="2552"/>
      <c r="P5" s="2552"/>
      <c r="Q5" s="2552"/>
      <c r="R5" s="2553"/>
      <c r="S5" s="49"/>
      <c r="T5" s="1494" t="s">
        <v>815</v>
      </c>
    </row>
    <row r="6" spans="1:20" s="1325" customFormat="1" ht="56.1" customHeight="1" x14ac:dyDescent="0.25">
      <c r="A6" s="50"/>
      <c r="B6" s="50" t="s">
        <v>816</v>
      </c>
      <c r="C6" s="50" t="s">
        <v>817</v>
      </c>
      <c r="D6" s="50" t="s">
        <v>818</v>
      </c>
      <c r="E6" s="50" t="s">
        <v>819</v>
      </c>
      <c r="F6" s="50" t="s">
        <v>820</v>
      </c>
      <c r="G6" s="50" t="s">
        <v>821</v>
      </c>
      <c r="H6" s="50" t="s">
        <v>822</v>
      </c>
      <c r="I6" s="50" t="s">
        <v>823</v>
      </c>
      <c r="J6" s="50" t="s">
        <v>824</v>
      </c>
      <c r="K6" s="50"/>
      <c r="L6" s="50" t="s">
        <v>825</v>
      </c>
      <c r="M6" s="50" t="s">
        <v>826</v>
      </c>
      <c r="N6" s="50" t="s">
        <v>827</v>
      </c>
      <c r="O6" s="50" t="s">
        <v>828</v>
      </c>
      <c r="P6" s="50" t="s">
        <v>829</v>
      </c>
      <c r="Q6" s="50" t="s">
        <v>830</v>
      </c>
      <c r="R6" s="50" t="s">
        <v>297</v>
      </c>
      <c r="S6" s="543"/>
      <c r="T6" s="543" t="s">
        <v>831</v>
      </c>
    </row>
    <row r="7" spans="1:20" s="1325" customFormat="1" x14ac:dyDescent="0.25">
      <c r="A7" s="50"/>
      <c r="B7" s="50"/>
      <c r="C7" s="50"/>
      <c r="D7" s="50"/>
      <c r="E7" s="50"/>
      <c r="F7" s="50"/>
      <c r="G7" s="50"/>
      <c r="H7" s="50"/>
      <c r="I7" s="50"/>
      <c r="J7" s="51"/>
      <c r="K7" s="50"/>
      <c r="L7" s="50"/>
      <c r="M7" s="50"/>
      <c r="N7" s="50"/>
      <c r="O7" s="50"/>
      <c r="P7" s="50"/>
      <c r="Q7" s="50"/>
      <c r="R7" s="50"/>
      <c r="S7" s="50"/>
      <c r="T7" s="51"/>
    </row>
    <row r="8" spans="1:20" s="1325" customFormat="1" x14ac:dyDescent="0.25">
      <c r="A8" s="1917" t="s">
        <v>832</v>
      </c>
      <c r="B8" s="52">
        <v>1515.5</v>
      </c>
      <c r="C8" s="52">
        <v>579</v>
      </c>
      <c r="D8" s="52">
        <v>10</v>
      </c>
      <c r="E8" s="52">
        <v>0</v>
      </c>
      <c r="F8" s="52">
        <v>0</v>
      </c>
      <c r="G8" s="52">
        <v>0</v>
      </c>
      <c r="H8" s="52"/>
      <c r="I8" s="52">
        <v>0</v>
      </c>
      <c r="J8" s="52">
        <v>2104.5</v>
      </c>
      <c r="K8" s="50"/>
      <c r="L8" s="52">
        <v>12.143539282051202</v>
      </c>
      <c r="M8" s="52">
        <v>12.317682850052975</v>
      </c>
      <c r="N8" s="52">
        <v>1048.6204417367228</v>
      </c>
      <c r="O8" s="52">
        <v>26.763749292771692</v>
      </c>
      <c r="P8" s="52">
        <v>13.754586838401185</v>
      </c>
      <c r="Q8" s="52">
        <v>65</v>
      </c>
      <c r="R8" s="52">
        <v>0</v>
      </c>
      <c r="S8" s="50"/>
      <c r="T8" s="52">
        <v>3283.1</v>
      </c>
    </row>
    <row r="9" spans="1:20" s="1325" customFormat="1" x14ac:dyDescent="0.25">
      <c r="A9" s="1917"/>
      <c r="B9" s="52"/>
      <c r="C9" s="52"/>
      <c r="D9" s="52"/>
      <c r="E9" s="52"/>
      <c r="F9" s="52"/>
      <c r="G9" s="52"/>
      <c r="H9" s="52"/>
      <c r="I9" s="52"/>
      <c r="J9" s="52"/>
      <c r="K9" s="50"/>
      <c r="L9" s="52"/>
      <c r="M9" s="52"/>
      <c r="N9" s="52"/>
      <c r="O9" s="52"/>
      <c r="P9" s="52"/>
      <c r="Q9" s="52"/>
      <c r="R9" s="52"/>
      <c r="S9" s="50"/>
      <c r="T9" s="52"/>
    </row>
    <row r="10" spans="1:20" s="1325" customFormat="1" x14ac:dyDescent="0.25">
      <c r="A10" s="54" t="s">
        <v>833</v>
      </c>
      <c r="B10" s="52">
        <v>73997.800000000017</v>
      </c>
      <c r="C10" s="52">
        <v>25430.7</v>
      </c>
      <c r="D10" s="52">
        <v>1021.6999999999999</v>
      </c>
      <c r="E10" s="52"/>
      <c r="F10" s="52"/>
      <c r="G10" s="52"/>
      <c r="H10" s="52"/>
      <c r="I10" s="52"/>
      <c r="J10" s="52">
        <v>100450.20000000001</v>
      </c>
      <c r="K10" s="52"/>
      <c r="L10" s="52">
        <v>1599.6</v>
      </c>
      <c r="M10" s="52">
        <v>1309.4584</v>
      </c>
      <c r="N10" s="52">
        <v>36777.841599999992</v>
      </c>
      <c r="O10" s="52">
        <v>3910.8</v>
      </c>
      <c r="P10" s="52"/>
      <c r="Q10" s="52">
        <v>1560.3</v>
      </c>
      <c r="R10" s="52">
        <v>4117</v>
      </c>
      <c r="S10" s="52"/>
      <c r="T10" s="52">
        <v>149725.20000000001</v>
      </c>
    </row>
    <row r="11" spans="1:20" s="1325" customFormat="1" x14ac:dyDescent="0.25">
      <c r="A11" s="54" t="s">
        <v>834</v>
      </c>
      <c r="B11" s="52">
        <v>72619.3</v>
      </c>
      <c r="C11" s="52">
        <v>33615.85</v>
      </c>
      <c r="D11" s="52"/>
      <c r="E11" s="52"/>
      <c r="F11" s="52"/>
      <c r="G11" s="52">
        <v>208</v>
      </c>
      <c r="H11" s="52"/>
      <c r="I11" s="52"/>
      <c r="J11" s="52">
        <v>106443.15</v>
      </c>
      <c r="K11" s="52"/>
      <c r="L11" s="52">
        <v>4855.13</v>
      </c>
      <c r="M11" s="52"/>
      <c r="N11" s="52">
        <v>31155.259999999984</v>
      </c>
      <c r="O11" s="52">
        <v>3665.2</v>
      </c>
      <c r="P11" s="52"/>
      <c r="Q11" s="52">
        <v>1430.2</v>
      </c>
      <c r="R11" s="52">
        <v>533.86</v>
      </c>
      <c r="S11" s="52"/>
      <c r="T11" s="52">
        <v>148082.79999999999</v>
      </c>
    </row>
    <row r="12" spans="1:20" s="1325" customFormat="1" x14ac:dyDescent="0.25">
      <c r="A12" s="55" t="s">
        <v>839</v>
      </c>
      <c r="B12" s="52">
        <v>10382.300000000001</v>
      </c>
      <c r="C12" s="52"/>
      <c r="D12" s="52"/>
      <c r="E12" s="52"/>
      <c r="F12" s="52"/>
      <c r="G12" s="52"/>
      <c r="H12" s="52"/>
      <c r="I12" s="52"/>
      <c r="J12" s="52">
        <v>10382.300000000001</v>
      </c>
      <c r="K12" s="52"/>
      <c r="L12" s="52"/>
      <c r="M12" s="52"/>
      <c r="N12" s="52"/>
      <c r="O12" s="52"/>
      <c r="P12" s="52"/>
      <c r="Q12" s="52"/>
      <c r="R12" s="52">
        <v>202</v>
      </c>
      <c r="S12" s="52"/>
      <c r="T12" s="52">
        <v>10584.3</v>
      </c>
    </row>
    <row r="13" spans="1:20" s="1325" customFormat="1" x14ac:dyDescent="0.25">
      <c r="A13" s="55" t="s">
        <v>840</v>
      </c>
      <c r="B13" s="52">
        <v>150</v>
      </c>
      <c r="C13" s="52"/>
      <c r="D13" s="52"/>
      <c r="E13" s="52"/>
      <c r="F13" s="52"/>
      <c r="G13" s="52"/>
      <c r="H13" s="52"/>
      <c r="I13" s="52"/>
      <c r="J13" s="52">
        <v>150</v>
      </c>
      <c r="K13" s="52"/>
      <c r="L13" s="52"/>
      <c r="M13" s="52"/>
      <c r="N13" s="52">
        <v>9000</v>
      </c>
      <c r="O13" s="52"/>
      <c r="P13" s="52"/>
      <c r="Q13" s="52"/>
      <c r="R13" s="52">
        <v>0</v>
      </c>
      <c r="S13" s="52"/>
      <c r="T13" s="52">
        <v>9150</v>
      </c>
    </row>
    <row r="14" spans="1:20" s="1325" customFormat="1" x14ac:dyDescent="0.25">
      <c r="A14" s="54" t="s">
        <v>1029</v>
      </c>
      <c r="B14" s="52">
        <v>12549.999999999996</v>
      </c>
      <c r="C14" s="52"/>
      <c r="D14" s="52"/>
      <c r="E14" s="52"/>
      <c r="F14" s="52"/>
      <c r="G14" s="52"/>
      <c r="H14" s="52"/>
      <c r="I14" s="52"/>
      <c r="J14" s="52">
        <v>12549.999999999996</v>
      </c>
      <c r="K14" s="52"/>
      <c r="L14" s="52"/>
      <c r="M14" s="52"/>
      <c r="N14" s="52">
        <v>6693.3000000000029</v>
      </c>
      <c r="O14" s="52"/>
      <c r="P14" s="52"/>
      <c r="Q14" s="52"/>
      <c r="R14" s="52"/>
      <c r="S14" s="52">
        <v>0</v>
      </c>
      <c r="T14" s="52">
        <v>19243.3</v>
      </c>
    </row>
    <row r="15" spans="1:20" s="1325" customFormat="1" x14ac:dyDescent="0.25">
      <c r="A15" s="55" t="s">
        <v>1030</v>
      </c>
      <c r="B15" s="52">
        <v>4000</v>
      </c>
      <c r="C15" s="52"/>
      <c r="D15" s="52"/>
      <c r="E15" s="52"/>
      <c r="F15" s="52"/>
      <c r="G15" s="52"/>
      <c r="H15" s="52"/>
      <c r="I15" s="52"/>
      <c r="J15" s="52">
        <v>4000</v>
      </c>
      <c r="K15" s="52"/>
      <c r="L15" s="52"/>
      <c r="M15" s="52"/>
      <c r="N15" s="52"/>
      <c r="O15" s="52"/>
      <c r="P15" s="52"/>
      <c r="Q15" s="52"/>
      <c r="R15" s="52"/>
      <c r="S15" s="52">
        <v>0</v>
      </c>
      <c r="T15" s="52">
        <v>4000</v>
      </c>
    </row>
    <row r="16" spans="1:20" s="1325" customFormat="1" x14ac:dyDescent="0.25">
      <c r="A16" s="55" t="s">
        <v>841</v>
      </c>
      <c r="B16" s="52">
        <v>88135.055000000008</v>
      </c>
      <c r="C16" s="52">
        <v>22445.7</v>
      </c>
      <c r="D16" s="52"/>
      <c r="E16" s="52"/>
      <c r="F16" s="52"/>
      <c r="G16" s="52"/>
      <c r="H16" s="52"/>
      <c r="I16" s="52"/>
      <c r="J16" s="52">
        <v>110580.755</v>
      </c>
      <c r="K16" s="52"/>
      <c r="L16" s="52"/>
      <c r="M16" s="52">
        <v>632.6</v>
      </c>
      <c r="N16" s="52">
        <v>181282.64499999999</v>
      </c>
      <c r="O16" s="52"/>
      <c r="P16" s="52"/>
      <c r="Q16" s="52"/>
      <c r="R16" s="52">
        <v>2427.5</v>
      </c>
      <c r="S16" s="52"/>
      <c r="T16" s="52">
        <v>294923.5</v>
      </c>
    </row>
    <row r="17" spans="1:20" s="1325" customFormat="1" x14ac:dyDescent="0.25">
      <c r="A17" s="55" t="s">
        <v>842</v>
      </c>
      <c r="B17" s="52">
        <v>12207.645</v>
      </c>
      <c r="C17" s="52">
        <v>1943</v>
      </c>
      <c r="D17" s="52"/>
      <c r="E17" s="52"/>
      <c r="F17" s="52"/>
      <c r="G17" s="52"/>
      <c r="H17" s="52"/>
      <c r="I17" s="52"/>
      <c r="J17" s="52">
        <v>14150.645</v>
      </c>
      <c r="K17" s="52"/>
      <c r="L17" s="52"/>
      <c r="M17" s="52"/>
      <c r="N17" s="52">
        <v>0</v>
      </c>
      <c r="O17" s="52"/>
      <c r="P17" s="52"/>
      <c r="Q17" s="52"/>
      <c r="R17" s="52">
        <v>0</v>
      </c>
      <c r="S17" s="52"/>
      <c r="T17" s="52">
        <v>14150.645</v>
      </c>
    </row>
    <row r="18" spans="1:20" s="1325" customFormat="1" x14ac:dyDescent="0.25">
      <c r="A18" s="55" t="s">
        <v>843</v>
      </c>
      <c r="B18" s="52">
        <v>17749.5</v>
      </c>
      <c r="C18" s="52"/>
      <c r="D18" s="52"/>
      <c r="E18" s="52"/>
      <c r="F18" s="52"/>
      <c r="G18" s="52"/>
      <c r="H18" s="52"/>
      <c r="I18" s="52"/>
      <c r="J18" s="52">
        <v>17749.5</v>
      </c>
      <c r="K18" s="52"/>
      <c r="L18" s="52"/>
      <c r="M18" s="52"/>
      <c r="N18" s="52">
        <v>8804.4000000000015</v>
      </c>
      <c r="O18" s="52"/>
      <c r="P18" s="52"/>
      <c r="Q18" s="52"/>
      <c r="R18" s="52">
        <v>0</v>
      </c>
      <c r="S18" s="52"/>
      <c r="T18" s="52">
        <v>26553.9</v>
      </c>
    </row>
    <row r="19" spans="1:20" s="1325" customFormat="1" x14ac:dyDescent="0.25">
      <c r="A19" s="55" t="s">
        <v>844</v>
      </c>
      <c r="B19" s="52">
        <v>17252.400000000001</v>
      </c>
      <c r="C19" s="52">
        <v>500</v>
      </c>
      <c r="D19" s="52"/>
      <c r="E19" s="52"/>
      <c r="F19" s="52"/>
      <c r="G19" s="52"/>
      <c r="H19" s="52"/>
      <c r="I19" s="52"/>
      <c r="J19" s="52">
        <v>17752.400000000001</v>
      </c>
      <c r="K19" s="52"/>
      <c r="L19" s="52"/>
      <c r="M19" s="52"/>
      <c r="N19" s="52">
        <v>0</v>
      </c>
      <c r="O19" s="52"/>
      <c r="P19" s="52"/>
      <c r="Q19" s="52"/>
      <c r="R19" s="52">
        <v>0</v>
      </c>
      <c r="S19" s="52"/>
      <c r="T19" s="52">
        <v>17752.400000000001</v>
      </c>
    </row>
    <row r="20" spans="1:20" s="1325" customFormat="1" x14ac:dyDescent="0.25">
      <c r="A20" s="55" t="s">
        <v>845</v>
      </c>
      <c r="B20" s="52">
        <v>68755.199999999997</v>
      </c>
      <c r="C20" s="52">
        <v>21423</v>
      </c>
      <c r="D20" s="52"/>
      <c r="E20" s="52"/>
      <c r="F20" s="52"/>
      <c r="G20" s="52"/>
      <c r="H20" s="52"/>
      <c r="I20" s="52"/>
      <c r="J20" s="52">
        <v>90178.2</v>
      </c>
      <c r="K20" s="52"/>
      <c r="L20" s="52"/>
      <c r="M20" s="52"/>
      <c r="N20" s="52">
        <v>34801.199999999997</v>
      </c>
      <c r="O20" s="52">
        <v>5849.5</v>
      </c>
      <c r="P20" s="52"/>
      <c r="Q20" s="52"/>
      <c r="R20" s="52">
        <v>0</v>
      </c>
      <c r="S20" s="52"/>
      <c r="T20" s="52">
        <v>130828.9</v>
      </c>
    </row>
    <row r="21" spans="1:20" s="1325" customFormat="1" x14ac:dyDescent="0.25">
      <c r="A21" s="55" t="s">
        <v>846</v>
      </c>
      <c r="B21" s="52">
        <v>11843.7</v>
      </c>
      <c r="C21" s="52">
        <v>6973.1</v>
      </c>
      <c r="D21" s="52"/>
      <c r="E21" s="52"/>
      <c r="F21" s="52"/>
      <c r="G21" s="52"/>
      <c r="H21" s="52"/>
      <c r="I21" s="52"/>
      <c r="J21" s="52">
        <v>18816.800000000003</v>
      </c>
      <c r="K21" s="52"/>
      <c r="L21" s="52"/>
      <c r="M21" s="52"/>
      <c r="N21" s="52">
        <v>21703.5</v>
      </c>
      <c r="O21" s="52"/>
      <c r="P21" s="52"/>
      <c r="Q21" s="52"/>
      <c r="R21" s="52">
        <v>0</v>
      </c>
      <c r="S21" s="52"/>
      <c r="T21" s="52">
        <v>40520.300000000003</v>
      </c>
    </row>
    <row r="22" spans="1:20" s="1325" customFormat="1" x14ac:dyDescent="0.25">
      <c r="A22" s="56" t="s">
        <v>847</v>
      </c>
      <c r="B22" s="52">
        <v>23652.2</v>
      </c>
      <c r="C22" s="52"/>
      <c r="D22" s="52"/>
      <c r="E22" s="52"/>
      <c r="F22" s="52"/>
      <c r="G22" s="52"/>
      <c r="H22" s="52"/>
      <c r="I22" s="52"/>
      <c r="J22" s="52">
        <v>23652.2</v>
      </c>
      <c r="K22" s="52"/>
      <c r="L22" s="52"/>
      <c r="M22" s="52"/>
      <c r="N22" s="52">
        <v>12401.399999999998</v>
      </c>
      <c r="O22" s="52"/>
      <c r="P22" s="52"/>
      <c r="Q22" s="52"/>
      <c r="R22" s="52">
        <v>700</v>
      </c>
      <c r="S22" s="52"/>
      <c r="T22" s="52">
        <v>36753.599999999999</v>
      </c>
    </row>
    <row r="23" spans="1:20" s="1325" customFormat="1" x14ac:dyDescent="0.25">
      <c r="A23" s="55" t="s">
        <v>848</v>
      </c>
      <c r="B23" s="52">
        <v>67221</v>
      </c>
      <c r="C23" s="52">
        <v>34139.599999999999</v>
      </c>
      <c r="D23" s="52"/>
      <c r="E23" s="52"/>
      <c r="F23" s="52"/>
      <c r="G23" s="52"/>
      <c r="H23" s="52"/>
      <c r="I23" s="52"/>
      <c r="J23" s="52">
        <v>101360.6</v>
      </c>
      <c r="K23" s="52"/>
      <c r="L23" s="52"/>
      <c r="M23" s="52">
        <v>676.86</v>
      </c>
      <c r="N23" s="52">
        <v>31798.939999999988</v>
      </c>
      <c r="O23" s="52">
        <v>218.2</v>
      </c>
      <c r="P23" s="52"/>
      <c r="Q23" s="52"/>
      <c r="R23" s="52">
        <v>3100</v>
      </c>
      <c r="S23" s="52"/>
      <c r="T23" s="52">
        <v>137154.6</v>
      </c>
    </row>
    <row r="24" spans="1:20" s="1325" customFormat="1" x14ac:dyDescent="0.25">
      <c r="A24" s="55" t="s">
        <v>849</v>
      </c>
      <c r="B24" s="52">
        <v>9000.1</v>
      </c>
      <c r="C24" s="52">
        <v>14611.2</v>
      </c>
      <c r="D24" s="52"/>
      <c r="E24" s="52"/>
      <c r="F24" s="52"/>
      <c r="G24" s="52"/>
      <c r="H24" s="52">
        <v>1459.3</v>
      </c>
      <c r="I24" s="52"/>
      <c r="J24" s="52">
        <v>25070.600000000002</v>
      </c>
      <c r="K24" s="52"/>
      <c r="L24" s="52"/>
      <c r="M24" s="52">
        <v>3928.3751999999999</v>
      </c>
      <c r="N24" s="52">
        <v>1938.0247999999979</v>
      </c>
      <c r="O24" s="52">
        <v>79.5</v>
      </c>
      <c r="P24" s="52"/>
      <c r="Q24" s="52"/>
      <c r="R24" s="52"/>
      <c r="S24" s="52"/>
      <c r="T24" s="52">
        <v>31016.5</v>
      </c>
    </row>
    <row r="25" spans="1:20" s="1325" customFormat="1" x14ac:dyDescent="0.25">
      <c r="A25" s="56" t="s">
        <v>850</v>
      </c>
      <c r="B25" s="52">
        <v>16500</v>
      </c>
      <c r="C25" s="52"/>
      <c r="D25" s="52"/>
      <c r="E25" s="52"/>
      <c r="F25" s="52"/>
      <c r="G25" s="52"/>
      <c r="H25" s="52"/>
      <c r="I25" s="52"/>
      <c r="J25" s="52">
        <v>16500</v>
      </c>
      <c r="K25" s="52"/>
      <c r="L25" s="52"/>
      <c r="M25" s="52"/>
      <c r="N25" s="52">
        <v>0</v>
      </c>
      <c r="O25" s="52"/>
      <c r="P25" s="52">
        <v>7311.06</v>
      </c>
      <c r="Q25" s="52"/>
      <c r="R25" s="52">
        <v>5837.2399999999989</v>
      </c>
      <c r="S25" s="52"/>
      <c r="T25" s="52">
        <v>29648.3</v>
      </c>
    </row>
    <row r="26" spans="1:20" s="1325" customFormat="1" x14ac:dyDescent="0.25">
      <c r="A26" s="56" t="s">
        <v>851</v>
      </c>
      <c r="B26" s="52">
        <v>7171</v>
      </c>
      <c r="C26" s="52"/>
      <c r="D26" s="52"/>
      <c r="E26" s="52">
        <v>40516</v>
      </c>
      <c r="F26" s="52"/>
      <c r="G26" s="52"/>
      <c r="H26" s="52"/>
      <c r="I26" s="52"/>
      <c r="J26" s="52">
        <v>47687</v>
      </c>
      <c r="K26" s="52"/>
      <c r="L26" s="52"/>
      <c r="M26" s="52"/>
      <c r="N26" s="52">
        <v>13988.400000000001</v>
      </c>
      <c r="O26" s="52"/>
      <c r="P26" s="52"/>
      <c r="Q26" s="52"/>
      <c r="R26" s="52">
        <v>0</v>
      </c>
      <c r="S26" s="52"/>
      <c r="T26" s="57">
        <v>61675.4</v>
      </c>
    </row>
    <row r="27" spans="1:20" s="1325" customFormat="1" x14ac:dyDescent="0.25">
      <c r="A27" s="55" t="s">
        <v>852</v>
      </c>
      <c r="B27" s="52"/>
      <c r="C27" s="52"/>
      <c r="D27" s="52"/>
      <c r="E27" s="52"/>
      <c r="F27" s="52"/>
      <c r="G27" s="52"/>
      <c r="H27" s="52"/>
      <c r="I27" s="52"/>
      <c r="J27" s="52">
        <v>0</v>
      </c>
      <c r="K27" s="52"/>
      <c r="L27" s="52"/>
      <c r="M27" s="52"/>
      <c r="N27" s="52">
        <v>0</v>
      </c>
      <c r="O27" s="52"/>
      <c r="P27" s="52"/>
      <c r="Q27" s="52">
        <v>161546.70000000001</v>
      </c>
      <c r="R27" s="52"/>
      <c r="S27" s="52"/>
      <c r="T27" s="52">
        <v>161546.70000000001</v>
      </c>
    </row>
    <row r="28" spans="1:20" s="1325" customFormat="1" x14ac:dyDescent="0.25">
      <c r="A28" s="55" t="s">
        <v>853</v>
      </c>
      <c r="B28" s="52"/>
      <c r="C28" s="52"/>
      <c r="D28" s="52"/>
      <c r="E28" s="52"/>
      <c r="F28" s="52"/>
      <c r="G28" s="52"/>
      <c r="H28" s="52"/>
      <c r="I28" s="52"/>
      <c r="J28" s="52">
        <v>0</v>
      </c>
      <c r="K28" s="52"/>
      <c r="L28" s="52"/>
      <c r="M28" s="52"/>
      <c r="N28" s="52">
        <v>0</v>
      </c>
      <c r="O28" s="52"/>
      <c r="P28" s="52"/>
      <c r="Q28" s="52">
        <v>27461.200000000001</v>
      </c>
      <c r="R28" s="52"/>
      <c r="S28" s="52"/>
      <c r="T28" s="52">
        <v>27461.200000000001</v>
      </c>
    </row>
    <row r="29" spans="1:20" s="1325" customFormat="1" x14ac:dyDescent="0.25">
      <c r="A29" s="58" t="s">
        <v>854</v>
      </c>
      <c r="B29" s="52"/>
      <c r="C29" s="52"/>
      <c r="D29" s="52"/>
      <c r="E29" s="52"/>
      <c r="F29" s="52"/>
      <c r="G29" s="52"/>
      <c r="H29" s="52"/>
      <c r="I29" s="52"/>
      <c r="J29" s="52">
        <v>0</v>
      </c>
      <c r="K29" s="52"/>
      <c r="L29" s="52"/>
      <c r="M29" s="52"/>
      <c r="N29" s="52">
        <v>0</v>
      </c>
      <c r="O29" s="52"/>
      <c r="P29" s="52"/>
      <c r="Q29" s="52">
        <v>3857.2999999999997</v>
      </c>
      <c r="R29" s="52"/>
      <c r="S29" s="52"/>
      <c r="T29" s="52">
        <v>3857.2999999999997</v>
      </c>
    </row>
    <row r="30" spans="1:20" s="1325" customFormat="1" x14ac:dyDescent="0.25">
      <c r="A30" s="49" t="s">
        <v>855</v>
      </c>
      <c r="B30" s="52">
        <v>21663.3</v>
      </c>
      <c r="C30" s="52"/>
      <c r="D30" s="52"/>
      <c r="E30" s="52"/>
      <c r="F30" s="52"/>
      <c r="G30" s="52"/>
      <c r="H30" s="52"/>
      <c r="I30" s="52"/>
      <c r="J30" s="52">
        <v>21663.3</v>
      </c>
      <c r="K30" s="52"/>
      <c r="L30" s="52"/>
      <c r="M30" s="52"/>
      <c r="N30" s="52">
        <v>5731.5999999999985</v>
      </c>
      <c r="O30" s="52">
        <v>500</v>
      </c>
      <c r="P30" s="52"/>
      <c r="Q30" s="52"/>
      <c r="R30" s="52"/>
      <c r="S30" s="52"/>
      <c r="T30" s="52">
        <v>27894.899999999998</v>
      </c>
    </row>
    <row r="31" spans="1:20" s="1325" customFormat="1" x14ac:dyDescent="0.25">
      <c r="A31" s="49"/>
      <c r="B31" s="52"/>
      <c r="C31" s="52"/>
      <c r="D31" s="52"/>
      <c r="E31" s="52"/>
      <c r="F31" s="52"/>
      <c r="G31" s="52"/>
      <c r="H31" s="52"/>
      <c r="I31" s="52"/>
      <c r="J31" s="52"/>
      <c r="K31" s="52"/>
      <c r="L31" s="52"/>
      <c r="M31" s="52"/>
      <c r="N31" s="52"/>
      <c r="O31" s="52"/>
      <c r="P31" s="52"/>
      <c r="Q31" s="52"/>
      <c r="R31" s="52"/>
      <c r="S31" s="52"/>
      <c r="T31" s="52"/>
    </row>
    <row r="32" spans="1:20" s="1325" customFormat="1" ht="15.75" thickBot="1" x14ac:dyDescent="0.3">
      <c r="A32" s="49" t="s">
        <v>856</v>
      </c>
      <c r="B32" s="243">
        <v>534850.50000000012</v>
      </c>
      <c r="C32" s="243">
        <v>161082.15000000002</v>
      </c>
      <c r="D32" s="243">
        <v>1021.6999999999999</v>
      </c>
      <c r="E32" s="243">
        <v>40516</v>
      </c>
      <c r="F32" s="243">
        <v>0</v>
      </c>
      <c r="G32" s="243">
        <v>208</v>
      </c>
      <c r="H32" s="243">
        <v>1459.3</v>
      </c>
      <c r="I32" s="243">
        <v>0</v>
      </c>
      <c r="J32" s="243">
        <v>739137.65</v>
      </c>
      <c r="K32" s="243"/>
      <c r="L32" s="243">
        <v>6454.73</v>
      </c>
      <c r="M32" s="243">
        <v>6547.2936</v>
      </c>
      <c r="N32" s="243">
        <v>396073.81140000006</v>
      </c>
      <c r="O32" s="243">
        <v>14225.900000000001</v>
      </c>
      <c r="P32" s="243">
        <v>7311.06</v>
      </c>
      <c r="Q32" s="243">
        <v>195855.7</v>
      </c>
      <c r="R32" s="243">
        <v>16917.599999999999</v>
      </c>
      <c r="S32" s="243"/>
      <c r="T32" s="243">
        <v>1382523.7450000001</v>
      </c>
    </row>
    <row r="33" spans="1:20" s="1325" customFormat="1" ht="15.75" thickTop="1" x14ac:dyDescent="0.25">
      <c r="A33" s="49"/>
      <c r="B33" s="52"/>
      <c r="C33" s="52"/>
      <c r="D33" s="52"/>
      <c r="E33" s="52"/>
      <c r="F33" s="52"/>
      <c r="G33" s="52"/>
      <c r="H33" s="52"/>
      <c r="I33" s="52"/>
      <c r="J33" s="52"/>
      <c r="K33" s="52"/>
      <c r="L33" s="52"/>
      <c r="M33" s="52"/>
      <c r="N33" s="52"/>
      <c r="O33" s="52"/>
      <c r="P33" s="52"/>
      <c r="Q33" s="52"/>
      <c r="R33" s="52"/>
      <c r="S33" s="52"/>
      <c r="T33" s="52"/>
    </row>
    <row r="34" spans="1:20" s="1325" customFormat="1" x14ac:dyDescent="0.25">
      <c r="A34" s="50"/>
      <c r="B34" s="50"/>
      <c r="C34" s="50"/>
      <c r="D34" s="50"/>
      <c r="E34" s="50"/>
      <c r="F34" s="50"/>
      <c r="G34" s="50"/>
      <c r="H34" s="50"/>
      <c r="I34" s="50"/>
      <c r="J34" s="50"/>
      <c r="K34" s="50"/>
      <c r="L34" s="50"/>
      <c r="M34" s="50"/>
      <c r="N34" s="50"/>
      <c r="O34" s="50"/>
      <c r="P34" s="50"/>
      <c r="Q34" s="543"/>
      <c r="R34" s="543"/>
    </row>
    <row r="35" spans="1:20" s="1325" customFormat="1" ht="21" hidden="1" customHeight="1" thickBot="1" x14ac:dyDescent="0.35">
      <c r="A35" s="47"/>
      <c r="B35" s="2548" t="s">
        <v>813</v>
      </c>
      <c r="C35" s="2549"/>
      <c r="D35" s="2549"/>
      <c r="E35" s="2549"/>
      <c r="F35" s="2549"/>
      <c r="G35" s="2549"/>
      <c r="H35" s="2549"/>
      <c r="I35" s="2549"/>
      <c r="J35" s="2550"/>
      <c r="K35" s="48"/>
      <c r="L35" s="2551" t="s">
        <v>814</v>
      </c>
      <c r="M35" s="2552"/>
      <c r="N35" s="2552"/>
      <c r="O35" s="2552"/>
      <c r="P35" s="2552"/>
      <c r="Q35" s="2552"/>
      <c r="R35" s="2553"/>
      <c r="S35" s="49"/>
      <c r="T35" s="1494" t="s">
        <v>815</v>
      </c>
    </row>
    <row r="36" spans="1:20" s="1325" customFormat="1" ht="56.1" hidden="1" customHeight="1" x14ac:dyDescent="0.25">
      <c r="A36" s="50"/>
      <c r="B36" s="50" t="s">
        <v>816</v>
      </c>
      <c r="C36" s="50" t="s">
        <v>817</v>
      </c>
      <c r="D36" s="50" t="s">
        <v>818</v>
      </c>
      <c r="E36" s="50" t="s">
        <v>819</v>
      </c>
      <c r="F36" s="50" t="s">
        <v>820</v>
      </c>
      <c r="G36" s="50" t="s">
        <v>821</v>
      </c>
      <c r="H36" s="50" t="s">
        <v>822</v>
      </c>
      <c r="I36" s="50" t="s">
        <v>823</v>
      </c>
      <c r="J36" s="50" t="s">
        <v>824</v>
      </c>
      <c r="K36" s="50"/>
      <c r="L36" s="50" t="s">
        <v>825</v>
      </c>
      <c r="M36" s="50" t="s">
        <v>826</v>
      </c>
      <c r="N36" s="50" t="s">
        <v>827</v>
      </c>
      <c r="O36" s="50" t="s">
        <v>828</v>
      </c>
      <c r="P36" s="50" t="s">
        <v>829</v>
      </c>
      <c r="Q36" s="50" t="s">
        <v>830</v>
      </c>
      <c r="R36" s="50" t="s">
        <v>297</v>
      </c>
      <c r="S36" s="543"/>
      <c r="T36" s="543" t="s">
        <v>831</v>
      </c>
    </row>
    <row r="37" spans="1:20" s="1325" customFormat="1" ht="15" hidden="1" customHeight="1" x14ac:dyDescent="0.25">
      <c r="A37" s="50"/>
      <c r="B37" s="50"/>
      <c r="C37" s="50"/>
      <c r="D37" s="50"/>
      <c r="E37" s="50"/>
      <c r="F37" s="50"/>
      <c r="G37" s="50"/>
      <c r="H37" s="50"/>
      <c r="I37" s="50"/>
      <c r="J37" s="51"/>
      <c r="K37" s="50"/>
      <c r="L37" s="50"/>
      <c r="M37" s="50"/>
      <c r="N37" s="50"/>
      <c r="O37" s="50"/>
      <c r="P37" s="50"/>
      <c r="Q37" s="50"/>
      <c r="R37" s="50"/>
      <c r="S37" s="50"/>
      <c r="T37" s="51"/>
    </row>
    <row r="38" spans="1:20" s="1325" customFormat="1" ht="15" hidden="1" customHeight="1" x14ac:dyDescent="0.25">
      <c r="A38" s="1917" t="s">
        <v>832</v>
      </c>
      <c r="B38" s="52">
        <v>1515.5</v>
      </c>
      <c r="C38" s="52">
        <v>579</v>
      </c>
      <c r="D38" s="52">
        <v>10</v>
      </c>
      <c r="E38" s="52">
        <v>0</v>
      </c>
      <c r="F38" s="52">
        <v>0</v>
      </c>
      <c r="G38" s="52">
        <v>0</v>
      </c>
      <c r="H38" s="52"/>
      <c r="I38" s="52">
        <v>0</v>
      </c>
      <c r="J38" s="52">
        <v>2104.5</v>
      </c>
      <c r="K38" s="50"/>
      <c r="L38" s="52">
        <v>11.194813633193803</v>
      </c>
      <c r="M38" s="52">
        <v>11.334579747475189</v>
      </c>
      <c r="N38" s="52">
        <v>972.02390083023533</v>
      </c>
      <c r="O38" s="52">
        <v>26.366777044546129</v>
      </c>
      <c r="P38" s="52">
        <v>12.679928744549253</v>
      </c>
      <c r="Q38" s="52">
        <v>65</v>
      </c>
      <c r="R38" s="52">
        <v>0</v>
      </c>
      <c r="S38" s="50"/>
      <c r="T38" s="52">
        <v>3203.1</v>
      </c>
    </row>
    <row r="39" spans="1:20" s="1325" customFormat="1" ht="15" hidden="1" customHeight="1" x14ac:dyDescent="0.25">
      <c r="A39" s="1917"/>
      <c r="B39" s="52"/>
      <c r="C39" s="52"/>
      <c r="D39" s="52"/>
      <c r="E39" s="52"/>
      <c r="F39" s="52"/>
      <c r="G39" s="52"/>
      <c r="H39" s="52"/>
      <c r="I39" s="52"/>
      <c r="J39" s="52"/>
      <c r="K39" s="50"/>
      <c r="L39" s="52"/>
      <c r="M39" s="52"/>
      <c r="N39" s="52"/>
      <c r="O39" s="52"/>
      <c r="P39" s="52"/>
      <c r="Q39" s="52"/>
      <c r="R39" s="52"/>
      <c r="S39" s="50"/>
      <c r="T39" s="52"/>
    </row>
    <row r="40" spans="1:20" s="1325" customFormat="1" ht="15" hidden="1" customHeight="1" x14ac:dyDescent="0.25">
      <c r="A40" s="54" t="s">
        <v>833</v>
      </c>
      <c r="B40" s="52">
        <v>68400.2</v>
      </c>
      <c r="C40" s="52">
        <v>23912.5</v>
      </c>
      <c r="D40" s="52">
        <v>1020.8</v>
      </c>
      <c r="E40" s="52"/>
      <c r="F40" s="52"/>
      <c r="G40" s="52"/>
      <c r="H40" s="52"/>
      <c r="I40" s="52"/>
      <c r="J40" s="52">
        <v>93333.5</v>
      </c>
      <c r="K40" s="52"/>
      <c r="L40" s="52">
        <v>1500.9345187896799</v>
      </c>
      <c r="M40" s="52">
        <v>1307</v>
      </c>
      <c r="N40" s="52">
        <v>40617.239508482991</v>
      </c>
      <c r="O40" s="52">
        <v>4065.8259727273098</v>
      </c>
      <c r="P40" s="52"/>
      <c r="Q40" s="52">
        <v>1560.3</v>
      </c>
      <c r="R40" s="52">
        <v>1117</v>
      </c>
      <c r="S40" s="52"/>
      <c r="T40" s="52">
        <v>143501.79999999999</v>
      </c>
    </row>
    <row r="41" spans="1:20" s="1325" customFormat="1" ht="15" hidden="1" customHeight="1" x14ac:dyDescent="0.25">
      <c r="A41" s="54" t="s">
        <v>834</v>
      </c>
      <c r="B41" s="52">
        <v>53723.3</v>
      </c>
      <c r="C41" s="52">
        <v>33615.85</v>
      </c>
      <c r="D41" s="52"/>
      <c r="E41" s="52"/>
      <c r="F41" s="52"/>
      <c r="G41" s="52">
        <v>16</v>
      </c>
      <c r="H41" s="52"/>
      <c r="I41" s="52"/>
      <c r="J41" s="52">
        <v>87355.15</v>
      </c>
      <c r="K41" s="52"/>
      <c r="L41" s="52">
        <v>4855.13</v>
      </c>
      <c r="M41" s="52"/>
      <c r="N41" s="52">
        <v>26072.747000000007</v>
      </c>
      <c r="O41" s="52">
        <v>4167.1130000000003</v>
      </c>
      <c r="P41" s="52"/>
      <c r="Q41" s="52">
        <v>1430.2</v>
      </c>
      <c r="R41" s="52">
        <v>533.86</v>
      </c>
      <c r="S41" s="52"/>
      <c r="T41" s="52">
        <v>124414.2</v>
      </c>
    </row>
    <row r="42" spans="1:20" s="1325" customFormat="1" ht="15" hidden="1" customHeight="1" x14ac:dyDescent="0.25">
      <c r="A42" s="54" t="s">
        <v>835</v>
      </c>
      <c r="B42" s="52">
        <v>1148.9000000000001</v>
      </c>
      <c r="C42" s="52">
        <v>1332.5</v>
      </c>
      <c r="D42" s="52"/>
      <c r="E42" s="52"/>
      <c r="F42" s="52"/>
      <c r="G42" s="52"/>
      <c r="H42" s="52"/>
      <c r="I42" s="52"/>
      <c r="J42" s="52">
        <v>2481.4</v>
      </c>
      <c r="K42" s="52"/>
      <c r="L42" s="52"/>
      <c r="M42" s="52"/>
      <c r="N42" s="52">
        <v>490.29999999999973</v>
      </c>
      <c r="O42" s="52">
        <v>200</v>
      </c>
      <c r="P42" s="52"/>
      <c r="Q42" s="52">
        <v>59.8</v>
      </c>
      <c r="R42" s="52">
        <v>1.2</v>
      </c>
      <c r="S42" s="52"/>
      <c r="T42" s="52">
        <v>3232.7</v>
      </c>
    </row>
    <row r="43" spans="1:20" s="1325" customFormat="1" ht="15" hidden="1" customHeight="1" x14ac:dyDescent="0.25">
      <c r="A43" s="54" t="s">
        <v>836</v>
      </c>
      <c r="B43" s="52">
        <v>483.4</v>
      </c>
      <c r="C43" s="52"/>
      <c r="D43" s="52"/>
      <c r="E43" s="52"/>
      <c r="F43" s="52"/>
      <c r="G43" s="52"/>
      <c r="H43" s="52"/>
      <c r="I43" s="52"/>
      <c r="J43" s="52">
        <v>483.4</v>
      </c>
      <c r="K43" s="52"/>
      <c r="L43" s="52">
        <v>13.8</v>
      </c>
      <c r="M43" s="52"/>
      <c r="N43" s="52">
        <v>107.00000000000007</v>
      </c>
      <c r="O43" s="52">
        <v>10</v>
      </c>
      <c r="P43" s="52"/>
      <c r="Q43" s="52"/>
      <c r="R43" s="52">
        <v>6.7200000000000273</v>
      </c>
      <c r="S43" s="52"/>
      <c r="T43" s="52">
        <v>620.92000000000007</v>
      </c>
    </row>
    <row r="44" spans="1:20" s="1325" customFormat="1" ht="15" hidden="1" customHeight="1" x14ac:dyDescent="0.25">
      <c r="A44" s="54" t="s">
        <v>837</v>
      </c>
      <c r="B44" s="52">
        <v>1595.9</v>
      </c>
      <c r="C44" s="52">
        <v>185.75</v>
      </c>
      <c r="D44" s="52"/>
      <c r="E44" s="52"/>
      <c r="F44" s="52"/>
      <c r="G44" s="52"/>
      <c r="H44" s="52"/>
      <c r="I44" s="52"/>
      <c r="J44" s="52">
        <v>1781.65</v>
      </c>
      <c r="K44" s="52"/>
      <c r="L44" s="52">
        <v>84.9</v>
      </c>
      <c r="M44" s="52"/>
      <c r="N44" s="52">
        <v>747.68999999999971</v>
      </c>
      <c r="O44" s="52">
        <v>65</v>
      </c>
      <c r="P44" s="52"/>
      <c r="Q44" s="52"/>
      <c r="R44" s="52">
        <v>14</v>
      </c>
      <c r="S44" s="52">
        <v>0</v>
      </c>
      <c r="T44" s="52">
        <v>2693.24</v>
      </c>
    </row>
    <row r="45" spans="1:20" s="1325" customFormat="1" ht="15" hidden="1" customHeight="1" x14ac:dyDescent="0.25">
      <c r="A45" s="55" t="s">
        <v>838</v>
      </c>
      <c r="B45" s="52">
        <v>170.5</v>
      </c>
      <c r="C45" s="52"/>
      <c r="D45" s="52"/>
      <c r="E45" s="52"/>
      <c r="F45" s="52"/>
      <c r="G45" s="52"/>
      <c r="H45" s="52"/>
      <c r="I45" s="52"/>
      <c r="J45" s="52">
        <v>170.5</v>
      </c>
      <c r="K45" s="52"/>
      <c r="L45" s="52"/>
      <c r="M45" s="52"/>
      <c r="N45" s="52"/>
      <c r="O45" s="52"/>
      <c r="P45" s="52"/>
      <c r="Q45" s="52"/>
      <c r="R45" s="52"/>
      <c r="S45" s="52">
        <v>0</v>
      </c>
      <c r="T45" s="52">
        <v>170.45</v>
      </c>
    </row>
    <row r="46" spans="1:20" s="1325" customFormat="1" ht="15" hidden="1" customHeight="1" x14ac:dyDescent="0.25">
      <c r="A46" s="55" t="s">
        <v>839</v>
      </c>
      <c r="B46" s="52">
        <v>10392.1</v>
      </c>
      <c r="C46" s="52"/>
      <c r="D46" s="52"/>
      <c r="E46" s="52"/>
      <c r="F46" s="52"/>
      <c r="G46" s="52"/>
      <c r="H46" s="52"/>
      <c r="I46" s="52"/>
      <c r="J46" s="52">
        <v>10392.1</v>
      </c>
      <c r="K46" s="52"/>
      <c r="L46" s="52"/>
      <c r="M46" s="52"/>
      <c r="N46" s="52"/>
      <c r="O46" s="52"/>
      <c r="P46" s="52"/>
      <c r="Q46" s="52"/>
      <c r="R46" s="52">
        <v>202</v>
      </c>
      <c r="S46" s="52"/>
      <c r="T46" s="52">
        <v>9994.107</v>
      </c>
    </row>
    <row r="47" spans="1:20" s="1325" customFormat="1" ht="15" hidden="1" customHeight="1" x14ac:dyDescent="0.25">
      <c r="A47" s="55" t="s">
        <v>840</v>
      </c>
      <c r="B47" s="52">
        <v>150</v>
      </c>
      <c r="C47" s="52"/>
      <c r="D47" s="52"/>
      <c r="E47" s="52"/>
      <c r="F47" s="52"/>
      <c r="G47" s="52"/>
      <c r="H47" s="52"/>
      <c r="I47" s="52"/>
      <c r="J47" s="52">
        <v>150</v>
      </c>
      <c r="K47" s="52"/>
      <c r="L47" s="52"/>
      <c r="M47" s="52"/>
      <c r="N47" s="52">
        <v>9000</v>
      </c>
      <c r="O47" s="52"/>
      <c r="P47" s="52"/>
      <c r="Q47" s="52"/>
      <c r="R47" s="52">
        <v>0</v>
      </c>
      <c r="S47" s="52"/>
      <c r="T47" s="52">
        <v>9150</v>
      </c>
    </row>
    <row r="48" spans="1:20" s="1325" customFormat="1" ht="15" hidden="1" customHeight="1" x14ac:dyDescent="0.25">
      <c r="A48" s="55" t="s">
        <v>841</v>
      </c>
      <c r="B48" s="52">
        <v>84965.84</v>
      </c>
      <c r="C48" s="52">
        <v>22445.7</v>
      </c>
      <c r="D48" s="52"/>
      <c r="E48" s="52"/>
      <c r="F48" s="52"/>
      <c r="G48" s="52"/>
      <c r="H48" s="52"/>
      <c r="I48" s="52"/>
      <c r="J48" s="52">
        <v>107411.54</v>
      </c>
      <c r="K48" s="52"/>
      <c r="L48" s="52"/>
      <c r="M48" s="52">
        <v>1307.0899999999999</v>
      </c>
      <c r="N48" s="52">
        <v>170254.87000000002</v>
      </c>
      <c r="O48" s="52"/>
      <c r="P48" s="52"/>
      <c r="Q48" s="52"/>
      <c r="R48" s="52">
        <v>5985</v>
      </c>
      <c r="S48" s="52"/>
      <c r="T48" s="52">
        <v>284958.5</v>
      </c>
    </row>
    <row r="49" spans="1:20" s="1325" customFormat="1" ht="15" hidden="1" customHeight="1" x14ac:dyDescent="0.25">
      <c r="A49" s="55" t="s">
        <v>842</v>
      </c>
      <c r="B49" s="52">
        <v>11317.9</v>
      </c>
      <c r="C49" s="52">
        <v>1943</v>
      </c>
      <c r="D49" s="52"/>
      <c r="E49" s="52"/>
      <c r="F49" s="52"/>
      <c r="G49" s="52"/>
      <c r="H49" s="52"/>
      <c r="I49" s="52"/>
      <c r="J49" s="52">
        <v>13260.9</v>
      </c>
      <c r="K49" s="52"/>
      <c r="L49" s="52"/>
      <c r="M49" s="52"/>
      <c r="N49" s="52">
        <v>0</v>
      </c>
      <c r="O49" s="52"/>
      <c r="P49" s="52"/>
      <c r="Q49" s="52"/>
      <c r="R49" s="52">
        <v>0</v>
      </c>
      <c r="S49" s="52"/>
      <c r="T49" s="52">
        <v>13260.9</v>
      </c>
    </row>
    <row r="50" spans="1:20" s="1325" customFormat="1" ht="15" hidden="1" customHeight="1" x14ac:dyDescent="0.25">
      <c r="A50" s="55" t="s">
        <v>843</v>
      </c>
      <c r="B50" s="52">
        <v>10883.3</v>
      </c>
      <c r="C50" s="52"/>
      <c r="D50" s="52"/>
      <c r="E50" s="52"/>
      <c r="F50" s="52"/>
      <c r="G50" s="52"/>
      <c r="H50" s="52"/>
      <c r="I50" s="52"/>
      <c r="J50" s="52">
        <v>10883.3</v>
      </c>
      <c r="K50" s="52"/>
      <c r="L50" s="52"/>
      <c r="M50" s="52"/>
      <c r="N50" s="52">
        <v>9003.9000000000015</v>
      </c>
      <c r="O50" s="52"/>
      <c r="P50" s="52"/>
      <c r="Q50" s="52"/>
      <c r="R50" s="52">
        <v>0</v>
      </c>
      <c r="S50" s="52"/>
      <c r="T50" s="52">
        <v>19887.2</v>
      </c>
    </row>
    <row r="51" spans="1:20" s="1325" customFormat="1" ht="15" hidden="1" customHeight="1" x14ac:dyDescent="0.25">
      <c r="A51" s="55" t="s">
        <v>844</v>
      </c>
      <c r="B51" s="52">
        <v>24311.200000000001</v>
      </c>
      <c r="C51" s="52">
        <v>500</v>
      </c>
      <c r="D51" s="52"/>
      <c r="E51" s="52"/>
      <c r="F51" s="52"/>
      <c r="G51" s="52"/>
      <c r="H51" s="52"/>
      <c r="I51" s="52"/>
      <c r="J51" s="52">
        <v>24811.200000000001</v>
      </c>
      <c r="K51" s="52"/>
      <c r="L51" s="52"/>
      <c r="M51" s="52"/>
      <c r="N51" s="52">
        <v>0</v>
      </c>
      <c r="O51" s="52"/>
      <c r="P51" s="52"/>
      <c r="Q51" s="52"/>
      <c r="R51" s="52">
        <v>0</v>
      </c>
      <c r="S51" s="52"/>
      <c r="T51" s="52">
        <v>24811.200000000001</v>
      </c>
    </row>
    <row r="52" spans="1:20" s="1325" customFormat="1" ht="15" hidden="1" customHeight="1" x14ac:dyDescent="0.25">
      <c r="A52" s="55" t="s">
        <v>845</v>
      </c>
      <c r="B52" s="52">
        <v>61290.3</v>
      </c>
      <c r="C52" s="52">
        <v>21423</v>
      </c>
      <c r="D52" s="52"/>
      <c r="E52" s="52"/>
      <c r="F52" s="52"/>
      <c r="G52" s="52"/>
      <c r="H52" s="52"/>
      <c r="I52" s="52"/>
      <c r="J52" s="52">
        <v>82713.3</v>
      </c>
      <c r="K52" s="52"/>
      <c r="L52" s="52"/>
      <c r="M52" s="52"/>
      <c r="N52" s="52">
        <v>30912.399999999994</v>
      </c>
      <c r="O52" s="52">
        <v>5849.5</v>
      </c>
      <c r="P52" s="52"/>
      <c r="Q52" s="52"/>
      <c r="R52" s="52">
        <v>0</v>
      </c>
      <c r="S52" s="52"/>
      <c r="T52" s="52">
        <v>119475.2</v>
      </c>
    </row>
    <row r="53" spans="1:20" s="1325" customFormat="1" ht="15" hidden="1" customHeight="1" x14ac:dyDescent="0.25">
      <c r="A53" s="55" t="s">
        <v>846</v>
      </c>
      <c r="B53" s="52">
        <v>22081.5</v>
      </c>
      <c r="C53" s="52">
        <v>6973.1</v>
      </c>
      <c r="D53" s="52"/>
      <c r="E53" s="52"/>
      <c r="F53" s="52"/>
      <c r="G53" s="52"/>
      <c r="H53" s="52"/>
      <c r="I53" s="52"/>
      <c r="J53" s="52">
        <v>29054.6</v>
      </c>
      <c r="K53" s="52"/>
      <c r="L53" s="52"/>
      <c r="M53" s="52"/>
      <c r="N53" s="52">
        <v>22874.9</v>
      </c>
      <c r="O53" s="52"/>
      <c r="P53" s="52"/>
      <c r="Q53" s="52"/>
      <c r="R53" s="52">
        <v>0</v>
      </c>
      <c r="S53" s="52"/>
      <c r="T53" s="52">
        <v>51929.5</v>
      </c>
    </row>
    <row r="54" spans="1:20" s="1325" customFormat="1" ht="15" hidden="1" customHeight="1" x14ac:dyDescent="0.25">
      <c r="A54" s="56" t="s">
        <v>847</v>
      </c>
      <c r="B54" s="52">
        <v>19652.2</v>
      </c>
      <c r="C54" s="52"/>
      <c r="D54" s="52"/>
      <c r="E54" s="52"/>
      <c r="F54" s="52"/>
      <c r="G54" s="52"/>
      <c r="H54" s="52"/>
      <c r="I54" s="52"/>
      <c r="J54" s="52">
        <v>19652.2</v>
      </c>
      <c r="K54" s="52"/>
      <c r="L54" s="52"/>
      <c r="M54" s="52"/>
      <c r="N54" s="52">
        <v>12401.399999999998</v>
      </c>
      <c r="O54" s="52"/>
      <c r="P54" s="52"/>
      <c r="Q54" s="52"/>
      <c r="R54" s="52">
        <v>700</v>
      </c>
      <c r="S54" s="52"/>
      <c r="T54" s="52">
        <v>32753.599999999999</v>
      </c>
    </row>
    <row r="55" spans="1:20" s="1325" customFormat="1" ht="15" hidden="1" customHeight="1" x14ac:dyDescent="0.25">
      <c r="A55" s="55" t="s">
        <v>848</v>
      </c>
      <c r="B55" s="52">
        <v>52663.199999999997</v>
      </c>
      <c r="C55" s="52">
        <v>34139.599999999999</v>
      </c>
      <c r="D55" s="52"/>
      <c r="E55" s="52"/>
      <c r="F55" s="52"/>
      <c r="G55" s="52"/>
      <c r="H55" s="52"/>
      <c r="I55" s="52"/>
      <c r="J55" s="52">
        <v>86802.799999999988</v>
      </c>
      <c r="K55" s="52"/>
      <c r="L55" s="52"/>
      <c r="M55" s="52"/>
      <c r="N55" s="52">
        <v>31375.244000000021</v>
      </c>
      <c r="O55" s="52">
        <v>250.756</v>
      </c>
      <c r="P55" s="52"/>
      <c r="Q55" s="52"/>
      <c r="R55" s="52">
        <v>4282</v>
      </c>
      <c r="S55" s="52"/>
      <c r="T55" s="52">
        <v>122710.8</v>
      </c>
    </row>
    <row r="56" spans="1:20" s="1325" customFormat="1" ht="15" hidden="1" customHeight="1" x14ac:dyDescent="0.25">
      <c r="A56" s="55" t="s">
        <v>849</v>
      </c>
      <c r="B56" s="52">
        <v>6971.6999999999962</v>
      </c>
      <c r="C56" s="52">
        <v>14611.2</v>
      </c>
      <c r="D56" s="52"/>
      <c r="E56" s="52"/>
      <c r="F56" s="52"/>
      <c r="G56" s="52"/>
      <c r="H56" s="52">
        <v>1459.3</v>
      </c>
      <c r="I56" s="52"/>
      <c r="J56" s="52">
        <v>23042.199999999997</v>
      </c>
      <c r="K56" s="52"/>
      <c r="L56" s="52"/>
      <c r="M56" s="52">
        <v>3921.2615999999998</v>
      </c>
      <c r="N56" s="52">
        <v>0</v>
      </c>
      <c r="O56" s="52">
        <v>79.5</v>
      </c>
      <c r="P56" s="52"/>
      <c r="Q56" s="52"/>
      <c r="R56" s="52">
        <v>1945.1384000000016</v>
      </c>
      <c r="S56" s="52"/>
      <c r="T56" s="52">
        <v>28988.1</v>
      </c>
    </row>
    <row r="57" spans="1:20" s="1325" customFormat="1" ht="15" hidden="1" customHeight="1" x14ac:dyDescent="0.25">
      <c r="A57" s="56" t="s">
        <v>850</v>
      </c>
      <c r="B57" s="52">
        <v>14000</v>
      </c>
      <c r="C57" s="52"/>
      <c r="D57" s="52"/>
      <c r="E57" s="52"/>
      <c r="F57" s="52"/>
      <c r="G57" s="52"/>
      <c r="H57" s="52"/>
      <c r="I57" s="52"/>
      <c r="J57" s="52">
        <v>14000</v>
      </c>
      <c r="K57" s="52"/>
      <c r="L57" s="52"/>
      <c r="M57" s="52"/>
      <c r="N57" s="52">
        <v>0</v>
      </c>
      <c r="O57" s="52"/>
      <c r="P57" s="52">
        <v>7311.06</v>
      </c>
      <c r="Q57" s="52"/>
      <c r="R57" s="52">
        <v>5837.2399999999989</v>
      </c>
      <c r="S57" s="52"/>
      <c r="T57" s="52">
        <v>27148.3</v>
      </c>
    </row>
    <row r="58" spans="1:20" s="1325" customFormat="1" ht="15" hidden="1" customHeight="1" x14ac:dyDescent="0.25">
      <c r="A58" s="56" t="s">
        <v>851</v>
      </c>
      <c r="B58" s="52">
        <v>7000</v>
      </c>
      <c r="C58" s="52"/>
      <c r="D58" s="52"/>
      <c r="E58" s="52">
        <v>40516</v>
      </c>
      <c r="F58" s="52"/>
      <c r="G58" s="52"/>
      <c r="H58" s="52"/>
      <c r="I58" s="52"/>
      <c r="J58" s="52">
        <v>47516</v>
      </c>
      <c r="K58" s="52"/>
      <c r="L58" s="52"/>
      <c r="M58" s="52"/>
      <c r="N58" s="52">
        <v>-840.59999999999854</v>
      </c>
      <c r="O58" s="52"/>
      <c r="P58" s="52"/>
      <c r="Q58" s="52"/>
      <c r="R58" s="52">
        <v>0</v>
      </c>
      <c r="S58" s="52"/>
      <c r="T58" s="57">
        <v>46675.4</v>
      </c>
    </row>
    <row r="59" spans="1:20" s="1325" customFormat="1" ht="15" hidden="1" customHeight="1" x14ac:dyDescent="0.25">
      <c r="A59" s="55" t="s">
        <v>852</v>
      </c>
      <c r="B59" s="52"/>
      <c r="C59" s="52"/>
      <c r="D59" s="52"/>
      <c r="E59" s="52"/>
      <c r="F59" s="52"/>
      <c r="G59" s="52"/>
      <c r="H59" s="52"/>
      <c r="I59" s="52"/>
      <c r="J59" s="52">
        <v>0</v>
      </c>
      <c r="K59" s="52"/>
      <c r="L59" s="52"/>
      <c r="M59" s="52"/>
      <c r="N59" s="52">
        <v>0</v>
      </c>
      <c r="O59" s="52"/>
      <c r="P59" s="52"/>
      <c r="Q59" s="52">
        <v>201703.7</v>
      </c>
      <c r="R59" s="52"/>
      <c r="S59" s="52"/>
      <c r="T59" s="52">
        <v>201703.7</v>
      </c>
    </row>
    <row r="60" spans="1:20" s="1325" customFormat="1" ht="15" hidden="1" customHeight="1" x14ac:dyDescent="0.25">
      <c r="A60" s="55" t="s">
        <v>853</v>
      </c>
      <c r="B60" s="52"/>
      <c r="C60" s="52"/>
      <c r="D60" s="52"/>
      <c r="E60" s="52"/>
      <c r="F60" s="52"/>
      <c r="G60" s="52"/>
      <c r="H60" s="52"/>
      <c r="I60" s="52"/>
      <c r="J60" s="52">
        <v>0</v>
      </c>
      <c r="K60" s="52"/>
      <c r="L60" s="52"/>
      <c r="M60" s="52"/>
      <c r="N60" s="52">
        <v>0</v>
      </c>
      <c r="O60" s="52"/>
      <c r="P60" s="52"/>
      <c r="Q60" s="52">
        <v>30344.799999999999</v>
      </c>
      <c r="R60" s="52"/>
      <c r="S60" s="52"/>
      <c r="T60" s="52">
        <v>30344.799999999999</v>
      </c>
    </row>
    <row r="61" spans="1:20" s="1325" customFormat="1" ht="15" hidden="1" customHeight="1" x14ac:dyDescent="0.25">
      <c r="A61" s="58" t="s">
        <v>854</v>
      </c>
      <c r="B61" s="52"/>
      <c r="C61" s="52"/>
      <c r="D61" s="52"/>
      <c r="E61" s="52"/>
      <c r="F61" s="52"/>
      <c r="G61" s="52"/>
      <c r="H61" s="52"/>
      <c r="I61" s="52"/>
      <c r="J61" s="52">
        <v>0</v>
      </c>
      <c r="K61" s="52"/>
      <c r="L61" s="52"/>
      <c r="M61" s="52"/>
      <c r="N61" s="52">
        <v>0</v>
      </c>
      <c r="O61" s="52"/>
      <c r="P61" s="52"/>
      <c r="Q61" s="52">
        <v>4550.8999999999996</v>
      </c>
      <c r="R61" s="52"/>
      <c r="S61" s="52"/>
      <c r="T61" s="52">
        <v>4550.8999999999996</v>
      </c>
    </row>
    <row r="62" spans="1:20" s="1325" customFormat="1" ht="15" hidden="1" customHeight="1" x14ac:dyDescent="0.25">
      <c r="A62" s="49" t="s">
        <v>855</v>
      </c>
      <c r="B62" s="52">
        <v>19741.896000000001</v>
      </c>
      <c r="C62" s="52"/>
      <c r="D62" s="52"/>
      <c r="E62" s="52"/>
      <c r="F62" s="52"/>
      <c r="G62" s="52"/>
      <c r="H62" s="52"/>
      <c r="I62" s="52"/>
      <c r="J62" s="52">
        <v>19741.896000000001</v>
      </c>
      <c r="K62" s="52"/>
      <c r="L62" s="52"/>
      <c r="M62" s="52"/>
      <c r="N62" s="52">
        <v>5265.9040000000023</v>
      </c>
      <c r="O62" s="57">
        <v>515</v>
      </c>
      <c r="P62" s="52"/>
      <c r="Q62" s="52"/>
      <c r="R62" s="52"/>
      <c r="S62" s="52"/>
      <c r="T62" s="52">
        <v>25522.800000000003</v>
      </c>
    </row>
    <row r="63" spans="1:20" s="1325" customFormat="1" ht="15" hidden="1" customHeight="1" x14ac:dyDescent="0.25">
      <c r="A63" s="49"/>
      <c r="B63" s="52"/>
      <c r="C63" s="52"/>
      <c r="D63" s="52"/>
      <c r="E63" s="52"/>
      <c r="F63" s="52"/>
      <c r="G63" s="52"/>
      <c r="H63" s="52"/>
      <c r="I63" s="52"/>
      <c r="J63" s="52"/>
      <c r="K63" s="52"/>
      <c r="L63" s="52"/>
      <c r="M63" s="52"/>
      <c r="N63" s="52"/>
      <c r="O63" s="52"/>
      <c r="P63" s="52"/>
      <c r="Q63" s="52"/>
      <c r="R63" s="52"/>
      <c r="S63" s="52"/>
      <c r="T63" s="52"/>
    </row>
    <row r="64" spans="1:20" s="1325" customFormat="1" ht="15.75" hidden="1" customHeight="1" thickBot="1" x14ac:dyDescent="0.3">
      <c r="A64" s="49" t="s">
        <v>856</v>
      </c>
      <c r="B64" s="243">
        <v>470943.33600000001</v>
      </c>
      <c r="C64" s="243">
        <v>161082.20000000001</v>
      </c>
      <c r="D64" s="243">
        <v>1020.8</v>
      </c>
      <c r="E64" s="243">
        <v>40516</v>
      </c>
      <c r="F64" s="243">
        <v>0</v>
      </c>
      <c r="G64" s="243">
        <v>16</v>
      </c>
      <c r="H64" s="243">
        <v>1459.3</v>
      </c>
      <c r="I64" s="243">
        <v>0</v>
      </c>
      <c r="J64" s="243">
        <v>675037.63599999994</v>
      </c>
      <c r="K64" s="243"/>
      <c r="L64" s="243">
        <v>6454.7645187896796</v>
      </c>
      <c r="M64" s="243">
        <v>6535.3516</v>
      </c>
      <c r="N64" s="243">
        <v>358282.99450848304</v>
      </c>
      <c r="O64" s="243">
        <v>15202.69497272731</v>
      </c>
      <c r="P64" s="243">
        <v>7311.06</v>
      </c>
      <c r="Q64" s="243">
        <v>239649.69999999998</v>
      </c>
      <c r="R64" s="243">
        <v>20624.1584</v>
      </c>
      <c r="S64" s="243"/>
      <c r="T64" s="243">
        <v>1329098.3599999999</v>
      </c>
    </row>
    <row r="65" spans="1:20" s="1325" customFormat="1" ht="15" hidden="1" customHeight="1" x14ac:dyDescent="0.25">
      <c r="A65" s="50"/>
      <c r="B65" s="50"/>
      <c r="C65" s="50"/>
      <c r="D65" s="50"/>
      <c r="E65" s="50"/>
      <c r="F65" s="50"/>
      <c r="G65" s="50"/>
      <c r="H65" s="50"/>
      <c r="I65" s="50"/>
      <c r="J65" s="50"/>
      <c r="K65" s="50"/>
      <c r="L65" s="50"/>
      <c r="M65" s="50"/>
      <c r="N65" s="50"/>
      <c r="O65" s="50"/>
      <c r="P65" s="50"/>
      <c r="Q65" s="543"/>
      <c r="R65" s="543"/>
    </row>
    <row r="66" spans="1:20" s="1325" customFormat="1" ht="21" hidden="1" customHeight="1" thickBot="1" x14ac:dyDescent="0.35">
      <c r="A66" s="47"/>
      <c r="B66" s="2548" t="s">
        <v>813</v>
      </c>
      <c r="C66" s="2549"/>
      <c r="D66" s="2549"/>
      <c r="E66" s="2549"/>
      <c r="F66" s="2549"/>
      <c r="G66" s="2549"/>
      <c r="H66" s="2549"/>
      <c r="I66" s="2549"/>
      <c r="J66" s="2550"/>
      <c r="K66" s="48"/>
      <c r="L66" s="2551" t="s">
        <v>814</v>
      </c>
      <c r="M66" s="2552"/>
      <c r="N66" s="2552"/>
      <c r="O66" s="2552"/>
      <c r="P66" s="2552"/>
      <c r="Q66" s="2552"/>
      <c r="R66" s="2553"/>
      <c r="S66" s="49"/>
      <c r="T66" s="1494" t="s">
        <v>815</v>
      </c>
    </row>
    <row r="67" spans="1:20" s="1325" customFormat="1" ht="56.1" hidden="1" customHeight="1" x14ac:dyDescent="0.25">
      <c r="A67" s="50"/>
      <c r="B67" s="50" t="s">
        <v>816</v>
      </c>
      <c r="C67" s="50" t="s">
        <v>817</v>
      </c>
      <c r="D67" s="50" t="s">
        <v>818</v>
      </c>
      <c r="E67" s="50" t="s">
        <v>819</v>
      </c>
      <c r="F67" s="50" t="s">
        <v>820</v>
      </c>
      <c r="G67" s="50" t="s">
        <v>821</v>
      </c>
      <c r="H67" s="50" t="s">
        <v>822</v>
      </c>
      <c r="I67" s="50" t="s">
        <v>823</v>
      </c>
      <c r="J67" s="50" t="s">
        <v>824</v>
      </c>
      <c r="K67" s="50"/>
      <c r="L67" s="50" t="s">
        <v>825</v>
      </c>
      <c r="M67" s="50" t="s">
        <v>826</v>
      </c>
      <c r="N67" s="50" t="s">
        <v>827</v>
      </c>
      <c r="O67" s="50" t="s">
        <v>828</v>
      </c>
      <c r="P67" s="50" t="s">
        <v>829</v>
      </c>
      <c r="Q67" s="50" t="s">
        <v>830</v>
      </c>
      <c r="R67" s="50" t="s">
        <v>297</v>
      </c>
      <c r="S67" s="543"/>
      <c r="T67" s="543" t="s">
        <v>831</v>
      </c>
    </row>
    <row r="68" spans="1:20" s="1325" customFormat="1" ht="15" hidden="1" customHeight="1" x14ac:dyDescent="0.25">
      <c r="A68" s="50"/>
      <c r="B68" s="50"/>
      <c r="C68" s="50"/>
      <c r="D68" s="50"/>
      <c r="E68" s="50"/>
      <c r="F68" s="50"/>
      <c r="G68" s="50"/>
      <c r="H68" s="50"/>
      <c r="I68" s="50"/>
      <c r="J68" s="51"/>
      <c r="K68" s="50"/>
      <c r="L68" s="50"/>
      <c r="M68" s="50"/>
      <c r="N68" s="50"/>
      <c r="O68" s="50"/>
      <c r="P68" s="50"/>
      <c r="Q68" s="50"/>
      <c r="R68" s="50"/>
      <c r="S68" s="50"/>
      <c r="T68" s="51"/>
    </row>
    <row r="69" spans="1:20" s="1325" customFormat="1" ht="15" hidden="1" customHeight="1" x14ac:dyDescent="0.25">
      <c r="A69" s="1917" t="s">
        <v>832</v>
      </c>
      <c r="B69" s="52">
        <v>1789.8</v>
      </c>
      <c r="C69" s="52">
        <v>654.4</v>
      </c>
      <c r="D69" s="52">
        <v>10</v>
      </c>
      <c r="E69" s="52">
        <v>0</v>
      </c>
      <c r="F69" s="52">
        <v>0</v>
      </c>
      <c r="G69" s="52">
        <v>0</v>
      </c>
      <c r="H69" s="52"/>
      <c r="I69" s="52">
        <v>0</v>
      </c>
      <c r="J69" s="52">
        <v>2454.1999999999998</v>
      </c>
      <c r="K69" s="50"/>
      <c r="L69" s="52">
        <v>7.6232180958704214</v>
      </c>
      <c r="M69" s="52">
        <v>7.2921815368248213</v>
      </c>
      <c r="N69" s="52">
        <v>428.27271106613136</v>
      </c>
      <c r="O69" s="52">
        <v>17.82135578535047</v>
      </c>
      <c r="P69" s="52">
        <v>8.6742325457007468</v>
      </c>
      <c r="Q69" s="52">
        <v>279.21630097012229</v>
      </c>
      <c r="R69" s="52">
        <v>0</v>
      </c>
      <c r="S69" s="50"/>
      <c r="T69" s="52">
        <v>3203.1</v>
      </c>
    </row>
    <row r="70" spans="1:20" s="1325" customFormat="1" ht="15" hidden="1" customHeight="1" x14ac:dyDescent="0.25">
      <c r="A70" s="1917"/>
      <c r="B70" s="52"/>
      <c r="C70" s="52"/>
      <c r="D70" s="52"/>
      <c r="E70" s="52"/>
      <c r="F70" s="52"/>
      <c r="G70" s="52"/>
      <c r="H70" s="52"/>
      <c r="I70" s="52"/>
      <c r="J70" s="52"/>
      <c r="K70" s="50"/>
      <c r="L70" s="52"/>
      <c r="M70" s="52"/>
      <c r="N70" s="52"/>
      <c r="O70" s="52"/>
      <c r="P70" s="52"/>
      <c r="Q70" s="52"/>
      <c r="R70" s="52"/>
      <c r="S70" s="50"/>
      <c r="T70" s="52"/>
    </row>
    <row r="71" spans="1:20" s="1325" customFormat="1" ht="15" hidden="1" customHeight="1" x14ac:dyDescent="0.25">
      <c r="A71" s="54" t="s">
        <v>833</v>
      </c>
      <c r="B71" s="52">
        <v>62679.448000000004</v>
      </c>
      <c r="C71" s="52">
        <v>21926.7</v>
      </c>
      <c r="D71" s="52">
        <v>941.9</v>
      </c>
      <c r="E71" s="52"/>
      <c r="F71" s="52"/>
      <c r="G71" s="52"/>
      <c r="H71" s="52"/>
      <c r="I71" s="52"/>
      <c r="J71" s="52">
        <v>85548.047999999995</v>
      </c>
      <c r="K71" s="52"/>
      <c r="L71" s="52">
        <v>2500.9345187896797</v>
      </c>
      <c r="M71" s="52">
        <v>1128.4000000000001</v>
      </c>
      <c r="N71" s="52">
        <v>22131.594609520977</v>
      </c>
      <c r="O71" s="52">
        <v>3865.8259727273148</v>
      </c>
      <c r="P71" s="52"/>
      <c r="Q71" s="52">
        <v>2296.8968989620462</v>
      </c>
      <c r="R71" s="52">
        <v>8700.9</v>
      </c>
      <c r="S71" s="52"/>
      <c r="T71" s="52">
        <v>126172.6</v>
      </c>
    </row>
    <row r="72" spans="1:20" s="1325" customFormat="1" ht="15" hidden="1" customHeight="1" x14ac:dyDescent="0.25">
      <c r="A72" s="54" t="s">
        <v>834</v>
      </c>
      <c r="B72" s="52">
        <v>47539.519999999997</v>
      </c>
      <c r="C72" s="52">
        <v>31992.199999999997</v>
      </c>
      <c r="D72" s="52"/>
      <c r="E72" s="52"/>
      <c r="F72" s="52"/>
      <c r="G72" s="52">
        <v>207.9</v>
      </c>
      <c r="H72" s="52"/>
      <c r="I72" s="52"/>
      <c r="J72" s="52">
        <v>79739.62</v>
      </c>
      <c r="K72" s="52"/>
      <c r="L72" s="52">
        <v>3855.13</v>
      </c>
      <c r="M72" s="52"/>
      <c r="N72" s="52">
        <v>21339.374572727309</v>
      </c>
      <c r="O72" s="52">
        <v>5312.7810072726879</v>
      </c>
      <c r="P72" s="52"/>
      <c r="Q72" s="52">
        <v>1653.5944200000015</v>
      </c>
      <c r="R72" s="52">
        <v>0</v>
      </c>
      <c r="S72" s="52"/>
      <c r="T72" s="52">
        <v>111900.5</v>
      </c>
    </row>
    <row r="73" spans="1:20" s="1325" customFormat="1" ht="15" hidden="1" customHeight="1" x14ac:dyDescent="0.25">
      <c r="A73" s="54" t="s">
        <v>835</v>
      </c>
      <c r="B73" s="52">
        <v>1147.4969999999998</v>
      </c>
      <c r="C73" s="52">
        <v>1334.7</v>
      </c>
      <c r="D73" s="52"/>
      <c r="E73" s="52"/>
      <c r="F73" s="52"/>
      <c r="G73" s="52"/>
      <c r="H73" s="52"/>
      <c r="I73" s="52"/>
      <c r="J73" s="52">
        <v>2482.1970000000001</v>
      </c>
      <c r="K73" s="52"/>
      <c r="L73" s="52"/>
      <c r="M73" s="52"/>
      <c r="N73" s="52">
        <v>223.29671999999982</v>
      </c>
      <c r="O73" s="52">
        <v>463.28235999999998</v>
      </c>
      <c r="P73" s="52"/>
      <c r="Q73" s="52">
        <v>63.423919999999981</v>
      </c>
      <c r="R73" s="52">
        <v>0</v>
      </c>
      <c r="S73" s="52"/>
      <c r="T73" s="52">
        <v>3232.2</v>
      </c>
    </row>
    <row r="74" spans="1:20" s="1325" customFormat="1" ht="15" hidden="1" customHeight="1" x14ac:dyDescent="0.25">
      <c r="A74" s="54" t="s">
        <v>836</v>
      </c>
      <c r="B74" s="52">
        <v>459.29899999999998</v>
      </c>
      <c r="C74" s="52"/>
      <c r="D74" s="52"/>
      <c r="E74" s="52"/>
      <c r="F74" s="52"/>
      <c r="G74" s="52"/>
      <c r="H74" s="52"/>
      <c r="I74" s="52"/>
      <c r="J74" s="52">
        <v>459.29899999999998</v>
      </c>
      <c r="K74" s="52"/>
      <c r="L74" s="52">
        <v>6.52</v>
      </c>
      <c r="M74" s="52"/>
      <c r="N74" s="52">
        <v>108.42198</v>
      </c>
      <c r="O74" s="52">
        <v>7.7976800000000006</v>
      </c>
      <c r="P74" s="52"/>
      <c r="Q74" s="52"/>
      <c r="R74" s="52">
        <v>7.8613399999999984</v>
      </c>
      <c r="S74" s="52"/>
      <c r="T74" s="52">
        <v>589.9</v>
      </c>
    </row>
    <row r="75" spans="1:20" s="1325" customFormat="1" ht="15" hidden="1" customHeight="1" x14ac:dyDescent="0.25">
      <c r="A75" s="54" t="s">
        <v>837</v>
      </c>
      <c r="B75" s="52">
        <v>1490.8999999999999</v>
      </c>
      <c r="C75" s="52">
        <v>178.9</v>
      </c>
      <c r="D75" s="52"/>
      <c r="E75" s="52"/>
      <c r="F75" s="52"/>
      <c r="G75" s="52"/>
      <c r="H75" s="52"/>
      <c r="I75" s="52"/>
      <c r="J75" s="52">
        <v>1669.8</v>
      </c>
      <c r="K75" s="52"/>
      <c r="L75" s="52">
        <v>62.63</v>
      </c>
      <c r="M75" s="52"/>
      <c r="N75" s="52">
        <v>452.17275999999958</v>
      </c>
      <c r="O75" s="52">
        <v>118.62962000000002</v>
      </c>
      <c r="P75" s="52"/>
      <c r="Q75" s="52"/>
      <c r="R75" s="52">
        <v>211.5676200000006</v>
      </c>
      <c r="S75" s="52">
        <v>0</v>
      </c>
      <c r="T75" s="52">
        <v>2514.8000000000002</v>
      </c>
    </row>
    <row r="76" spans="1:20" s="1325" customFormat="1" ht="15" hidden="1" customHeight="1" x14ac:dyDescent="0.25">
      <c r="A76" s="55" t="s">
        <v>838</v>
      </c>
      <c r="B76" s="52">
        <v>157</v>
      </c>
      <c r="C76" s="52"/>
      <c r="D76" s="52"/>
      <c r="E76" s="52"/>
      <c r="F76" s="52"/>
      <c r="G76" s="52"/>
      <c r="H76" s="52"/>
      <c r="I76" s="52"/>
      <c r="J76" s="52">
        <v>157</v>
      </c>
      <c r="K76" s="52"/>
      <c r="L76" s="52"/>
      <c r="M76" s="52"/>
      <c r="N76" s="52"/>
      <c r="O76" s="52"/>
      <c r="P76" s="52"/>
      <c r="Q76" s="52"/>
      <c r="R76" s="52">
        <v>0</v>
      </c>
      <c r="S76" s="52">
        <v>0</v>
      </c>
      <c r="T76" s="52">
        <v>157</v>
      </c>
    </row>
    <row r="77" spans="1:20" s="1325" customFormat="1" ht="15" hidden="1" customHeight="1" x14ac:dyDescent="0.25">
      <c r="A77" s="55" t="s">
        <v>839</v>
      </c>
      <c r="B77" s="52">
        <v>9497.4</v>
      </c>
      <c r="C77" s="52"/>
      <c r="D77" s="52"/>
      <c r="E77" s="52"/>
      <c r="F77" s="52"/>
      <c r="G77" s="52"/>
      <c r="H77" s="52"/>
      <c r="I77" s="52"/>
      <c r="J77" s="52">
        <v>9497.4</v>
      </c>
      <c r="K77" s="52"/>
      <c r="L77" s="52"/>
      <c r="M77" s="52"/>
      <c r="N77" s="52"/>
      <c r="O77" s="52"/>
      <c r="P77" s="52"/>
      <c r="Q77" s="52"/>
      <c r="R77" s="52">
        <v>202</v>
      </c>
      <c r="S77" s="52"/>
      <c r="T77" s="52">
        <v>9699.4</v>
      </c>
    </row>
    <row r="78" spans="1:20" s="1325" customFormat="1" ht="15" hidden="1" customHeight="1" x14ac:dyDescent="0.25">
      <c r="A78" s="55" t="s">
        <v>840</v>
      </c>
      <c r="B78" s="52">
        <v>150</v>
      </c>
      <c r="C78" s="52"/>
      <c r="D78" s="52"/>
      <c r="E78" s="52"/>
      <c r="F78" s="52"/>
      <c r="G78" s="52"/>
      <c r="H78" s="52"/>
      <c r="I78" s="52"/>
      <c r="J78" s="52">
        <v>150</v>
      </c>
      <c r="K78" s="52"/>
      <c r="L78" s="52"/>
      <c r="M78" s="52"/>
      <c r="N78" s="52">
        <v>8984.8380600000019</v>
      </c>
      <c r="O78" s="52"/>
      <c r="P78" s="52"/>
      <c r="Q78" s="52"/>
      <c r="R78" s="52">
        <v>15.16193999999814</v>
      </c>
      <c r="S78" s="52"/>
      <c r="T78" s="52">
        <v>9150</v>
      </c>
    </row>
    <row r="79" spans="1:20" s="1325" customFormat="1" ht="15" hidden="1" customHeight="1" x14ac:dyDescent="0.25">
      <c r="A79" s="55" t="s">
        <v>841</v>
      </c>
      <c r="B79" s="52">
        <v>80965.840000000011</v>
      </c>
      <c r="C79" s="52">
        <v>22445.7</v>
      </c>
      <c r="D79" s="52"/>
      <c r="E79" s="52"/>
      <c r="F79" s="52"/>
      <c r="G79" s="52"/>
      <c r="H79" s="52"/>
      <c r="I79" s="52"/>
      <c r="J79" s="52">
        <v>103411.54000000001</v>
      </c>
      <c r="K79" s="52"/>
      <c r="L79" s="52"/>
      <c r="M79" s="52">
        <v>1632.6010000000001</v>
      </c>
      <c r="N79" s="52">
        <v>175901.859</v>
      </c>
      <c r="O79" s="52"/>
      <c r="P79" s="52"/>
      <c r="Q79" s="52"/>
      <c r="R79" s="52">
        <v>8412.5</v>
      </c>
      <c r="S79" s="52"/>
      <c r="T79" s="52">
        <v>289358.5</v>
      </c>
    </row>
    <row r="80" spans="1:20" s="1325" customFormat="1" ht="15" hidden="1" customHeight="1" x14ac:dyDescent="0.25">
      <c r="A80" s="55" t="s">
        <v>842</v>
      </c>
      <c r="B80" s="52">
        <v>10573.9</v>
      </c>
      <c r="C80" s="52">
        <v>1943</v>
      </c>
      <c r="D80" s="52"/>
      <c r="E80" s="52"/>
      <c r="F80" s="52"/>
      <c r="G80" s="52"/>
      <c r="H80" s="52"/>
      <c r="I80" s="52"/>
      <c r="J80" s="52">
        <v>12516.9</v>
      </c>
      <c r="K80" s="52"/>
      <c r="L80" s="52"/>
      <c r="M80" s="52"/>
      <c r="N80" s="52"/>
      <c r="O80" s="52"/>
      <c r="P80" s="52"/>
      <c r="Q80" s="52"/>
      <c r="R80" s="52">
        <v>0</v>
      </c>
      <c r="S80" s="52"/>
      <c r="T80" s="52">
        <v>12516.9</v>
      </c>
    </row>
    <row r="81" spans="1:20" s="1325" customFormat="1" ht="15" hidden="1" customHeight="1" x14ac:dyDescent="0.25">
      <c r="A81" s="55" t="s">
        <v>843</v>
      </c>
      <c r="B81" s="52">
        <v>7283.3000000000011</v>
      </c>
      <c r="C81" s="52"/>
      <c r="D81" s="52"/>
      <c r="E81" s="52"/>
      <c r="F81" s="52"/>
      <c r="G81" s="52"/>
      <c r="H81" s="52"/>
      <c r="I81" s="52"/>
      <c r="J81" s="52">
        <v>7283.3000000000011</v>
      </c>
      <c r="K81" s="52"/>
      <c r="L81" s="52"/>
      <c r="M81" s="52"/>
      <c r="N81" s="52">
        <v>6043.9</v>
      </c>
      <c r="O81" s="52"/>
      <c r="P81" s="52"/>
      <c r="Q81" s="52"/>
      <c r="R81" s="52">
        <v>1110</v>
      </c>
      <c r="S81" s="52"/>
      <c r="T81" s="52">
        <v>14437.2</v>
      </c>
    </row>
    <row r="82" spans="1:20" s="1325" customFormat="1" ht="15" hidden="1" customHeight="1" x14ac:dyDescent="0.25">
      <c r="A82" s="55" t="s">
        <v>844</v>
      </c>
      <c r="B82" s="52">
        <v>4500</v>
      </c>
      <c r="C82" s="52">
        <v>500</v>
      </c>
      <c r="D82" s="52"/>
      <c r="E82" s="52"/>
      <c r="F82" s="52"/>
      <c r="G82" s="52"/>
      <c r="H82" s="52"/>
      <c r="I82" s="52"/>
      <c r="J82" s="52">
        <v>5000</v>
      </c>
      <c r="K82" s="52"/>
      <c r="L82" s="52"/>
      <c r="M82" s="52"/>
      <c r="N82" s="52"/>
      <c r="O82" s="52"/>
      <c r="P82" s="52"/>
      <c r="Q82" s="52"/>
      <c r="R82" s="52">
        <v>0</v>
      </c>
      <c r="S82" s="52"/>
      <c r="T82" s="52">
        <v>5000</v>
      </c>
    </row>
    <row r="83" spans="1:20" s="1325" customFormat="1" ht="15" hidden="1" customHeight="1" x14ac:dyDescent="0.25">
      <c r="A83" s="55" t="s">
        <v>845</v>
      </c>
      <c r="B83" s="52">
        <v>56214.200000000012</v>
      </c>
      <c r="C83" s="52">
        <v>21423</v>
      </c>
      <c r="D83" s="52"/>
      <c r="E83" s="52"/>
      <c r="F83" s="52"/>
      <c r="G83" s="52"/>
      <c r="H83" s="52"/>
      <c r="I83" s="52"/>
      <c r="J83" s="52">
        <v>77637.200000000012</v>
      </c>
      <c r="K83" s="52"/>
      <c r="L83" s="52"/>
      <c r="M83" s="52"/>
      <c r="N83" s="52">
        <v>33239.644</v>
      </c>
      <c r="O83" s="52">
        <v>4050.2559999999939</v>
      </c>
      <c r="P83" s="52"/>
      <c r="Q83" s="52"/>
      <c r="R83" s="52">
        <v>0</v>
      </c>
      <c r="S83" s="52"/>
      <c r="T83" s="52">
        <v>114927.1</v>
      </c>
    </row>
    <row r="84" spans="1:20" s="1325" customFormat="1" ht="15" hidden="1" customHeight="1" x14ac:dyDescent="0.25">
      <c r="A84" s="55" t="s">
        <v>846</v>
      </c>
      <c r="B84" s="52">
        <v>17825.5</v>
      </c>
      <c r="C84" s="52">
        <v>6973.1</v>
      </c>
      <c r="D84" s="52"/>
      <c r="E84" s="52"/>
      <c r="F84" s="52"/>
      <c r="G84" s="52"/>
      <c r="H84" s="52"/>
      <c r="I84" s="52"/>
      <c r="J84" s="52">
        <v>24798.6</v>
      </c>
      <c r="K84" s="52"/>
      <c r="L84" s="52"/>
      <c r="M84" s="52"/>
      <c r="N84" s="52">
        <v>27130.9</v>
      </c>
      <c r="O84" s="52"/>
      <c r="P84" s="52"/>
      <c r="Q84" s="52"/>
      <c r="R84" s="52">
        <v>0</v>
      </c>
      <c r="S84" s="52"/>
      <c r="T84" s="52">
        <v>51929.5</v>
      </c>
    </row>
    <row r="85" spans="1:20" s="1325" customFormat="1" ht="15" hidden="1" customHeight="1" x14ac:dyDescent="0.25">
      <c r="A85" s="56" t="s">
        <v>847</v>
      </c>
      <c r="B85" s="52">
        <v>19652.199999999997</v>
      </c>
      <c r="C85" s="52"/>
      <c r="D85" s="52"/>
      <c r="E85" s="52"/>
      <c r="F85" s="52"/>
      <c r="G85" s="52"/>
      <c r="H85" s="52"/>
      <c r="I85" s="52"/>
      <c r="J85" s="52">
        <v>19652.199999999997</v>
      </c>
      <c r="K85" s="52"/>
      <c r="L85" s="52"/>
      <c r="M85" s="52"/>
      <c r="N85" s="52">
        <v>13101.400000000001</v>
      </c>
      <c r="O85" s="52"/>
      <c r="P85" s="52"/>
      <c r="Q85" s="52"/>
      <c r="R85" s="52">
        <v>0</v>
      </c>
      <c r="S85" s="52"/>
      <c r="T85" s="52">
        <v>32753.599999999999</v>
      </c>
    </row>
    <row r="86" spans="1:20" s="1325" customFormat="1" ht="15" hidden="1" customHeight="1" x14ac:dyDescent="0.25">
      <c r="A86" s="55" t="s">
        <v>848</v>
      </c>
      <c r="B86" s="52">
        <v>47879.200000000004</v>
      </c>
      <c r="C86" s="52">
        <v>34139.599999999999</v>
      </c>
      <c r="D86" s="52"/>
      <c r="E86" s="52"/>
      <c r="F86" s="52"/>
      <c r="G86" s="52"/>
      <c r="H86" s="52"/>
      <c r="I86" s="52"/>
      <c r="J86" s="52">
        <v>82018.8</v>
      </c>
      <c r="K86" s="52"/>
      <c r="L86" s="52"/>
      <c r="M86" s="52"/>
      <c r="N86" s="52">
        <v>33036.402720000006</v>
      </c>
      <c r="O86" s="52">
        <v>341.45400000000001</v>
      </c>
      <c r="P86" s="52"/>
      <c r="Q86" s="52"/>
      <c r="R86" s="52">
        <v>730.14327999999659</v>
      </c>
      <c r="S86" s="52"/>
      <c r="T86" s="52">
        <v>116126.8</v>
      </c>
    </row>
    <row r="87" spans="1:20" s="1325" customFormat="1" ht="15" hidden="1" customHeight="1" x14ac:dyDescent="0.25">
      <c r="A87" s="55" t="s">
        <v>849</v>
      </c>
      <c r="B87" s="52">
        <v>6971.6999999999962</v>
      </c>
      <c r="C87" s="52">
        <v>14611.2</v>
      </c>
      <c r="D87" s="52"/>
      <c r="E87" s="52"/>
      <c r="F87" s="52"/>
      <c r="G87" s="52"/>
      <c r="H87" s="52">
        <v>1459.3</v>
      </c>
      <c r="I87" s="52"/>
      <c r="J87" s="52">
        <v>23042.199999999997</v>
      </c>
      <c r="K87" s="52"/>
      <c r="L87" s="52"/>
      <c r="M87" s="52">
        <v>3385.2000000000003</v>
      </c>
      <c r="N87" s="52"/>
      <c r="O87" s="52">
        <v>195.38</v>
      </c>
      <c r="P87" s="52"/>
      <c r="Q87" s="52"/>
      <c r="R87" s="52">
        <v>2365.3200000000011</v>
      </c>
      <c r="S87" s="52"/>
      <c r="T87" s="52">
        <v>28988.1</v>
      </c>
    </row>
    <row r="88" spans="1:20" s="1325" customFormat="1" ht="15" hidden="1" customHeight="1" x14ac:dyDescent="0.25">
      <c r="A88" s="56" t="s">
        <v>850</v>
      </c>
      <c r="B88" s="52">
        <v>4000</v>
      </c>
      <c r="C88" s="52"/>
      <c r="D88" s="52"/>
      <c r="E88" s="52"/>
      <c r="F88" s="52"/>
      <c r="G88" s="52"/>
      <c r="H88" s="52"/>
      <c r="I88" s="52"/>
      <c r="J88" s="52">
        <v>4000</v>
      </c>
      <c r="K88" s="52"/>
      <c r="L88" s="52"/>
      <c r="M88" s="52"/>
      <c r="N88" s="52"/>
      <c r="O88" s="52"/>
      <c r="P88" s="52">
        <v>7311.06</v>
      </c>
      <c r="Q88" s="52"/>
      <c r="R88" s="52">
        <v>3837.2399999999989</v>
      </c>
      <c r="S88" s="52"/>
      <c r="T88" s="52">
        <v>15148.3</v>
      </c>
    </row>
    <row r="89" spans="1:20" s="1325" customFormat="1" ht="15" hidden="1" customHeight="1" x14ac:dyDescent="0.25">
      <c r="A89" s="56" t="s">
        <v>851</v>
      </c>
      <c r="B89" s="52">
        <v>7000</v>
      </c>
      <c r="C89" s="52"/>
      <c r="D89" s="52"/>
      <c r="E89" s="52">
        <v>130916</v>
      </c>
      <c r="F89" s="52"/>
      <c r="G89" s="52"/>
      <c r="H89" s="52"/>
      <c r="I89" s="52"/>
      <c r="J89" s="52">
        <v>137916</v>
      </c>
      <c r="K89" s="52"/>
      <c r="L89" s="52"/>
      <c r="M89" s="52"/>
      <c r="N89" s="52">
        <v>14159.399999999994</v>
      </c>
      <c r="O89" s="52"/>
      <c r="P89" s="52"/>
      <c r="Q89" s="52"/>
      <c r="R89" s="52">
        <v>0</v>
      </c>
      <c r="S89" s="52"/>
      <c r="T89" s="57">
        <v>152075.4</v>
      </c>
    </row>
    <row r="90" spans="1:20" s="1325" customFormat="1" ht="15" hidden="1" customHeight="1" x14ac:dyDescent="0.25">
      <c r="A90" s="55" t="s">
        <v>852</v>
      </c>
      <c r="B90" s="52"/>
      <c r="C90" s="52"/>
      <c r="D90" s="52"/>
      <c r="E90" s="52"/>
      <c r="F90" s="52"/>
      <c r="G90" s="52"/>
      <c r="H90" s="52"/>
      <c r="I90" s="52"/>
      <c r="J90" s="52">
        <v>0</v>
      </c>
      <c r="K90" s="52"/>
      <c r="L90" s="52"/>
      <c r="M90" s="52"/>
      <c r="N90" s="52"/>
      <c r="O90" s="52"/>
      <c r="P90" s="52"/>
      <c r="Q90" s="52">
        <v>197055.4</v>
      </c>
      <c r="R90" s="52"/>
      <c r="S90" s="52"/>
      <c r="T90" s="52">
        <v>197055.4</v>
      </c>
    </row>
    <row r="91" spans="1:20" s="1325" customFormat="1" ht="15" hidden="1" customHeight="1" x14ac:dyDescent="0.25">
      <c r="A91" s="55" t="s">
        <v>853</v>
      </c>
      <c r="B91" s="52"/>
      <c r="C91" s="52"/>
      <c r="D91" s="52"/>
      <c r="E91" s="52"/>
      <c r="F91" s="52"/>
      <c r="G91" s="52"/>
      <c r="H91" s="52"/>
      <c r="I91" s="52"/>
      <c r="J91" s="52">
        <v>0</v>
      </c>
      <c r="K91" s="52"/>
      <c r="L91" s="52"/>
      <c r="M91" s="52"/>
      <c r="N91" s="52"/>
      <c r="O91" s="52"/>
      <c r="P91" s="52"/>
      <c r="Q91" s="52">
        <v>29862.5</v>
      </c>
      <c r="R91" s="52"/>
      <c r="S91" s="52"/>
      <c r="T91" s="52">
        <v>29862.5</v>
      </c>
    </row>
    <row r="92" spans="1:20" s="1325" customFormat="1" ht="15" hidden="1" customHeight="1" x14ac:dyDescent="0.25">
      <c r="A92" s="58" t="s">
        <v>854</v>
      </c>
      <c r="B92" s="52"/>
      <c r="C92" s="52"/>
      <c r="D92" s="52"/>
      <c r="E92" s="52"/>
      <c r="F92" s="52"/>
      <c r="G92" s="52"/>
      <c r="H92" s="52"/>
      <c r="I92" s="52"/>
      <c r="J92" s="52">
        <v>0</v>
      </c>
      <c r="K92" s="52"/>
      <c r="L92" s="52"/>
      <c r="M92" s="52"/>
      <c r="N92" s="52"/>
      <c r="O92" s="52"/>
      <c r="P92" s="52"/>
      <c r="Q92" s="52">
        <v>4405.1000000000004</v>
      </c>
      <c r="R92" s="52"/>
      <c r="S92" s="52"/>
      <c r="T92" s="52">
        <v>4405.1000000000004</v>
      </c>
    </row>
    <row r="93" spans="1:20" s="1325" customFormat="1" ht="15" hidden="1" customHeight="1" x14ac:dyDescent="0.25">
      <c r="A93" s="49" t="s">
        <v>855</v>
      </c>
      <c r="B93" s="52">
        <v>19741.896000000001</v>
      </c>
      <c r="C93" s="52"/>
      <c r="D93" s="52"/>
      <c r="E93" s="52"/>
      <c r="F93" s="52"/>
      <c r="G93" s="52"/>
      <c r="H93" s="52"/>
      <c r="I93" s="52"/>
      <c r="J93" s="52">
        <v>19741.896000000001</v>
      </c>
      <c r="K93" s="52"/>
      <c r="L93" s="52"/>
      <c r="M93" s="52"/>
      <c r="N93" s="52">
        <v>5115.61564</v>
      </c>
      <c r="O93" s="57">
        <v>665.28836000000001</v>
      </c>
      <c r="P93" s="52"/>
      <c r="Q93" s="52"/>
      <c r="R93" s="52">
        <v>0</v>
      </c>
      <c r="S93" s="52"/>
      <c r="T93" s="52">
        <v>25522.800000000003</v>
      </c>
    </row>
    <row r="94" spans="1:20" s="1325" customFormat="1" hidden="1" x14ac:dyDescent="0.25">
      <c r="A94" s="49"/>
      <c r="B94" s="52"/>
      <c r="C94" s="52"/>
      <c r="D94" s="52"/>
      <c r="E94" s="52"/>
      <c r="F94" s="52"/>
      <c r="G94" s="52"/>
      <c r="H94" s="52"/>
      <c r="I94" s="52"/>
      <c r="J94" s="52"/>
      <c r="K94" s="52"/>
      <c r="L94" s="52"/>
      <c r="M94" s="52"/>
      <c r="N94" s="52"/>
      <c r="O94" s="52"/>
      <c r="P94" s="52"/>
      <c r="Q94" s="52"/>
      <c r="R94" s="52"/>
      <c r="S94" s="52"/>
      <c r="T94" s="52"/>
    </row>
    <row r="95" spans="1:20" s="1325" customFormat="1" ht="15.75" hidden="1" thickBot="1" x14ac:dyDescent="0.3">
      <c r="A95" s="49" t="s">
        <v>856</v>
      </c>
      <c r="B95" s="243">
        <v>405728.80000000005</v>
      </c>
      <c r="C95" s="243">
        <v>157468.1</v>
      </c>
      <c r="D95" s="243">
        <v>941.9</v>
      </c>
      <c r="E95" s="243">
        <v>130916</v>
      </c>
      <c r="F95" s="243">
        <v>0</v>
      </c>
      <c r="G95" s="243">
        <v>207.9</v>
      </c>
      <c r="H95" s="243">
        <v>1459.3</v>
      </c>
      <c r="I95" s="243">
        <v>0</v>
      </c>
      <c r="J95" s="243">
        <v>696721.99999999988</v>
      </c>
      <c r="K95" s="243"/>
      <c r="L95" s="243">
        <v>6425.2145187896804</v>
      </c>
      <c r="M95" s="243">
        <v>6146.2010000000009</v>
      </c>
      <c r="N95" s="243">
        <v>360968.82006224827</v>
      </c>
      <c r="O95" s="243">
        <v>15020.694999999994</v>
      </c>
      <c r="P95" s="243">
        <v>7311.06</v>
      </c>
      <c r="Q95" s="243">
        <v>235336.91523896204</v>
      </c>
      <c r="R95" s="243">
        <v>25592.694179999991</v>
      </c>
      <c r="S95" s="243"/>
      <c r="T95" s="243">
        <v>1353523.5999999999</v>
      </c>
    </row>
    <row r="96" spans="1:20" s="1325" customFormat="1" ht="15.75" hidden="1" thickTop="1" x14ac:dyDescent="0.25">
      <c r="A96" s="50"/>
      <c r="B96" s="50"/>
      <c r="C96" s="50"/>
      <c r="D96" s="50"/>
      <c r="E96" s="50"/>
      <c r="F96" s="50"/>
      <c r="G96" s="50"/>
      <c r="H96" s="50"/>
      <c r="I96" s="50"/>
      <c r="J96" s="50"/>
      <c r="K96" s="50"/>
      <c r="L96" s="50"/>
      <c r="M96" s="50"/>
      <c r="N96" s="50"/>
      <c r="O96" s="50"/>
      <c r="P96" s="50"/>
      <c r="Q96" s="543"/>
      <c r="R96" s="543"/>
    </row>
    <row r="97" spans="1:20" s="1325" customFormat="1" hidden="1" x14ac:dyDescent="0.25">
      <c r="A97" s="50" t="s">
        <v>857</v>
      </c>
      <c r="B97" s="50">
        <v>0.29975746267002668</v>
      </c>
      <c r="C97" s="50">
        <v>0.11633938263063903</v>
      </c>
      <c r="D97" s="50">
        <v>6.9588738607882425E-4</v>
      </c>
      <c r="E97" s="50">
        <v>9.6722362284632504E-2</v>
      </c>
      <c r="F97" s="50">
        <v>0</v>
      </c>
      <c r="G97" s="50">
        <v>1.5359909498438004E-4</v>
      </c>
      <c r="H97" s="51">
        <v>1.0781489144334093E-3</v>
      </c>
      <c r="I97" s="50">
        <v>0</v>
      </c>
      <c r="J97" s="50">
        <v>0.51474684298079465</v>
      </c>
      <c r="K97" s="50"/>
      <c r="L97" s="50">
        <v>4.7470280671793839E-3</v>
      </c>
      <c r="M97" s="50">
        <v>4.5408894237233847E-3</v>
      </c>
      <c r="N97" s="50">
        <v>0.26668823510890266</v>
      </c>
      <c r="O97" s="50">
        <v>1.10974755076306E-2</v>
      </c>
      <c r="P97" s="50">
        <v>5.4015016805026538E-3</v>
      </c>
      <c r="Q97" s="50">
        <v>0.17386982778797655</v>
      </c>
      <c r="R97" s="51">
        <v>1.8908199443290086E-2</v>
      </c>
      <c r="T97" s="1325">
        <v>1</v>
      </c>
    </row>
    <row r="98" spans="1:20" s="1325" customFormat="1" hidden="1" x14ac:dyDescent="0.25">
      <c r="A98" s="1877" t="s">
        <v>832</v>
      </c>
      <c r="B98" s="52">
        <v>1552.9436960356775</v>
      </c>
      <c r="C98" s="52">
        <v>731.41439822127018</v>
      </c>
      <c r="D98" s="52">
        <v>0</v>
      </c>
      <c r="E98" s="52">
        <v>0</v>
      </c>
      <c r="F98" s="52">
        <v>2.6548872917006254</v>
      </c>
      <c r="G98" s="52">
        <v>0</v>
      </c>
      <c r="H98" s="52">
        <v>2287.0129815486484</v>
      </c>
      <c r="I98" s="50"/>
      <c r="J98" s="52">
        <v>68.502373540161997</v>
      </c>
      <c r="K98" s="52">
        <v>15.53027445836838</v>
      </c>
      <c r="L98" s="52">
        <v>510.86023477013669</v>
      </c>
      <c r="M98" s="52">
        <v>65.291851501562505</v>
      </c>
      <c r="N98" s="52"/>
      <c r="O98" s="52">
        <v>146.17377776645804</v>
      </c>
      <c r="P98" s="52">
        <v>115.15878087303264</v>
      </c>
      <c r="Q98" s="50"/>
      <c r="R98" s="52">
        <v>3193</v>
      </c>
    </row>
    <row r="99" spans="1:20" s="1325" customFormat="1" hidden="1" x14ac:dyDescent="0.25">
      <c r="A99" s="1877"/>
      <c r="B99" s="52"/>
      <c r="C99" s="52"/>
      <c r="D99" s="52"/>
      <c r="E99" s="52"/>
      <c r="F99" s="52"/>
      <c r="G99" s="52"/>
      <c r="H99" s="52"/>
      <c r="I99" s="50"/>
      <c r="J99" s="52"/>
      <c r="K99" s="52"/>
      <c r="L99" s="52"/>
      <c r="M99" s="52"/>
      <c r="N99" s="52"/>
      <c r="O99" s="52"/>
      <c r="P99" s="52"/>
      <c r="Q99" s="50"/>
      <c r="R99" s="52"/>
    </row>
    <row r="100" spans="1:20" s="1325" customFormat="1" hidden="1" x14ac:dyDescent="0.25">
      <c r="A100" s="54" t="s">
        <v>833</v>
      </c>
      <c r="B100" s="52">
        <v>61416.4</v>
      </c>
      <c r="C100" s="52">
        <v>21210</v>
      </c>
      <c r="D100" s="52"/>
      <c r="E100" s="52"/>
      <c r="F100" s="52"/>
      <c r="G100" s="52"/>
      <c r="H100" s="52">
        <v>82626.399999999994</v>
      </c>
      <c r="I100" s="52"/>
      <c r="J100" s="52">
        <v>3182.348828100738</v>
      </c>
      <c r="K100" s="52">
        <v>1211.4713307727018</v>
      </c>
      <c r="L100" s="52">
        <v>13995.360535685075</v>
      </c>
      <c r="M100" s="52">
        <v>3714.556485470905</v>
      </c>
      <c r="N100" s="52"/>
      <c r="O100" s="52">
        <v>8705.5341507432859</v>
      </c>
      <c r="P100" s="52">
        <v>3727</v>
      </c>
      <c r="Q100" s="52"/>
      <c r="R100" s="52">
        <v>115951.2</v>
      </c>
    </row>
    <row r="101" spans="1:20" s="1325" customFormat="1" hidden="1" x14ac:dyDescent="0.25">
      <c r="A101" s="54" t="s">
        <v>834</v>
      </c>
      <c r="B101" s="52">
        <v>44202.1</v>
      </c>
      <c r="C101" s="52">
        <v>32030.2</v>
      </c>
      <c r="D101" s="52"/>
      <c r="E101" s="52"/>
      <c r="F101" s="52">
        <v>207.1</v>
      </c>
      <c r="G101" s="52"/>
      <c r="H101" s="52">
        <v>76439.400000000009</v>
      </c>
      <c r="I101" s="52"/>
      <c r="J101" s="52">
        <v>1828.0307517949052</v>
      </c>
      <c r="K101" s="52"/>
      <c r="L101" s="52">
        <v>21667.144051366027</v>
      </c>
      <c r="M101" s="52">
        <v>1378.6700662716823</v>
      </c>
      <c r="N101" s="52"/>
      <c r="O101" s="52">
        <v>2697.0551305673816</v>
      </c>
      <c r="P101" s="52">
        <v>3917</v>
      </c>
      <c r="Q101" s="52"/>
      <c r="R101" s="52">
        <v>107927.3</v>
      </c>
    </row>
    <row r="102" spans="1:20" s="1325" customFormat="1" hidden="1" x14ac:dyDescent="0.25">
      <c r="A102" s="54" t="s">
        <v>835</v>
      </c>
      <c r="B102" s="52">
        <v>1455</v>
      </c>
      <c r="C102" s="52">
        <v>1377.2</v>
      </c>
      <c r="D102" s="52"/>
      <c r="E102" s="52"/>
      <c r="F102" s="52"/>
      <c r="G102" s="52"/>
      <c r="H102" s="52">
        <v>2832.2</v>
      </c>
      <c r="I102" s="52"/>
      <c r="J102" s="52"/>
      <c r="K102" s="52"/>
      <c r="L102" s="52">
        <v>363.70000000000027</v>
      </c>
      <c r="M102" s="52"/>
      <c r="N102" s="52"/>
      <c r="O102" s="52"/>
      <c r="P102" s="52">
        <v>110</v>
      </c>
      <c r="Q102" s="52"/>
      <c r="R102" s="52">
        <v>3305.9</v>
      </c>
    </row>
    <row r="103" spans="1:20" s="1325" customFormat="1" hidden="1" x14ac:dyDescent="0.25">
      <c r="A103" s="54" t="s">
        <v>858</v>
      </c>
      <c r="B103" s="52">
        <v>2260</v>
      </c>
      <c r="C103" s="52">
        <v>1868.8</v>
      </c>
      <c r="D103" s="52"/>
      <c r="E103" s="52"/>
      <c r="F103" s="52"/>
      <c r="G103" s="52"/>
      <c r="H103" s="52">
        <v>4128.8</v>
      </c>
      <c r="I103" s="52"/>
      <c r="J103" s="52">
        <v>233.29041487839774</v>
      </c>
      <c r="K103" s="52"/>
      <c r="L103" s="52">
        <v>3028.1095851216023</v>
      </c>
      <c r="M103" s="52"/>
      <c r="N103" s="52"/>
      <c r="O103" s="52"/>
      <c r="P103" s="52">
        <v>1212.2</v>
      </c>
      <c r="Q103" s="52"/>
      <c r="R103" s="52">
        <v>8602.4</v>
      </c>
    </row>
    <row r="104" spans="1:20" s="1325" customFormat="1" hidden="1" x14ac:dyDescent="0.25">
      <c r="A104" s="54" t="s">
        <v>836</v>
      </c>
      <c r="B104" s="52">
        <v>503.8</v>
      </c>
      <c r="C104" s="52"/>
      <c r="D104" s="52"/>
      <c r="E104" s="52"/>
      <c r="F104" s="52"/>
      <c r="G104" s="52"/>
      <c r="H104" s="52">
        <v>503.8</v>
      </c>
      <c r="I104" s="52"/>
      <c r="J104" s="52"/>
      <c r="K104" s="52"/>
      <c r="L104" s="52">
        <v>94.199999999999989</v>
      </c>
      <c r="M104" s="52"/>
      <c r="N104" s="52"/>
      <c r="O104" s="52"/>
      <c r="P104" s="52">
        <v>2</v>
      </c>
      <c r="Q104" s="52"/>
      <c r="R104" s="52">
        <v>600</v>
      </c>
    </row>
    <row r="105" spans="1:20" s="1325" customFormat="1" hidden="1" x14ac:dyDescent="0.25">
      <c r="A105" s="55" t="s">
        <v>837</v>
      </c>
      <c r="B105" s="52">
        <v>1379.4</v>
      </c>
      <c r="C105" s="52">
        <v>569.29999999999995</v>
      </c>
      <c r="D105" s="52"/>
      <c r="E105" s="52"/>
      <c r="F105" s="52"/>
      <c r="G105" s="52"/>
      <c r="H105" s="52">
        <v>1948.7</v>
      </c>
      <c r="I105" s="52"/>
      <c r="J105" s="52">
        <v>99.999999999999986</v>
      </c>
      <c r="K105" s="52"/>
      <c r="L105" s="52">
        <v>499.59999999999968</v>
      </c>
      <c r="M105" s="52"/>
      <c r="N105" s="52"/>
      <c r="O105" s="52"/>
      <c r="P105" s="52">
        <v>15</v>
      </c>
      <c r="Q105" s="52"/>
      <c r="R105" s="52">
        <v>2563.2999999999997</v>
      </c>
    </row>
    <row r="106" spans="1:20" s="1325" customFormat="1" hidden="1" x14ac:dyDescent="0.25">
      <c r="A106" s="55" t="s">
        <v>838</v>
      </c>
      <c r="B106" s="52">
        <v>161.69999999999999</v>
      </c>
      <c r="C106" s="52"/>
      <c r="D106" s="52"/>
      <c r="E106" s="52"/>
      <c r="F106" s="52"/>
      <c r="G106" s="52"/>
      <c r="H106" s="52">
        <v>161.69999999999999</v>
      </c>
      <c r="I106" s="52"/>
      <c r="J106" s="52"/>
      <c r="K106" s="52"/>
      <c r="L106" s="52">
        <v>0</v>
      </c>
      <c r="M106" s="52"/>
      <c r="N106" s="52"/>
      <c r="O106" s="52"/>
      <c r="P106" s="52"/>
      <c r="Q106" s="52"/>
      <c r="R106" s="52">
        <v>161.69999999999999</v>
      </c>
    </row>
    <row r="107" spans="1:20" s="1325" customFormat="1" hidden="1" x14ac:dyDescent="0.25">
      <c r="A107" s="55" t="s">
        <v>839</v>
      </c>
      <c r="B107" s="52">
        <v>9762.2000000000007</v>
      </c>
      <c r="C107" s="52"/>
      <c r="D107" s="52"/>
      <c r="E107" s="52"/>
      <c r="F107" s="52"/>
      <c r="G107" s="52"/>
      <c r="H107" s="52">
        <v>9762.2000000000007</v>
      </c>
      <c r="I107" s="52"/>
      <c r="J107" s="52"/>
      <c r="K107" s="52"/>
      <c r="L107" s="52">
        <v>202.60000000000036</v>
      </c>
      <c r="M107" s="52"/>
      <c r="N107" s="52"/>
      <c r="O107" s="52"/>
      <c r="P107" s="52"/>
      <c r="Q107" s="52"/>
      <c r="R107" s="52">
        <v>9964.8000000000011</v>
      </c>
    </row>
    <row r="108" spans="1:20" s="1325" customFormat="1" hidden="1" x14ac:dyDescent="0.25">
      <c r="A108" s="55" t="s">
        <v>840</v>
      </c>
      <c r="B108" s="52">
        <v>150</v>
      </c>
      <c r="C108" s="52"/>
      <c r="D108" s="52"/>
      <c r="E108" s="52"/>
      <c r="F108" s="52"/>
      <c r="G108" s="52"/>
      <c r="H108" s="52">
        <v>150</v>
      </c>
      <c r="I108" s="52"/>
      <c r="J108" s="52"/>
      <c r="K108" s="52"/>
      <c r="L108" s="52">
        <v>9000</v>
      </c>
      <c r="M108" s="52"/>
      <c r="N108" s="52"/>
      <c r="O108" s="52"/>
      <c r="P108" s="52"/>
      <c r="Q108" s="52"/>
      <c r="R108" s="52">
        <v>9150</v>
      </c>
    </row>
    <row r="109" spans="1:20" s="1325" customFormat="1" hidden="1" x14ac:dyDescent="0.25">
      <c r="A109" s="55" t="s">
        <v>841</v>
      </c>
      <c r="B109" s="52">
        <v>84965.84</v>
      </c>
      <c r="C109" s="52">
        <v>22445.7</v>
      </c>
      <c r="D109" s="52"/>
      <c r="E109" s="52"/>
      <c r="F109" s="52"/>
      <c r="G109" s="52"/>
      <c r="H109" s="52">
        <v>107411.54</v>
      </c>
      <c r="I109" s="52"/>
      <c r="J109" s="52"/>
      <c r="K109" s="52">
        <v>1632.6010000000001</v>
      </c>
      <c r="L109" s="52">
        <v>172266.185</v>
      </c>
      <c r="M109" s="52"/>
      <c r="N109" s="52"/>
      <c r="O109" s="52"/>
      <c r="P109" s="52">
        <v>9922.5720000000001</v>
      </c>
      <c r="Q109" s="52"/>
      <c r="R109" s="52">
        <v>291232.89799999999</v>
      </c>
    </row>
    <row r="110" spans="1:20" s="1325" customFormat="1" hidden="1" x14ac:dyDescent="0.25">
      <c r="A110" s="55" t="s">
        <v>842</v>
      </c>
      <c r="B110" s="52">
        <v>10573.9</v>
      </c>
      <c r="C110" s="52">
        <v>1943</v>
      </c>
      <c r="D110" s="52"/>
      <c r="E110" s="52"/>
      <c r="F110" s="52"/>
      <c r="G110" s="52"/>
      <c r="H110" s="52">
        <v>12516.9</v>
      </c>
      <c r="I110" s="52"/>
      <c r="J110" s="52"/>
      <c r="K110" s="52"/>
      <c r="L110" s="52"/>
      <c r="M110" s="52"/>
      <c r="N110" s="52"/>
      <c r="O110" s="52"/>
      <c r="P110" s="52"/>
      <c r="Q110" s="52"/>
      <c r="R110" s="52">
        <v>12516.9</v>
      </c>
    </row>
    <row r="111" spans="1:20" s="1325" customFormat="1" hidden="1" x14ac:dyDescent="0.25">
      <c r="A111" s="55" t="s">
        <v>843</v>
      </c>
      <c r="B111" s="52">
        <v>8283.2999999999993</v>
      </c>
      <c r="C111" s="52"/>
      <c r="D111" s="52"/>
      <c r="E111" s="52"/>
      <c r="F111" s="52"/>
      <c r="G111" s="52"/>
      <c r="H111" s="52">
        <v>8283.2999999999993</v>
      </c>
      <c r="I111" s="52"/>
      <c r="J111" s="52"/>
      <c r="K111" s="52"/>
      <c r="L111" s="52">
        <v>4806.9713999999985</v>
      </c>
      <c r="M111" s="52"/>
      <c r="N111" s="52"/>
      <c r="O111" s="52"/>
      <c r="P111" s="52">
        <v>1346.9286</v>
      </c>
      <c r="Q111" s="52"/>
      <c r="R111" s="52">
        <v>14437.199999999997</v>
      </c>
    </row>
    <row r="112" spans="1:20" s="1325" customFormat="1" hidden="1" x14ac:dyDescent="0.25">
      <c r="A112" s="55" t="s">
        <v>844</v>
      </c>
      <c r="B112" s="52">
        <v>4500</v>
      </c>
      <c r="C112" s="52">
        <v>500</v>
      </c>
      <c r="D112" s="52"/>
      <c r="E112" s="52"/>
      <c r="F112" s="52"/>
      <c r="G112" s="52"/>
      <c r="H112" s="52">
        <v>5000</v>
      </c>
      <c r="I112" s="52"/>
      <c r="J112" s="52"/>
      <c r="K112" s="52"/>
      <c r="L112" s="52"/>
      <c r="M112" s="52"/>
      <c r="N112" s="52"/>
      <c r="O112" s="52"/>
      <c r="P112" s="52"/>
      <c r="Q112" s="52"/>
      <c r="R112" s="52">
        <v>5000</v>
      </c>
    </row>
    <row r="113" spans="1:20" s="1325" customFormat="1" hidden="1" x14ac:dyDescent="0.25">
      <c r="A113" s="55" t="s">
        <v>845</v>
      </c>
      <c r="B113" s="52">
        <v>56214.224000000002</v>
      </c>
      <c r="C113" s="52">
        <v>10627.2</v>
      </c>
      <c r="D113" s="52"/>
      <c r="E113" s="52"/>
      <c r="F113" s="52"/>
      <c r="G113" s="52"/>
      <c r="H113" s="52">
        <v>66841.423999999999</v>
      </c>
      <c r="I113" s="52"/>
      <c r="J113" s="52"/>
      <c r="K113" s="52"/>
      <c r="L113" s="52">
        <v>33239.644</v>
      </c>
      <c r="M113" s="52">
        <v>5849.5000000000009</v>
      </c>
      <c r="N113" s="52"/>
      <c r="O113" s="52"/>
      <c r="P113" s="52">
        <v>10795.8</v>
      </c>
      <c r="Q113" s="52"/>
      <c r="R113" s="52">
        <v>116726.368</v>
      </c>
    </row>
    <row r="114" spans="1:20" s="1325" customFormat="1" hidden="1" x14ac:dyDescent="0.25">
      <c r="A114" s="56" t="s">
        <v>846</v>
      </c>
      <c r="B114" s="52">
        <v>22825.5</v>
      </c>
      <c r="C114" s="52">
        <v>2574.8000000000002</v>
      </c>
      <c r="D114" s="52"/>
      <c r="E114" s="52"/>
      <c r="F114" s="52"/>
      <c r="G114" s="52"/>
      <c r="H114" s="52">
        <v>25400.3</v>
      </c>
      <c r="I114" s="52"/>
      <c r="J114" s="52"/>
      <c r="K114" s="52"/>
      <c r="L114" s="52">
        <v>22130.9</v>
      </c>
      <c r="M114" s="52"/>
      <c r="N114" s="52"/>
      <c r="O114" s="52"/>
      <c r="P114" s="52">
        <v>4398.3</v>
      </c>
      <c r="Q114" s="52"/>
      <c r="R114" s="52">
        <v>51929.5</v>
      </c>
    </row>
    <row r="115" spans="1:20" s="1325" customFormat="1" hidden="1" x14ac:dyDescent="0.25">
      <c r="A115" s="55" t="s">
        <v>847</v>
      </c>
      <c r="B115" s="52">
        <v>19652.16</v>
      </c>
      <c r="C115" s="52"/>
      <c r="D115" s="52"/>
      <c r="E115" s="52"/>
      <c r="F115" s="52"/>
      <c r="G115" s="52"/>
      <c r="H115" s="52">
        <v>19652.16</v>
      </c>
      <c r="I115" s="52"/>
      <c r="J115" s="52"/>
      <c r="K115" s="52"/>
      <c r="L115" s="52">
        <v>13101.44</v>
      </c>
      <c r="M115" s="52"/>
      <c r="N115" s="52"/>
      <c r="O115" s="52"/>
      <c r="P115" s="52"/>
      <c r="Q115" s="52"/>
      <c r="R115" s="52">
        <v>32753.599999999999</v>
      </c>
    </row>
    <row r="116" spans="1:20" s="1325" customFormat="1" hidden="1" x14ac:dyDescent="0.25">
      <c r="A116" s="55" t="s">
        <v>848</v>
      </c>
      <c r="B116" s="52">
        <v>48512.1</v>
      </c>
      <c r="C116" s="52">
        <v>29319.599999999999</v>
      </c>
      <c r="D116" s="52"/>
      <c r="E116" s="52"/>
      <c r="F116" s="52"/>
      <c r="G116" s="52"/>
      <c r="H116" s="52">
        <v>77831.7</v>
      </c>
      <c r="I116" s="52"/>
      <c r="J116" s="52"/>
      <c r="K116" s="52"/>
      <c r="L116" s="52">
        <v>24623.567164804117</v>
      </c>
      <c r="M116" s="52">
        <v>1635.632835195875</v>
      </c>
      <c r="N116" s="52"/>
      <c r="O116" s="52">
        <v>45000</v>
      </c>
      <c r="P116" s="52">
        <v>4820</v>
      </c>
      <c r="Q116" s="52"/>
      <c r="R116" s="52">
        <v>153910.9</v>
      </c>
    </row>
    <row r="117" spans="1:20" s="1325" customFormat="1" hidden="1" x14ac:dyDescent="0.25">
      <c r="A117" s="56" t="s">
        <v>849</v>
      </c>
      <c r="B117" s="52">
        <v>6971.7</v>
      </c>
      <c r="C117" s="52">
        <v>14611.2</v>
      </c>
      <c r="D117" s="52"/>
      <c r="E117" s="52">
        <v>1459.3</v>
      </c>
      <c r="F117" s="52"/>
      <c r="G117" s="52"/>
      <c r="H117" s="52">
        <v>23042.2</v>
      </c>
      <c r="I117" s="52"/>
      <c r="J117" s="52"/>
      <c r="K117" s="52">
        <v>3786.3131346151222</v>
      </c>
      <c r="L117" s="52"/>
      <c r="M117" s="52">
        <v>1859.5868653848775</v>
      </c>
      <c r="N117" s="52"/>
      <c r="O117" s="52"/>
      <c r="P117" s="52">
        <v>300</v>
      </c>
      <c r="Q117" s="52"/>
      <c r="R117" s="52">
        <v>28988.100000000002</v>
      </c>
    </row>
    <row r="118" spans="1:20" s="1325" customFormat="1" hidden="1" x14ac:dyDescent="0.25">
      <c r="A118" s="56" t="s">
        <v>850</v>
      </c>
      <c r="B118" s="52">
        <v>4000</v>
      </c>
      <c r="C118" s="52"/>
      <c r="D118" s="52"/>
      <c r="E118" s="52"/>
      <c r="F118" s="52"/>
      <c r="G118" s="52"/>
      <c r="H118" s="52">
        <v>4000</v>
      </c>
      <c r="I118" s="52"/>
      <c r="J118" s="52"/>
      <c r="K118" s="52"/>
      <c r="L118" s="52"/>
      <c r="M118" s="52"/>
      <c r="N118" s="52">
        <v>6000</v>
      </c>
      <c r="O118" s="52"/>
      <c r="P118" s="52">
        <v>5148.2999999999993</v>
      </c>
      <c r="Q118" s="52"/>
      <c r="R118" s="57">
        <v>15148.3</v>
      </c>
    </row>
    <row r="119" spans="1:20" s="1325" customFormat="1" hidden="1" x14ac:dyDescent="0.25">
      <c r="A119" s="55" t="s">
        <v>851</v>
      </c>
      <c r="B119" s="52">
        <v>7000</v>
      </c>
      <c r="C119" s="52"/>
      <c r="D119" s="52">
        <v>40516</v>
      </c>
      <c r="E119" s="52"/>
      <c r="F119" s="52"/>
      <c r="G119" s="52"/>
      <c r="H119" s="52">
        <v>47516</v>
      </c>
      <c r="I119" s="52"/>
      <c r="J119" s="52"/>
      <c r="K119" s="52"/>
      <c r="L119" s="52">
        <v>14159.4</v>
      </c>
      <c r="M119" s="52"/>
      <c r="N119" s="52"/>
      <c r="O119" s="52"/>
      <c r="P119" s="52"/>
      <c r="Q119" s="52"/>
      <c r="R119" s="52">
        <v>61675.4</v>
      </c>
    </row>
    <row r="120" spans="1:20" s="1325" customFormat="1" hidden="1" x14ac:dyDescent="0.25">
      <c r="A120" s="55" t="s">
        <v>855</v>
      </c>
      <c r="B120" s="52">
        <v>19741.900000000001</v>
      </c>
      <c r="C120" s="52"/>
      <c r="D120" s="52"/>
      <c r="E120" s="52"/>
      <c r="F120" s="52"/>
      <c r="G120" s="52"/>
      <c r="H120" s="52">
        <v>19741.900000000001</v>
      </c>
      <c r="I120" s="52"/>
      <c r="J120" s="52"/>
      <c r="K120" s="52"/>
      <c r="L120" s="52">
        <v>4992.8</v>
      </c>
      <c r="M120" s="52"/>
      <c r="N120" s="52"/>
      <c r="O120" s="52"/>
      <c r="P120" s="52"/>
      <c r="Q120" s="52"/>
      <c r="R120" s="52">
        <v>24734.7</v>
      </c>
    </row>
    <row r="121" spans="1:20" s="1325" customFormat="1" hidden="1" x14ac:dyDescent="0.25">
      <c r="A121" s="58"/>
      <c r="B121" s="52"/>
      <c r="C121" s="52"/>
      <c r="D121" s="52"/>
      <c r="E121" s="52"/>
      <c r="F121" s="52"/>
      <c r="G121" s="52"/>
      <c r="H121" s="52"/>
      <c r="I121" s="52"/>
      <c r="J121" s="52"/>
      <c r="K121" s="52"/>
      <c r="L121" s="52"/>
      <c r="M121" s="52"/>
      <c r="N121" s="52"/>
      <c r="O121" s="52"/>
      <c r="P121" s="52"/>
      <c r="Q121" s="52"/>
      <c r="R121" s="52"/>
    </row>
    <row r="122" spans="1:20" s="1325" customFormat="1" hidden="1" x14ac:dyDescent="0.25">
      <c r="A122" s="49" t="s">
        <v>856</v>
      </c>
      <c r="B122" s="52">
        <v>414531.22399999999</v>
      </c>
      <c r="C122" s="52">
        <v>139077</v>
      </c>
      <c r="D122" s="52">
        <v>40516</v>
      </c>
      <c r="E122" s="52">
        <v>1459.3</v>
      </c>
      <c r="F122" s="52">
        <v>207.1</v>
      </c>
      <c r="G122" s="52">
        <v>0</v>
      </c>
      <c r="H122" s="52">
        <v>595790.62399999995</v>
      </c>
      <c r="I122" s="52"/>
      <c r="J122" s="52">
        <v>5343.6699947740408</v>
      </c>
      <c r="K122" s="52">
        <v>6630.3854653878243</v>
      </c>
      <c r="L122" s="52">
        <v>338171.62173697684</v>
      </c>
      <c r="M122" s="57">
        <v>14437.94625232334</v>
      </c>
      <c r="N122" s="52">
        <v>6000</v>
      </c>
      <c r="O122" s="52">
        <v>56402.589281310669</v>
      </c>
      <c r="P122" s="52">
        <v>45715.100600000005</v>
      </c>
      <c r="Q122" s="52"/>
      <c r="R122" s="52">
        <v>1068491.9373307726</v>
      </c>
    </row>
    <row r="123" spans="1:20" s="1325" customFormat="1" hidden="1" x14ac:dyDescent="0.25">
      <c r="A123" s="49"/>
      <c r="B123" s="52"/>
      <c r="C123" s="52"/>
      <c r="D123" s="52"/>
      <c r="E123" s="52"/>
      <c r="F123" s="52"/>
      <c r="G123" s="52"/>
      <c r="H123" s="52"/>
      <c r="I123" s="52"/>
      <c r="J123" s="52"/>
      <c r="K123" s="52"/>
      <c r="L123" s="52"/>
      <c r="M123" s="52"/>
      <c r="N123" s="52"/>
      <c r="O123" s="52"/>
      <c r="P123" s="52"/>
      <c r="Q123" s="52"/>
      <c r="R123" s="52"/>
    </row>
    <row r="124" spans="1:20" s="1325" customFormat="1" ht="15.75" hidden="1" thickBot="1" x14ac:dyDescent="0.3">
      <c r="A124" s="49" t="s">
        <v>857</v>
      </c>
      <c r="B124" s="1483">
        <v>0.38795915019775551</v>
      </c>
      <c r="C124" s="1483">
        <v>0.13016195550097631</v>
      </c>
      <c r="D124" s="1483">
        <v>3.7918863572535766E-2</v>
      </c>
      <c r="E124" s="1483">
        <v>1.3657566791243319E-3</v>
      </c>
      <c r="F124" s="1483">
        <v>1.9382457907671431E-4</v>
      </c>
      <c r="G124" s="1483">
        <v>0</v>
      </c>
      <c r="H124" s="1483">
        <v>0.55759955052946863</v>
      </c>
      <c r="I124" s="1183"/>
      <c r="J124" s="1483">
        <v>5.0011327255526147E-3</v>
      </c>
      <c r="K124" s="1483">
        <v>6.2053678027289205E-3</v>
      </c>
      <c r="L124" s="1483">
        <v>0.3164943130799584</v>
      </c>
      <c r="M124" s="1483">
        <v>1.3512452221577962E-2</v>
      </c>
      <c r="N124" s="1483">
        <v>5.6153909920825E-3</v>
      </c>
      <c r="O124" s="1483">
        <v>5.2787098630066816E-2</v>
      </c>
      <c r="P124" s="1483">
        <v>4.2784694018564225E-2</v>
      </c>
      <c r="Q124" s="1183"/>
      <c r="R124" s="1484">
        <v>1</v>
      </c>
    </row>
    <row r="125" spans="1:20" s="1325" customFormat="1" ht="15.75" hidden="1" thickTop="1" x14ac:dyDescent="0.25">
      <c r="A125" s="49"/>
      <c r="B125" s="52"/>
      <c r="C125" s="52"/>
      <c r="D125" s="52"/>
      <c r="E125" s="52"/>
      <c r="F125" s="52"/>
      <c r="G125" s="52"/>
      <c r="H125" s="52"/>
      <c r="I125" s="52"/>
      <c r="J125" s="52"/>
      <c r="K125" s="52"/>
      <c r="L125" s="52"/>
      <c r="M125" s="52"/>
      <c r="N125" s="52"/>
      <c r="O125" s="52"/>
      <c r="P125" s="52"/>
      <c r="Q125" s="52"/>
      <c r="R125" s="52"/>
    </row>
    <row r="126" spans="1:20" s="1325" customFormat="1" x14ac:dyDescent="0.25">
      <c r="A126" s="1183" t="s">
        <v>859</v>
      </c>
      <c r="B126" s="1183"/>
      <c r="C126" s="1183"/>
      <c r="D126" s="1183"/>
      <c r="E126" s="1183"/>
      <c r="F126" s="1183"/>
      <c r="G126" s="1183"/>
      <c r="H126" s="1183"/>
      <c r="I126" s="1183"/>
      <c r="J126" s="1183"/>
      <c r="K126" s="1183"/>
      <c r="L126" s="1183"/>
      <c r="M126" s="1183"/>
      <c r="N126" s="1183"/>
      <c r="O126" s="1183"/>
      <c r="P126" s="1183"/>
      <c r="Q126" s="1183"/>
      <c r="R126" s="1183"/>
    </row>
    <row r="127" spans="1:20" s="1325" customFormat="1" ht="21.95" hidden="1" customHeight="1" thickBot="1" x14ac:dyDescent="0.35">
      <c r="A127" s="47"/>
      <c r="B127" s="2548" t="s">
        <v>813</v>
      </c>
      <c r="C127" s="2549"/>
      <c r="D127" s="2549"/>
      <c r="E127" s="2549"/>
      <c r="F127" s="2549"/>
      <c r="G127" s="2549"/>
      <c r="H127" s="2549"/>
      <c r="I127" s="2549"/>
      <c r="J127" s="2550"/>
      <c r="K127" s="48"/>
      <c r="L127" s="2551" t="s">
        <v>814</v>
      </c>
      <c r="M127" s="2552"/>
      <c r="N127" s="2552"/>
      <c r="O127" s="2552"/>
      <c r="P127" s="2552"/>
      <c r="Q127" s="2552"/>
      <c r="R127" s="2553"/>
      <c r="S127" s="49"/>
      <c r="T127" s="1494" t="s">
        <v>815</v>
      </c>
    </row>
    <row r="128" spans="1:20" s="1325" customFormat="1" ht="56.1" hidden="1" customHeight="1" x14ac:dyDescent="0.25">
      <c r="A128" s="50"/>
      <c r="B128" s="50" t="s">
        <v>816</v>
      </c>
      <c r="C128" s="50" t="s">
        <v>817</v>
      </c>
      <c r="D128" s="50" t="s">
        <v>818</v>
      </c>
      <c r="E128" s="50" t="s">
        <v>819</v>
      </c>
      <c r="F128" s="50" t="s">
        <v>820</v>
      </c>
      <c r="G128" s="50" t="s">
        <v>821</v>
      </c>
      <c r="H128" s="50" t="s">
        <v>822</v>
      </c>
      <c r="I128" s="50" t="s">
        <v>823</v>
      </c>
      <c r="J128" s="50" t="s">
        <v>824</v>
      </c>
      <c r="K128" s="50"/>
      <c r="L128" s="50" t="s">
        <v>825</v>
      </c>
      <c r="M128" s="50" t="s">
        <v>826</v>
      </c>
      <c r="N128" s="50" t="s">
        <v>827</v>
      </c>
      <c r="O128" s="50" t="s">
        <v>828</v>
      </c>
      <c r="P128" s="50" t="s">
        <v>829</v>
      </c>
      <c r="Q128" s="50" t="s">
        <v>830</v>
      </c>
      <c r="R128" s="50" t="s">
        <v>297</v>
      </c>
      <c r="S128" s="543"/>
      <c r="T128" s="543" t="s">
        <v>831</v>
      </c>
    </row>
    <row r="129" spans="1:20" s="1325" customFormat="1" hidden="1" x14ac:dyDescent="0.25">
      <c r="A129" s="50"/>
      <c r="B129" s="50"/>
      <c r="C129" s="50"/>
      <c r="D129" s="50"/>
      <c r="E129" s="50"/>
      <c r="F129" s="50"/>
      <c r="G129" s="50"/>
      <c r="H129" s="50"/>
      <c r="I129" s="50"/>
      <c r="J129" s="51"/>
      <c r="K129" s="50"/>
      <c r="L129" s="50"/>
      <c r="M129" s="50"/>
      <c r="N129" s="50"/>
      <c r="O129" s="50"/>
      <c r="P129" s="50"/>
      <c r="Q129" s="50"/>
      <c r="R129" s="50"/>
      <c r="S129" s="50"/>
      <c r="T129" s="51"/>
    </row>
    <row r="130" spans="1:20" s="1325" customFormat="1" hidden="1" x14ac:dyDescent="0.25">
      <c r="A130" s="1877" t="s">
        <v>832</v>
      </c>
      <c r="B130" s="52">
        <v>1789.8</v>
      </c>
      <c r="C130" s="52">
        <v>654.4</v>
      </c>
      <c r="D130" s="52">
        <v>10</v>
      </c>
      <c r="E130" s="52">
        <v>0</v>
      </c>
      <c r="F130" s="52">
        <v>0</v>
      </c>
      <c r="G130" s="52">
        <v>0</v>
      </c>
      <c r="H130" s="52"/>
      <c r="I130" s="52">
        <v>0</v>
      </c>
      <c r="J130" s="52">
        <v>2454.1999999999998</v>
      </c>
      <c r="K130" s="50"/>
      <c r="L130" s="52">
        <v>7.87163119925036</v>
      </c>
      <c r="M130" s="52">
        <v>8.7457319432614771</v>
      </c>
      <c r="N130" s="52">
        <v>396.60489748812716</v>
      </c>
      <c r="O130" s="52">
        <v>12.929184244096033</v>
      </c>
      <c r="P130" s="52">
        <v>0</v>
      </c>
      <c r="Q130" s="52">
        <v>322.74855512526511</v>
      </c>
      <c r="R130" s="52">
        <v>0</v>
      </c>
      <c r="S130" s="50"/>
      <c r="T130" s="52">
        <v>3203.1</v>
      </c>
    </row>
    <row r="131" spans="1:20" s="1325" customFormat="1" hidden="1" x14ac:dyDescent="0.25">
      <c r="A131" s="1877"/>
      <c r="B131" s="52"/>
      <c r="C131" s="52"/>
      <c r="D131" s="52"/>
      <c r="E131" s="52"/>
      <c r="F131" s="52"/>
      <c r="G131" s="52"/>
      <c r="H131" s="52"/>
      <c r="I131" s="52"/>
      <c r="J131" s="52"/>
      <c r="K131" s="50"/>
      <c r="L131" s="52"/>
      <c r="M131" s="52"/>
      <c r="N131" s="52"/>
      <c r="O131" s="52"/>
      <c r="P131" s="52"/>
      <c r="Q131" s="52"/>
      <c r="R131" s="52"/>
      <c r="S131" s="50"/>
      <c r="T131" s="52"/>
    </row>
    <row r="132" spans="1:20" s="1325" customFormat="1" hidden="1" x14ac:dyDescent="0.25">
      <c r="A132" s="54" t="s">
        <v>833</v>
      </c>
      <c r="B132" s="52">
        <v>62679.448000000004</v>
      </c>
      <c r="C132" s="52">
        <v>21926.7</v>
      </c>
      <c r="D132" s="52">
        <v>941.9</v>
      </c>
      <c r="E132" s="52"/>
      <c r="F132" s="52"/>
      <c r="G132" s="52"/>
      <c r="H132" s="52"/>
      <c r="I132" s="52"/>
      <c r="J132" s="52">
        <v>85548.047999999995</v>
      </c>
      <c r="K132" s="52"/>
      <c r="L132" s="52">
        <v>2374.2618899999948</v>
      </c>
      <c r="M132" s="52">
        <v>1668.5631799999992</v>
      </c>
      <c r="N132" s="52">
        <v>15591.880650000005</v>
      </c>
      <c r="O132" s="52">
        <v>4075.7069000000024</v>
      </c>
      <c r="P132" s="52"/>
      <c r="Q132" s="52">
        <v>2014.1393800000071</v>
      </c>
      <c r="R132" s="52">
        <v>0</v>
      </c>
      <c r="S132" s="52"/>
      <c r="T132" s="52">
        <v>111272.6</v>
      </c>
    </row>
    <row r="133" spans="1:20" s="1325" customFormat="1" hidden="1" x14ac:dyDescent="0.25">
      <c r="A133" s="54" t="s">
        <v>834</v>
      </c>
      <c r="B133" s="52">
        <v>47539.519999999997</v>
      </c>
      <c r="C133" s="52">
        <v>31992.199999999997</v>
      </c>
      <c r="D133" s="52"/>
      <c r="E133" s="52"/>
      <c r="F133" s="52"/>
      <c r="G133" s="52">
        <v>207.9</v>
      </c>
      <c r="H133" s="52"/>
      <c r="I133" s="52"/>
      <c r="J133" s="52">
        <v>79739.62</v>
      </c>
      <c r="K133" s="52"/>
      <c r="L133" s="52">
        <v>3279.8261799999991</v>
      </c>
      <c r="M133" s="52">
        <v>965.13589000000002</v>
      </c>
      <c r="N133" s="52">
        <v>15533.583230000011</v>
      </c>
      <c r="O133" s="52">
        <v>3507.6158500000024</v>
      </c>
      <c r="P133" s="52"/>
      <c r="Q133" s="52">
        <v>2465.1547600000022</v>
      </c>
      <c r="R133" s="52">
        <v>6409.5640899999889</v>
      </c>
      <c r="S133" s="52"/>
      <c r="T133" s="52">
        <v>111900.5</v>
      </c>
    </row>
    <row r="134" spans="1:20" s="1325" customFormat="1" hidden="1" x14ac:dyDescent="0.25">
      <c r="A134" s="54" t="s">
        <v>835</v>
      </c>
      <c r="B134" s="52">
        <v>1147.4969999999998</v>
      </c>
      <c r="C134" s="52">
        <v>1334.7</v>
      </c>
      <c r="D134" s="52"/>
      <c r="E134" s="52"/>
      <c r="F134" s="52"/>
      <c r="G134" s="52"/>
      <c r="H134" s="52"/>
      <c r="I134" s="52"/>
      <c r="J134" s="52">
        <v>2482.1970000000001</v>
      </c>
      <c r="K134" s="52"/>
      <c r="L134" s="52"/>
      <c r="M134" s="52"/>
      <c r="N134" s="52">
        <v>284.34908000000019</v>
      </c>
      <c r="O134" s="52"/>
      <c r="P134" s="52"/>
      <c r="Q134" s="52">
        <v>77.590589999999992</v>
      </c>
      <c r="R134" s="52">
        <v>388.0633299999995</v>
      </c>
      <c r="S134" s="52"/>
      <c r="T134" s="52">
        <v>3232.2</v>
      </c>
    </row>
    <row r="135" spans="1:20" s="1325" customFormat="1" hidden="1" x14ac:dyDescent="0.25">
      <c r="A135" s="54" t="s">
        <v>836</v>
      </c>
      <c r="B135" s="52">
        <v>459.29899999999998</v>
      </c>
      <c r="C135" s="52"/>
      <c r="D135" s="52"/>
      <c r="E135" s="52"/>
      <c r="F135" s="52"/>
      <c r="G135" s="52"/>
      <c r="H135" s="52"/>
      <c r="I135" s="52"/>
      <c r="J135" s="52">
        <v>459.29899999999998</v>
      </c>
      <c r="K135" s="52"/>
      <c r="L135" s="52"/>
      <c r="M135" s="52"/>
      <c r="N135" s="52">
        <v>59.687039999999996</v>
      </c>
      <c r="O135" s="52"/>
      <c r="P135" s="52"/>
      <c r="Q135" s="52"/>
      <c r="R135" s="52">
        <v>70.913960000000003</v>
      </c>
      <c r="S135" s="52"/>
      <c r="T135" s="52">
        <v>589.9</v>
      </c>
    </row>
    <row r="136" spans="1:20" s="1325" customFormat="1" hidden="1" x14ac:dyDescent="0.25">
      <c r="A136" s="54" t="s">
        <v>837</v>
      </c>
      <c r="B136" s="52">
        <v>1490.8999999999999</v>
      </c>
      <c r="C136" s="52">
        <v>178.9</v>
      </c>
      <c r="D136" s="52"/>
      <c r="E136" s="52"/>
      <c r="F136" s="52"/>
      <c r="G136" s="52"/>
      <c r="H136" s="52"/>
      <c r="I136" s="52"/>
      <c r="J136" s="52">
        <v>1669.8</v>
      </c>
      <c r="K136" s="52"/>
      <c r="L136" s="52">
        <v>98.871720000000025</v>
      </c>
      <c r="M136" s="52"/>
      <c r="N136" s="52">
        <v>441.31942000000049</v>
      </c>
      <c r="O136" s="52">
        <v>39.228400000000008</v>
      </c>
      <c r="P136" s="52"/>
      <c r="Q136" s="52"/>
      <c r="R136" s="52">
        <v>265.58045999999979</v>
      </c>
      <c r="S136" s="52">
        <v>0</v>
      </c>
      <c r="T136" s="52">
        <v>2514.8000000000002</v>
      </c>
    </row>
    <row r="137" spans="1:20" s="1325" customFormat="1" hidden="1" x14ac:dyDescent="0.25">
      <c r="A137" s="55" t="s">
        <v>838</v>
      </c>
      <c r="B137" s="52">
        <v>157</v>
      </c>
      <c r="C137" s="52"/>
      <c r="D137" s="52"/>
      <c r="E137" s="52"/>
      <c r="F137" s="52"/>
      <c r="G137" s="52"/>
      <c r="H137" s="52"/>
      <c r="I137" s="52"/>
      <c r="J137" s="52">
        <v>157</v>
      </c>
      <c r="K137" s="52"/>
      <c r="L137" s="52"/>
      <c r="M137" s="52"/>
      <c r="N137" s="52"/>
      <c r="O137" s="52"/>
      <c r="P137" s="52"/>
      <c r="Q137" s="52"/>
      <c r="R137" s="52">
        <v>0</v>
      </c>
      <c r="S137" s="52">
        <v>0</v>
      </c>
      <c r="T137" s="52">
        <v>157</v>
      </c>
    </row>
    <row r="138" spans="1:20" s="1325" customFormat="1" hidden="1" x14ac:dyDescent="0.25">
      <c r="A138" s="55" t="s">
        <v>839</v>
      </c>
      <c r="B138" s="52">
        <v>9497.4</v>
      </c>
      <c r="C138" s="52"/>
      <c r="D138" s="52"/>
      <c r="E138" s="52"/>
      <c r="F138" s="52"/>
      <c r="G138" s="52"/>
      <c r="H138" s="52"/>
      <c r="I138" s="52"/>
      <c r="J138" s="52">
        <v>9497.4</v>
      </c>
      <c r="K138" s="52"/>
      <c r="L138" s="52"/>
      <c r="M138" s="52"/>
      <c r="N138" s="52"/>
      <c r="O138" s="52"/>
      <c r="P138" s="52"/>
      <c r="Q138" s="52"/>
      <c r="R138" s="52">
        <v>202</v>
      </c>
      <c r="S138" s="52"/>
      <c r="T138" s="52">
        <v>9699.4</v>
      </c>
    </row>
    <row r="139" spans="1:20" s="1325" customFormat="1" hidden="1" x14ac:dyDescent="0.25">
      <c r="A139" s="55" t="s">
        <v>840</v>
      </c>
      <c r="B139" s="52">
        <v>150</v>
      </c>
      <c r="C139" s="52"/>
      <c r="D139" s="52"/>
      <c r="E139" s="52"/>
      <c r="F139" s="52"/>
      <c r="G139" s="52"/>
      <c r="H139" s="52"/>
      <c r="I139" s="52"/>
      <c r="J139" s="52">
        <v>150</v>
      </c>
      <c r="K139" s="52"/>
      <c r="L139" s="52"/>
      <c r="M139" s="52"/>
      <c r="N139" s="52">
        <v>8984.5145599999996</v>
      </c>
      <c r="O139" s="52"/>
      <c r="P139" s="52"/>
      <c r="Q139" s="52"/>
      <c r="R139" s="52">
        <v>15.485440000000381</v>
      </c>
      <c r="S139" s="52"/>
      <c r="T139" s="52">
        <v>9150</v>
      </c>
    </row>
    <row r="140" spans="1:20" s="1325" customFormat="1" hidden="1" x14ac:dyDescent="0.25">
      <c r="A140" s="55" t="s">
        <v>841</v>
      </c>
      <c r="B140" s="52">
        <v>80965.840000000011</v>
      </c>
      <c r="C140" s="52">
        <v>22445.7</v>
      </c>
      <c r="D140" s="52"/>
      <c r="E140" s="52"/>
      <c r="F140" s="52"/>
      <c r="G140" s="52"/>
      <c r="H140" s="52"/>
      <c r="I140" s="52"/>
      <c r="J140" s="52">
        <v>103411.54000000001</v>
      </c>
      <c r="K140" s="52"/>
      <c r="L140" s="52"/>
      <c r="M140" s="52">
        <v>239.89149</v>
      </c>
      <c r="N140" s="52">
        <v>163284.43376000019</v>
      </c>
      <c r="O140" s="52"/>
      <c r="P140" s="52"/>
      <c r="Q140" s="52"/>
      <c r="R140" s="52">
        <v>11322.634749999794</v>
      </c>
      <c r="S140" s="52"/>
      <c r="T140" s="52">
        <v>278258.5</v>
      </c>
    </row>
    <row r="141" spans="1:20" s="1325" customFormat="1" hidden="1" x14ac:dyDescent="0.25">
      <c r="A141" s="55" t="s">
        <v>842</v>
      </c>
      <c r="B141" s="52">
        <v>10573.9</v>
      </c>
      <c r="C141" s="52">
        <v>1943</v>
      </c>
      <c r="D141" s="52"/>
      <c r="E141" s="52"/>
      <c r="F141" s="52"/>
      <c r="G141" s="52"/>
      <c r="H141" s="52"/>
      <c r="I141" s="52"/>
      <c r="J141" s="52">
        <v>12516.9</v>
      </c>
      <c r="K141" s="52"/>
      <c r="L141" s="52"/>
      <c r="M141" s="52"/>
      <c r="N141" s="52"/>
      <c r="O141" s="52"/>
      <c r="P141" s="52"/>
      <c r="Q141" s="52"/>
      <c r="R141" s="52">
        <v>0</v>
      </c>
      <c r="S141" s="52"/>
      <c r="T141" s="52">
        <v>12516.9</v>
      </c>
    </row>
    <row r="142" spans="1:20" s="1325" customFormat="1" hidden="1" x14ac:dyDescent="0.25">
      <c r="A142" s="55" t="s">
        <v>843</v>
      </c>
      <c r="B142" s="52">
        <v>7283.3000000000011</v>
      </c>
      <c r="C142" s="52"/>
      <c r="D142" s="52"/>
      <c r="E142" s="52"/>
      <c r="F142" s="52"/>
      <c r="G142" s="52"/>
      <c r="H142" s="52"/>
      <c r="I142" s="52"/>
      <c r="J142" s="52">
        <v>7283.3000000000011</v>
      </c>
      <c r="K142" s="52"/>
      <c r="L142" s="52"/>
      <c r="M142" s="52"/>
      <c r="N142" s="52"/>
      <c r="O142" s="52"/>
      <c r="P142" s="52"/>
      <c r="Q142" s="52"/>
      <c r="R142" s="52">
        <v>7153.9</v>
      </c>
      <c r="S142" s="52"/>
      <c r="T142" s="52">
        <v>14437.2</v>
      </c>
    </row>
    <row r="143" spans="1:20" s="1325" customFormat="1" hidden="1" x14ac:dyDescent="0.25">
      <c r="A143" s="55" t="s">
        <v>844</v>
      </c>
      <c r="B143" s="52">
        <v>4500</v>
      </c>
      <c r="C143" s="52">
        <v>500</v>
      </c>
      <c r="D143" s="52"/>
      <c r="E143" s="52"/>
      <c r="F143" s="52"/>
      <c r="G143" s="52"/>
      <c r="H143" s="52"/>
      <c r="I143" s="52"/>
      <c r="J143" s="52">
        <v>5000</v>
      </c>
      <c r="K143" s="52"/>
      <c r="L143" s="52"/>
      <c r="M143" s="52"/>
      <c r="N143" s="52"/>
      <c r="O143" s="52"/>
      <c r="P143" s="52"/>
      <c r="Q143" s="52"/>
      <c r="R143" s="52">
        <v>0</v>
      </c>
      <c r="S143" s="52"/>
      <c r="T143" s="52">
        <v>5000</v>
      </c>
    </row>
    <row r="144" spans="1:20" s="1325" customFormat="1" hidden="1" x14ac:dyDescent="0.25">
      <c r="A144" s="55" t="s">
        <v>845</v>
      </c>
      <c r="B144" s="52">
        <v>56214.200000000012</v>
      </c>
      <c r="C144" s="52">
        <v>21423</v>
      </c>
      <c r="D144" s="52"/>
      <c r="E144" s="52"/>
      <c r="F144" s="52"/>
      <c r="G144" s="52"/>
      <c r="H144" s="52"/>
      <c r="I144" s="52"/>
      <c r="J144" s="52">
        <v>77637.200000000012</v>
      </c>
      <c r="K144" s="52"/>
      <c r="L144" s="52"/>
      <c r="M144" s="52"/>
      <c r="N144" s="52">
        <v>31568.050149999977</v>
      </c>
      <c r="O144" s="52">
        <v>1462.375</v>
      </c>
      <c r="P144" s="52"/>
      <c r="Q144" s="52"/>
      <c r="R144" s="52">
        <v>4259.4748500000132</v>
      </c>
      <c r="S144" s="52"/>
      <c r="T144" s="52">
        <v>114927.1</v>
      </c>
    </row>
    <row r="145" spans="1:20" s="1325" customFormat="1" hidden="1" x14ac:dyDescent="0.25">
      <c r="A145" s="55" t="s">
        <v>846</v>
      </c>
      <c r="B145" s="52">
        <v>17825.5</v>
      </c>
      <c r="C145" s="52">
        <v>6973.1</v>
      </c>
      <c r="D145" s="52"/>
      <c r="E145" s="52"/>
      <c r="F145" s="52"/>
      <c r="G145" s="52"/>
      <c r="H145" s="52"/>
      <c r="I145" s="52"/>
      <c r="J145" s="52">
        <v>24798.6</v>
      </c>
      <c r="K145" s="52"/>
      <c r="L145" s="52"/>
      <c r="M145" s="52"/>
      <c r="N145" s="52">
        <v>19203.537680000012</v>
      </c>
      <c r="O145" s="52"/>
      <c r="P145" s="52"/>
      <c r="Q145" s="52"/>
      <c r="R145" s="52">
        <v>7927.3623199999893</v>
      </c>
      <c r="S145" s="52"/>
      <c r="T145" s="52">
        <v>51929.5</v>
      </c>
    </row>
    <row r="146" spans="1:20" s="1325" customFormat="1" hidden="1" x14ac:dyDescent="0.25">
      <c r="A146" s="56" t="s">
        <v>847</v>
      </c>
      <c r="B146" s="52">
        <v>19652.199999999997</v>
      </c>
      <c r="C146" s="52"/>
      <c r="D146" s="52"/>
      <c r="E146" s="52"/>
      <c r="F146" s="52"/>
      <c r="G146" s="52"/>
      <c r="H146" s="52"/>
      <c r="I146" s="52"/>
      <c r="J146" s="52">
        <v>19652.199999999997</v>
      </c>
      <c r="K146" s="52"/>
      <c r="L146" s="52"/>
      <c r="M146" s="52"/>
      <c r="N146" s="52">
        <v>10437.857129999991</v>
      </c>
      <c r="O146" s="52"/>
      <c r="P146" s="52"/>
      <c r="Q146" s="52"/>
      <c r="R146" s="52">
        <v>2663.5428700000102</v>
      </c>
      <c r="S146" s="52"/>
      <c r="T146" s="52">
        <v>32753.599999999999</v>
      </c>
    </row>
    <row r="147" spans="1:20" s="1325" customFormat="1" hidden="1" x14ac:dyDescent="0.25">
      <c r="A147" s="55" t="s">
        <v>848</v>
      </c>
      <c r="B147" s="52">
        <v>47879.200000000004</v>
      </c>
      <c r="C147" s="52">
        <v>34139.599999999999</v>
      </c>
      <c r="D147" s="52"/>
      <c r="E147" s="52"/>
      <c r="F147" s="52"/>
      <c r="G147" s="52"/>
      <c r="H147" s="52"/>
      <c r="I147" s="52"/>
      <c r="J147" s="52">
        <v>82018.8</v>
      </c>
      <c r="K147" s="52"/>
      <c r="L147" s="52"/>
      <c r="M147" s="52"/>
      <c r="N147" s="52">
        <v>14210.594179999991</v>
      </c>
      <c r="O147" s="52">
        <v>292.35624000000007</v>
      </c>
      <c r="P147" s="52"/>
      <c r="Q147" s="52"/>
      <c r="R147" s="52">
        <v>19605.04958000001</v>
      </c>
      <c r="S147" s="52"/>
      <c r="T147" s="52">
        <v>116126.8</v>
      </c>
    </row>
    <row r="148" spans="1:20" s="1325" customFormat="1" hidden="1" x14ac:dyDescent="0.25">
      <c r="A148" s="55" t="s">
        <v>849</v>
      </c>
      <c r="B148" s="52">
        <v>6971.6999999999962</v>
      </c>
      <c r="C148" s="52">
        <v>14611.2</v>
      </c>
      <c r="D148" s="52"/>
      <c r="E148" s="52"/>
      <c r="F148" s="52"/>
      <c r="G148" s="52"/>
      <c r="H148" s="52">
        <v>1459.3</v>
      </c>
      <c r="I148" s="52"/>
      <c r="J148" s="52">
        <v>23042.199999999997</v>
      </c>
      <c r="K148" s="52"/>
      <c r="L148" s="52"/>
      <c r="M148" s="52">
        <v>3518.2033299999966</v>
      </c>
      <c r="N148" s="52"/>
      <c r="O148" s="52">
        <v>71.975989999999996</v>
      </c>
      <c r="P148" s="52"/>
      <c r="Q148" s="52"/>
      <c r="R148" s="52">
        <v>2355.7206800000049</v>
      </c>
      <c r="S148" s="52"/>
      <c r="T148" s="52">
        <v>28988.1</v>
      </c>
    </row>
    <row r="149" spans="1:20" s="1325" customFormat="1" hidden="1" x14ac:dyDescent="0.25">
      <c r="A149" s="56" t="s">
        <v>850</v>
      </c>
      <c r="B149" s="52">
        <v>4000</v>
      </c>
      <c r="C149" s="52"/>
      <c r="D149" s="52"/>
      <c r="E149" s="52"/>
      <c r="F149" s="52"/>
      <c r="G149" s="52"/>
      <c r="H149" s="52"/>
      <c r="I149" s="52"/>
      <c r="J149" s="52">
        <v>4000</v>
      </c>
      <c r="K149" s="52"/>
      <c r="L149" s="52"/>
      <c r="M149" s="52"/>
      <c r="N149" s="52"/>
      <c r="O149" s="52"/>
      <c r="P149" s="52"/>
      <c r="Q149" s="52"/>
      <c r="R149" s="52">
        <v>11148.3</v>
      </c>
      <c r="S149" s="52"/>
      <c r="T149" s="52">
        <v>15148.3</v>
      </c>
    </row>
    <row r="150" spans="1:20" s="1325" customFormat="1" hidden="1" x14ac:dyDescent="0.25">
      <c r="A150" s="56" t="s">
        <v>851</v>
      </c>
      <c r="B150" s="52">
        <v>7000</v>
      </c>
      <c r="C150" s="52"/>
      <c r="D150" s="52"/>
      <c r="E150" s="52">
        <v>130916</v>
      </c>
      <c r="F150" s="52"/>
      <c r="G150" s="52"/>
      <c r="H150" s="52"/>
      <c r="I150" s="52"/>
      <c r="J150" s="52">
        <v>137916</v>
      </c>
      <c r="K150" s="52"/>
      <c r="L150" s="52"/>
      <c r="M150" s="52"/>
      <c r="N150" s="52">
        <v>4849.2421399999994</v>
      </c>
      <c r="O150" s="52"/>
      <c r="P150" s="52"/>
      <c r="Q150" s="52"/>
      <c r="R150" s="52">
        <v>9310.1578599999957</v>
      </c>
      <c r="S150" s="52"/>
      <c r="T150" s="57">
        <v>152075.4</v>
      </c>
    </row>
    <row r="151" spans="1:20" s="1325" customFormat="1" hidden="1" x14ac:dyDescent="0.25">
      <c r="A151" s="55" t="s">
        <v>852</v>
      </c>
      <c r="B151" s="52"/>
      <c r="C151" s="52"/>
      <c r="D151" s="52"/>
      <c r="E151" s="52"/>
      <c r="F151" s="52"/>
      <c r="G151" s="52"/>
      <c r="H151" s="52"/>
      <c r="I151" s="52"/>
      <c r="J151" s="52">
        <v>0</v>
      </c>
      <c r="K151" s="52"/>
      <c r="L151" s="52"/>
      <c r="M151" s="52"/>
      <c r="N151" s="52"/>
      <c r="O151" s="52"/>
      <c r="P151" s="52"/>
      <c r="Q151" s="52">
        <v>197055.4</v>
      </c>
      <c r="R151" s="52"/>
      <c r="S151" s="52"/>
      <c r="T151" s="52">
        <v>197055.4</v>
      </c>
    </row>
    <row r="152" spans="1:20" s="1325" customFormat="1" hidden="1" x14ac:dyDescent="0.25">
      <c r="A152" s="55" t="s">
        <v>853</v>
      </c>
      <c r="B152" s="52"/>
      <c r="C152" s="52"/>
      <c r="D152" s="52"/>
      <c r="E152" s="52"/>
      <c r="F152" s="52"/>
      <c r="G152" s="52"/>
      <c r="H152" s="52"/>
      <c r="I152" s="52"/>
      <c r="J152" s="52">
        <v>0</v>
      </c>
      <c r="K152" s="52"/>
      <c r="L152" s="52"/>
      <c r="M152" s="52"/>
      <c r="N152" s="52"/>
      <c r="O152" s="52"/>
      <c r="P152" s="52"/>
      <c r="Q152" s="52">
        <v>29862.5</v>
      </c>
      <c r="R152" s="52"/>
      <c r="S152" s="52"/>
      <c r="T152" s="52">
        <v>29862.5</v>
      </c>
    </row>
    <row r="153" spans="1:20" s="1325" customFormat="1" hidden="1" x14ac:dyDescent="0.25">
      <c r="A153" s="58" t="s">
        <v>854</v>
      </c>
      <c r="B153" s="52"/>
      <c r="C153" s="52"/>
      <c r="D153" s="52"/>
      <c r="E153" s="52"/>
      <c r="F153" s="52"/>
      <c r="G153" s="52"/>
      <c r="H153" s="52"/>
      <c r="I153" s="52"/>
      <c r="J153" s="52">
        <v>0</v>
      </c>
      <c r="K153" s="52"/>
      <c r="L153" s="52"/>
      <c r="M153" s="52"/>
      <c r="N153" s="52"/>
      <c r="O153" s="52"/>
      <c r="P153" s="52"/>
      <c r="Q153" s="52">
        <v>4405.1000000000004</v>
      </c>
      <c r="R153" s="52"/>
      <c r="S153" s="52"/>
      <c r="T153" s="52">
        <v>4405.1000000000004</v>
      </c>
    </row>
    <row r="154" spans="1:20" s="1325" customFormat="1" hidden="1" x14ac:dyDescent="0.25">
      <c r="A154" s="49" t="s">
        <v>855</v>
      </c>
      <c r="B154" s="52">
        <v>19741.896000000001</v>
      </c>
      <c r="C154" s="52"/>
      <c r="D154" s="52"/>
      <c r="E154" s="52"/>
      <c r="F154" s="52"/>
      <c r="G154" s="52"/>
      <c r="H154" s="52"/>
      <c r="I154" s="52"/>
      <c r="J154" s="52">
        <v>19741.896000000001</v>
      </c>
      <c r="K154" s="52"/>
      <c r="L154" s="52"/>
      <c r="M154" s="52"/>
      <c r="N154" s="52">
        <v>5408.5383100000008</v>
      </c>
      <c r="O154" s="57"/>
      <c r="P154" s="52"/>
      <c r="Q154" s="52"/>
      <c r="R154" s="52">
        <v>372.36569000000145</v>
      </c>
      <c r="S154" s="52"/>
      <c r="T154" s="52">
        <v>25522.800000000003</v>
      </c>
    </row>
    <row r="155" spans="1:20" s="1325" customFormat="1" hidden="1" x14ac:dyDescent="0.25">
      <c r="A155" s="49"/>
      <c r="B155" s="52"/>
      <c r="C155" s="52"/>
      <c r="D155" s="52"/>
      <c r="E155" s="52"/>
      <c r="F155" s="52"/>
      <c r="G155" s="52"/>
      <c r="H155" s="52"/>
      <c r="I155" s="52"/>
      <c r="J155" s="52"/>
      <c r="K155" s="52"/>
      <c r="L155" s="52"/>
      <c r="M155" s="52"/>
      <c r="N155" s="52"/>
      <c r="O155" s="52"/>
      <c r="P155" s="52"/>
      <c r="Q155" s="52"/>
      <c r="R155" s="52"/>
      <c r="S155" s="52"/>
      <c r="T155" s="52"/>
    </row>
    <row r="156" spans="1:20" s="1325" customFormat="1" ht="15.75" hidden="1" thickBot="1" x14ac:dyDescent="0.3">
      <c r="A156" s="49" t="s">
        <v>856</v>
      </c>
      <c r="B156" s="243">
        <v>405728.80000000005</v>
      </c>
      <c r="C156" s="243">
        <v>157468.1</v>
      </c>
      <c r="D156" s="243">
        <v>941.9</v>
      </c>
      <c r="E156" s="243">
        <v>130916</v>
      </c>
      <c r="F156" s="243">
        <v>0</v>
      </c>
      <c r="G156" s="243">
        <v>207.9</v>
      </c>
      <c r="H156" s="243">
        <v>1459.3</v>
      </c>
      <c r="I156" s="243">
        <v>0</v>
      </c>
      <c r="J156" s="243">
        <v>696721.99999999988</v>
      </c>
      <c r="K156" s="243"/>
      <c r="L156" s="243">
        <v>5752.9597899999944</v>
      </c>
      <c r="M156" s="243">
        <v>6391.7938899999954</v>
      </c>
      <c r="N156" s="243">
        <v>289857.58733000018</v>
      </c>
      <c r="O156" s="243">
        <v>9449.2583800000048</v>
      </c>
      <c r="P156" s="243">
        <v>0</v>
      </c>
      <c r="Q156" s="243">
        <v>235879.88473000002</v>
      </c>
      <c r="R156" s="243">
        <v>83470.115879999808</v>
      </c>
      <c r="S156" s="243"/>
      <c r="T156" s="243">
        <v>1327523.5999999999</v>
      </c>
    </row>
    <row r="157" spans="1:20" s="1325" customFormat="1" ht="15.75" hidden="1" thickTop="1" x14ac:dyDescent="0.25">
      <c r="A157" s="50"/>
      <c r="B157" s="50"/>
      <c r="C157" s="50"/>
      <c r="D157" s="50"/>
      <c r="E157" s="50"/>
      <c r="F157" s="50"/>
      <c r="G157" s="50"/>
      <c r="H157" s="50"/>
      <c r="I157" s="50"/>
      <c r="J157" s="50"/>
      <c r="K157" s="50"/>
      <c r="L157" s="50"/>
      <c r="M157" s="50"/>
      <c r="N157" s="50"/>
      <c r="O157" s="50"/>
      <c r="P157" s="50"/>
      <c r="Q157" s="543"/>
      <c r="R157" s="543"/>
    </row>
    <row r="158" spans="1:20" s="1325" customFormat="1" hidden="1" x14ac:dyDescent="0.25">
      <c r="A158" s="50" t="s">
        <v>857</v>
      </c>
      <c r="B158" s="50">
        <v>0.30562831425369769</v>
      </c>
      <c r="C158" s="50">
        <v>0.11861792890160297</v>
      </c>
      <c r="D158" s="50">
        <v>7.0951657657912829E-4</v>
      </c>
      <c r="E158" s="50">
        <v>9.8616702558056227E-2</v>
      </c>
      <c r="F158" s="50">
        <v>0</v>
      </c>
      <c r="G158" s="50">
        <v>1.5660738536023015E-4</v>
      </c>
      <c r="H158" s="51">
        <v>1.0992648266290709E-3</v>
      </c>
      <c r="I158" s="50">
        <v>0</v>
      </c>
      <c r="J158" s="50">
        <v>0.52482833450192523</v>
      </c>
      <c r="K158" s="50"/>
      <c r="L158" s="50">
        <v>4.3336026493238956E-3</v>
      </c>
      <c r="M158" s="50">
        <v>4.8148250547108886E-3</v>
      </c>
      <c r="N158" s="50">
        <v>0.21834458335053344</v>
      </c>
      <c r="O158" s="50">
        <v>7.117958867171933E-3</v>
      </c>
      <c r="P158" s="50">
        <v>0</v>
      </c>
      <c r="Q158" s="50">
        <v>0.17768413663606436</v>
      </c>
      <c r="R158" s="51">
        <v>6.2876558940270305E-2</v>
      </c>
      <c r="T158" s="1325">
        <v>1</v>
      </c>
    </row>
    <row r="159" spans="1:20" s="1325" customFormat="1" hidden="1" x14ac:dyDescent="0.25">
      <c r="A159" s="1877" t="s">
        <v>832</v>
      </c>
      <c r="B159" s="52">
        <v>1552.9436960356775</v>
      </c>
      <c r="C159" s="52">
        <v>731.41439822127018</v>
      </c>
      <c r="D159" s="52">
        <v>0</v>
      </c>
      <c r="E159" s="52">
        <v>0</v>
      </c>
      <c r="F159" s="52">
        <v>2.6548872917006254</v>
      </c>
      <c r="G159" s="52">
        <v>0</v>
      </c>
      <c r="H159" s="52">
        <v>2287.0129815486484</v>
      </c>
      <c r="I159" s="50"/>
      <c r="J159" s="52">
        <v>68.502373540161997</v>
      </c>
      <c r="K159" s="52">
        <v>15.53027445836838</v>
      </c>
      <c r="L159" s="52">
        <v>510.86023477013669</v>
      </c>
      <c r="M159" s="52">
        <v>65.291851501562505</v>
      </c>
      <c r="N159" s="52"/>
      <c r="O159" s="52">
        <v>146.17377776645804</v>
      </c>
      <c r="P159" s="52">
        <v>115.15878087303264</v>
      </c>
      <c r="Q159" s="50"/>
      <c r="R159" s="52">
        <v>3193</v>
      </c>
    </row>
    <row r="160" spans="1:20" s="1325" customFormat="1" hidden="1" x14ac:dyDescent="0.25">
      <c r="A160" s="1877"/>
      <c r="B160" s="52"/>
      <c r="C160" s="52"/>
      <c r="D160" s="52"/>
      <c r="E160" s="52"/>
      <c r="F160" s="52"/>
      <c r="G160" s="52"/>
      <c r="H160" s="52"/>
      <c r="I160" s="50"/>
      <c r="J160" s="52"/>
      <c r="K160" s="52"/>
      <c r="L160" s="52"/>
      <c r="M160" s="52"/>
      <c r="N160" s="52"/>
      <c r="O160" s="52"/>
      <c r="P160" s="52"/>
      <c r="Q160" s="50"/>
      <c r="R160" s="52"/>
    </row>
    <row r="161" spans="1:18" s="1325" customFormat="1" hidden="1" x14ac:dyDescent="0.25">
      <c r="A161" s="54" t="s">
        <v>833</v>
      </c>
      <c r="B161" s="52">
        <v>61416.4</v>
      </c>
      <c r="C161" s="52">
        <v>21210</v>
      </c>
      <c r="D161" s="52"/>
      <c r="E161" s="52"/>
      <c r="F161" s="52"/>
      <c r="G161" s="52"/>
      <c r="H161" s="52">
        <v>82626.399999999994</v>
      </c>
      <c r="I161" s="52"/>
      <c r="J161" s="52">
        <v>3182.348828100738</v>
      </c>
      <c r="K161" s="52">
        <v>1211.4713307727018</v>
      </c>
      <c r="L161" s="52">
        <v>13995.360535685075</v>
      </c>
      <c r="M161" s="52">
        <v>3714.556485470905</v>
      </c>
      <c r="N161" s="52"/>
      <c r="O161" s="52">
        <v>8705.5341507432859</v>
      </c>
      <c r="P161" s="52">
        <v>3727</v>
      </c>
      <c r="Q161" s="52"/>
      <c r="R161" s="52">
        <v>115951.2</v>
      </c>
    </row>
    <row r="162" spans="1:18" s="1325" customFormat="1" hidden="1" x14ac:dyDescent="0.25">
      <c r="A162" s="54" t="s">
        <v>834</v>
      </c>
      <c r="B162" s="52">
        <v>44202.1</v>
      </c>
      <c r="C162" s="52">
        <v>32030.2</v>
      </c>
      <c r="D162" s="52"/>
      <c r="E162" s="52"/>
      <c r="F162" s="52">
        <v>207.1</v>
      </c>
      <c r="G162" s="52"/>
      <c r="H162" s="52">
        <v>76439.400000000009</v>
      </c>
      <c r="I162" s="52"/>
      <c r="J162" s="52">
        <v>1828.0307517949052</v>
      </c>
      <c r="K162" s="52"/>
      <c r="L162" s="52">
        <v>21667.144051366027</v>
      </c>
      <c r="M162" s="52">
        <v>1378.6700662716823</v>
      </c>
      <c r="N162" s="52"/>
      <c r="O162" s="52">
        <v>2697.0551305673816</v>
      </c>
      <c r="P162" s="52">
        <v>3917</v>
      </c>
      <c r="Q162" s="52"/>
      <c r="R162" s="52">
        <v>107927.3</v>
      </c>
    </row>
    <row r="163" spans="1:18" s="1325" customFormat="1" hidden="1" x14ac:dyDescent="0.25">
      <c r="A163" s="54" t="s">
        <v>835</v>
      </c>
      <c r="B163" s="52">
        <v>1455</v>
      </c>
      <c r="C163" s="52">
        <v>1377.2</v>
      </c>
      <c r="D163" s="52"/>
      <c r="E163" s="52"/>
      <c r="F163" s="52"/>
      <c r="G163" s="52"/>
      <c r="H163" s="52">
        <v>2832.2</v>
      </c>
      <c r="I163" s="52"/>
      <c r="J163" s="52"/>
      <c r="K163" s="52"/>
      <c r="L163" s="52">
        <v>363.70000000000027</v>
      </c>
      <c r="M163" s="52"/>
      <c r="N163" s="52"/>
      <c r="O163" s="52"/>
      <c r="P163" s="52">
        <v>110</v>
      </c>
      <c r="Q163" s="52"/>
      <c r="R163" s="52">
        <v>3305.9</v>
      </c>
    </row>
    <row r="164" spans="1:18" s="1325" customFormat="1" hidden="1" x14ac:dyDescent="0.25">
      <c r="A164" s="54" t="s">
        <v>858</v>
      </c>
      <c r="B164" s="52">
        <v>2260</v>
      </c>
      <c r="C164" s="52">
        <v>1868.8</v>
      </c>
      <c r="D164" s="52"/>
      <c r="E164" s="52"/>
      <c r="F164" s="52"/>
      <c r="G164" s="52"/>
      <c r="H164" s="52">
        <v>4128.8</v>
      </c>
      <c r="I164" s="52"/>
      <c r="J164" s="52">
        <v>233.29041487839774</v>
      </c>
      <c r="K164" s="52"/>
      <c r="L164" s="52">
        <v>3028.1095851216023</v>
      </c>
      <c r="M164" s="52"/>
      <c r="N164" s="52"/>
      <c r="O164" s="52"/>
      <c r="P164" s="52">
        <v>1212.2</v>
      </c>
      <c r="Q164" s="52"/>
      <c r="R164" s="52">
        <v>8602.4</v>
      </c>
    </row>
    <row r="165" spans="1:18" s="1325" customFormat="1" hidden="1" x14ac:dyDescent="0.25">
      <c r="A165" s="54" t="s">
        <v>836</v>
      </c>
      <c r="B165" s="52">
        <v>503.8</v>
      </c>
      <c r="C165" s="52"/>
      <c r="D165" s="52"/>
      <c r="E165" s="52"/>
      <c r="F165" s="52"/>
      <c r="G165" s="52"/>
      <c r="H165" s="52">
        <v>503.8</v>
      </c>
      <c r="I165" s="52"/>
      <c r="J165" s="52"/>
      <c r="K165" s="52"/>
      <c r="L165" s="52">
        <v>94.199999999999989</v>
      </c>
      <c r="M165" s="52"/>
      <c r="N165" s="52"/>
      <c r="O165" s="52"/>
      <c r="P165" s="52">
        <v>2</v>
      </c>
      <c r="Q165" s="52"/>
      <c r="R165" s="52">
        <v>600</v>
      </c>
    </row>
    <row r="166" spans="1:18" s="1325" customFormat="1" hidden="1" x14ac:dyDescent="0.25">
      <c r="A166" s="55" t="s">
        <v>837</v>
      </c>
      <c r="B166" s="52">
        <v>1379.4</v>
      </c>
      <c r="C166" s="52">
        <v>569.29999999999995</v>
      </c>
      <c r="D166" s="52"/>
      <c r="E166" s="52"/>
      <c r="F166" s="52"/>
      <c r="G166" s="52"/>
      <c r="H166" s="52">
        <v>1948.7</v>
      </c>
      <c r="I166" s="52"/>
      <c r="J166" s="52">
        <v>99.999999999999986</v>
      </c>
      <c r="K166" s="52"/>
      <c r="L166" s="52">
        <v>499.59999999999968</v>
      </c>
      <c r="M166" s="52"/>
      <c r="N166" s="52"/>
      <c r="O166" s="52"/>
      <c r="P166" s="52">
        <v>15</v>
      </c>
      <c r="Q166" s="52"/>
      <c r="R166" s="52">
        <v>2563.2999999999997</v>
      </c>
    </row>
    <row r="167" spans="1:18" s="1325" customFormat="1" hidden="1" x14ac:dyDescent="0.25">
      <c r="A167" s="55" t="s">
        <v>838</v>
      </c>
      <c r="B167" s="52">
        <v>161.69999999999999</v>
      </c>
      <c r="C167" s="52"/>
      <c r="D167" s="52"/>
      <c r="E167" s="52"/>
      <c r="F167" s="52"/>
      <c r="G167" s="52"/>
      <c r="H167" s="52">
        <v>161.69999999999999</v>
      </c>
      <c r="I167" s="52"/>
      <c r="J167" s="52"/>
      <c r="K167" s="52"/>
      <c r="L167" s="52">
        <v>0</v>
      </c>
      <c r="M167" s="52"/>
      <c r="N167" s="52"/>
      <c r="O167" s="52"/>
      <c r="P167" s="52"/>
      <c r="Q167" s="52"/>
      <c r="R167" s="52">
        <v>161.69999999999999</v>
      </c>
    </row>
    <row r="168" spans="1:18" s="1325" customFormat="1" hidden="1" x14ac:dyDescent="0.25">
      <c r="A168" s="55" t="s">
        <v>839</v>
      </c>
      <c r="B168" s="52">
        <v>9762.2000000000007</v>
      </c>
      <c r="C168" s="52"/>
      <c r="D168" s="52"/>
      <c r="E168" s="52"/>
      <c r="F168" s="52"/>
      <c r="G168" s="52"/>
      <c r="H168" s="52">
        <v>9762.2000000000007</v>
      </c>
      <c r="I168" s="52"/>
      <c r="J168" s="52"/>
      <c r="K168" s="52"/>
      <c r="L168" s="52">
        <v>202.60000000000036</v>
      </c>
      <c r="M168" s="52"/>
      <c r="N168" s="52"/>
      <c r="O168" s="52"/>
      <c r="P168" s="52"/>
      <c r="Q168" s="52"/>
      <c r="R168" s="52">
        <v>9964.8000000000011</v>
      </c>
    </row>
    <row r="169" spans="1:18" s="1325" customFormat="1" hidden="1" x14ac:dyDescent="0.25">
      <c r="A169" s="55" t="s">
        <v>840</v>
      </c>
      <c r="B169" s="52">
        <v>150</v>
      </c>
      <c r="C169" s="52"/>
      <c r="D169" s="52"/>
      <c r="E169" s="52"/>
      <c r="F169" s="52"/>
      <c r="G169" s="52"/>
      <c r="H169" s="52">
        <v>150</v>
      </c>
      <c r="I169" s="52"/>
      <c r="J169" s="52"/>
      <c r="K169" s="52"/>
      <c r="L169" s="52">
        <v>9000</v>
      </c>
      <c r="M169" s="52"/>
      <c r="N169" s="52"/>
      <c r="O169" s="52"/>
      <c r="P169" s="52"/>
      <c r="Q169" s="52"/>
      <c r="R169" s="52">
        <v>9150</v>
      </c>
    </row>
    <row r="170" spans="1:18" s="1325" customFormat="1" hidden="1" x14ac:dyDescent="0.25">
      <c r="A170" s="55" t="s">
        <v>841</v>
      </c>
      <c r="B170" s="52">
        <v>84965.84</v>
      </c>
      <c r="C170" s="52">
        <v>22445.7</v>
      </c>
      <c r="D170" s="52"/>
      <c r="E170" s="52"/>
      <c r="F170" s="52"/>
      <c r="G170" s="52"/>
      <c r="H170" s="52">
        <v>107411.54</v>
      </c>
      <c r="I170" s="52"/>
      <c r="J170" s="52"/>
      <c r="K170" s="52">
        <v>1632.6010000000001</v>
      </c>
      <c r="L170" s="52">
        <v>172266.185</v>
      </c>
      <c r="M170" s="52"/>
      <c r="N170" s="52"/>
      <c r="O170" s="52"/>
      <c r="P170" s="52">
        <v>9922.5720000000001</v>
      </c>
      <c r="Q170" s="52"/>
      <c r="R170" s="52">
        <v>291232.89799999999</v>
      </c>
    </row>
    <row r="171" spans="1:18" s="1325" customFormat="1" hidden="1" x14ac:dyDescent="0.25">
      <c r="A171" s="55" t="s">
        <v>842</v>
      </c>
      <c r="B171" s="52">
        <v>10573.9</v>
      </c>
      <c r="C171" s="52">
        <v>1943</v>
      </c>
      <c r="D171" s="52"/>
      <c r="E171" s="52"/>
      <c r="F171" s="52"/>
      <c r="G171" s="52"/>
      <c r="H171" s="52">
        <v>12516.9</v>
      </c>
      <c r="I171" s="52"/>
      <c r="J171" s="52"/>
      <c r="K171" s="52"/>
      <c r="L171" s="52"/>
      <c r="M171" s="52"/>
      <c r="N171" s="52"/>
      <c r="O171" s="52"/>
      <c r="P171" s="52"/>
      <c r="Q171" s="52"/>
      <c r="R171" s="52">
        <v>12516.9</v>
      </c>
    </row>
    <row r="172" spans="1:18" s="1325" customFormat="1" hidden="1" x14ac:dyDescent="0.25">
      <c r="A172" s="55" t="s">
        <v>843</v>
      </c>
      <c r="B172" s="52">
        <v>8283.2999999999993</v>
      </c>
      <c r="C172" s="52"/>
      <c r="D172" s="52"/>
      <c r="E172" s="52"/>
      <c r="F172" s="52"/>
      <c r="G172" s="52"/>
      <c r="H172" s="52">
        <v>8283.2999999999993</v>
      </c>
      <c r="I172" s="52"/>
      <c r="J172" s="52"/>
      <c r="K172" s="52"/>
      <c r="L172" s="52">
        <v>4806.9713999999985</v>
      </c>
      <c r="M172" s="52"/>
      <c r="N172" s="52"/>
      <c r="O172" s="52"/>
      <c r="P172" s="52">
        <v>1346.9286</v>
      </c>
      <c r="Q172" s="52"/>
      <c r="R172" s="52">
        <v>14437.199999999997</v>
      </c>
    </row>
    <row r="173" spans="1:18" s="1325" customFormat="1" hidden="1" x14ac:dyDescent="0.25">
      <c r="A173" s="55" t="s">
        <v>844</v>
      </c>
      <c r="B173" s="52">
        <v>4500</v>
      </c>
      <c r="C173" s="52">
        <v>500</v>
      </c>
      <c r="D173" s="52"/>
      <c r="E173" s="52"/>
      <c r="F173" s="52"/>
      <c r="G173" s="52"/>
      <c r="H173" s="52">
        <v>5000</v>
      </c>
      <c r="I173" s="52"/>
      <c r="J173" s="52"/>
      <c r="K173" s="52"/>
      <c r="L173" s="52"/>
      <c r="M173" s="52"/>
      <c r="N173" s="52"/>
      <c r="O173" s="52"/>
      <c r="P173" s="52"/>
      <c r="Q173" s="52"/>
      <c r="R173" s="52">
        <v>5000</v>
      </c>
    </row>
    <row r="174" spans="1:18" s="1325" customFormat="1" hidden="1" x14ac:dyDescent="0.25">
      <c r="A174" s="55" t="s">
        <v>845</v>
      </c>
      <c r="B174" s="52">
        <v>56214.224000000002</v>
      </c>
      <c r="C174" s="52">
        <v>10627.2</v>
      </c>
      <c r="D174" s="52"/>
      <c r="E174" s="52"/>
      <c r="F174" s="52"/>
      <c r="G174" s="52"/>
      <c r="H174" s="52">
        <v>66841.423999999999</v>
      </c>
      <c r="I174" s="52"/>
      <c r="J174" s="52"/>
      <c r="K174" s="52"/>
      <c r="L174" s="52">
        <v>33239.644</v>
      </c>
      <c r="M174" s="52">
        <v>5849.5000000000009</v>
      </c>
      <c r="N174" s="52"/>
      <c r="O174" s="52"/>
      <c r="P174" s="52">
        <v>10795.8</v>
      </c>
      <c r="Q174" s="52"/>
      <c r="R174" s="52">
        <v>116726.368</v>
      </c>
    </row>
    <row r="175" spans="1:18" s="1325" customFormat="1" hidden="1" x14ac:dyDescent="0.25">
      <c r="A175" s="56" t="s">
        <v>846</v>
      </c>
      <c r="B175" s="52">
        <v>22825.5</v>
      </c>
      <c r="C175" s="52">
        <v>2574.8000000000002</v>
      </c>
      <c r="D175" s="52"/>
      <c r="E175" s="52"/>
      <c r="F175" s="52"/>
      <c r="G175" s="52"/>
      <c r="H175" s="52">
        <v>25400.3</v>
      </c>
      <c r="I175" s="52"/>
      <c r="J175" s="52"/>
      <c r="K175" s="52"/>
      <c r="L175" s="52">
        <v>22130.9</v>
      </c>
      <c r="M175" s="52"/>
      <c r="N175" s="52"/>
      <c r="O175" s="52"/>
      <c r="P175" s="52">
        <v>4398.3</v>
      </c>
      <c r="Q175" s="52"/>
      <c r="R175" s="52">
        <v>51929.5</v>
      </c>
    </row>
    <row r="176" spans="1:18" s="1325" customFormat="1" hidden="1" x14ac:dyDescent="0.25">
      <c r="A176" s="55" t="s">
        <v>847</v>
      </c>
      <c r="B176" s="52">
        <v>19652.16</v>
      </c>
      <c r="C176" s="52"/>
      <c r="D176" s="52"/>
      <c r="E176" s="52"/>
      <c r="F176" s="52"/>
      <c r="G176" s="52"/>
      <c r="H176" s="52">
        <v>19652.16</v>
      </c>
      <c r="I176" s="52"/>
      <c r="J176" s="52"/>
      <c r="K176" s="52"/>
      <c r="L176" s="52">
        <v>13101.44</v>
      </c>
      <c r="M176" s="52"/>
      <c r="N176" s="52"/>
      <c r="O176" s="52"/>
      <c r="P176" s="52"/>
      <c r="Q176" s="52"/>
      <c r="R176" s="52">
        <v>32753.599999999999</v>
      </c>
    </row>
    <row r="177" spans="1:18" s="1325" customFormat="1" hidden="1" x14ac:dyDescent="0.25">
      <c r="A177" s="55" t="s">
        <v>848</v>
      </c>
      <c r="B177" s="52">
        <v>48512.1</v>
      </c>
      <c r="C177" s="52">
        <v>29319.599999999999</v>
      </c>
      <c r="D177" s="52"/>
      <c r="E177" s="52"/>
      <c r="F177" s="52"/>
      <c r="G177" s="52"/>
      <c r="H177" s="52">
        <v>77831.7</v>
      </c>
      <c r="I177" s="52"/>
      <c r="J177" s="52"/>
      <c r="K177" s="52"/>
      <c r="L177" s="52">
        <v>24623.567164804117</v>
      </c>
      <c r="M177" s="52">
        <v>1635.632835195875</v>
      </c>
      <c r="N177" s="52"/>
      <c r="O177" s="52">
        <v>45000</v>
      </c>
      <c r="P177" s="52">
        <v>4820</v>
      </c>
      <c r="Q177" s="52"/>
      <c r="R177" s="52">
        <v>153910.9</v>
      </c>
    </row>
    <row r="178" spans="1:18" s="1325" customFormat="1" hidden="1" x14ac:dyDescent="0.25">
      <c r="A178" s="56" t="s">
        <v>849</v>
      </c>
      <c r="B178" s="52">
        <v>6971.7</v>
      </c>
      <c r="C178" s="52">
        <v>14611.2</v>
      </c>
      <c r="D178" s="52"/>
      <c r="E178" s="52">
        <v>1459.3</v>
      </c>
      <c r="F178" s="52"/>
      <c r="G178" s="52"/>
      <c r="H178" s="52">
        <v>23042.2</v>
      </c>
      <c r="I178" s="52"/>
      <c r="J178" s="52"/>
      <c r="K178" s="52">
        <v>3786.3131346151222</v>
      </c>
      <c r="L178" s="52"/>
      <c r="M178" s="52">
        <v>1859.5868653848775</v>
      </c>
      <c r="N178" s="52"/>
      <c r="O178" s="52"/>
      <c r="P178" s="52">
        <v>300</v>
      </c>
      <c r="Q178" s="52"/>
      <c r="R178" s="52">
        <v>28988.100000000002</v>
      </c>
    </row>
    <row r="179" spans="1:18" s="1325" customFormat="1" hidden="1" x14ac:dyDescent="0.25">
      <c r="A179" s="56" t="s">
        <v>850</v>
      </c>
      <c r="B179" s="52">
        <v>4000</v>
      </c>
      <c r="C179" s="52"/>
      <c r="D179" s="52"/>
      <c r="E179" s="52"/>
      <c r="F179" s="52"/>
      <c r="G179" s="52"/>
      <c r="H179" s="52">
        <v>4000</v>
      </c>
      <c r="I179" s="52"/>
      <c r="J179" s="52"/>
      <c r="K179" s="52"/>
      <c r="L179" s="52"/>
      <c r="M179" s="52"/>
      <c r="N179" s="52">
        <v>6000</v>
      </c>
      <c r="O179" s="52"/>
      <c r="P179" s="52">
        <v>5148.2999999999993</v>
      </c>
      <c r="Q179" s="52"/>
      <c r="R179" s="57">
        <v>15148.3</v>
      </c>
    </row>
    <row r="180" spans="1:18" s="1325" customFormat="1" hidden="1" x14ac:dyDescent="0.25">
      <c r="A180" s="55" t="s">
        <v>851</v>
      </c>
      <c r="B180" s="52">
        <v>7000</v>
      </c>
      <c r="C180" s="52"/>
      <c r="D180" s="52">
        <v>40516</v>
      </c>
      <c r="E180" s="52"/>
      <c r="F180" s="52"/>
      <c r="G180" s="52"/>
      <c r="H180" s="52">
        <v>47516</v>
      </c>
      <c r="I180" s="52"/>
      <c r="J180" s="52"/>
      <c r="K180" s="52"/>
      <c r="L180" s="52">
        <v>14159.4</v>
      </c>
      <c r="M180" s="52"/>
      <c r="N180" s="52"/>
      <c r="O180" s="52"/>
      <c r="P180" s="52"/>
      <c r="Q180" s="52"/>
      <c r="R180" s="52">
        <v>61675.4</v>
      </c>
    </row>
    <row r="181" spans="1:18" s="1325" customFormat="1" hidden="1" x14ac:dyDescent="0.25">
      <c r="A181" s="55" t="s">
        <v>855</v>
      </c>
      <c r="B181" s="52">
        <v>19741.900000000001</v>
      </c>
      <c r="C181" s="52"/>
      <c r="D181" s="52"/>
      <c r="E181" s="52"/>
      <c r="F181" s="52"/>
      <c r="G181" s="52"/>
      <c r="H181" s="52">
        <v>19741.900000000001</v>
      </c>
      <c r="I181" s="52"/>
      <c r="J181" s="52"/>
      <c r="K181" s="52"/>
      <c r="L181" s="52">
        <v>4992.8</v>
      </c>
      <c r="M181" s="52"/>
      <c r="N181" s="52"/>
      <c r="O181" s="52"/>
      <c r="P181" s="52"/>
      <c r="Q181" s="52"/>
      <c r="R181" s="52">
        <v>24734.7</v>
      </c>
    </row>
    <row r="182" spans="1:18" s="1325" customFormat="1" hidden="1" x14ac:dyDescent="0.25">
      <c r="A182" s="58"/>
      <c r="B182" s="52"/>
      <c r="C182" s="52"/>
      <c r="D182" s="52"/>
      <c r="E182" s="52"/>
      <c r="F182" s="52"/>
      <c r="G182" s="52"/>
      <c r="H182" s="52"/>
      <c r="I182" s="52"/>
      <c r="J182" s="52"/>
      <c r="K182" s="52"/>
      <c r="L182" s="52"/>
      <c r="M182" s="52"/>
      <c r="N182" s="52"/>
      <c r="O182" s="52"/>
      <c r="P182" s="52"/>
      <c r="Q182" s="52"/>
      <c r="R182" s="52"/>
    </row>
    <row r="183" spans="1:18" s="1325" customFormat="1" hidden="1" x14ac:dyDescent="0.25">
      <c r="A183" s="49" t="s">
        <v>856</v>
      </c>
      <c r="B183" s="52">
        <v>414531.22399999999</v>
      </c>
      <c r="C183" s="52">
        <v>139077</v>
      </c>
      <c r="D183" s="52">
        <v>40516</v>
      </c>
      <c r="E183" s="52">
        <v>1459.3</v>
      </c>
      <c r="F183" s="52">
        <v>207.1</v>
      </c>
      <c r="G183" s="52">
        <v>0</v>
      </c>
      <c r="H183" s="52">
        <v>595790.62399999995</v>
      </c>
      <c r="I183" s="52"/>
      <c r="J183" s="52">
        <v>5343.6699947740408</v>
      </c>
      <c r="K183" s="52">
        <v>6630.3854653878243</v>
      </c>
      <c r="L183" s="52">
        <v>338171.62173697684</v>
      </c>
      <c r="M183" s="57">
        <v>14437.94625232334</v>
      </c>
      <c r="N183" s="52">
        <v>6000</v>
      </c>
      <c r="O183" s="52">
        <v>56402.589281310669</v>
      </c>
      <c r="P183" s="52">
        <v>45715.100600000005</v>
      </c>
      <c r="Q183" s="52"/>
      <c r="R183" s="52">
        <v>1068491.9373307726</v>
      </c>
    </row>
    <row r="184" spans="1:18" s="1325" customFormat="1" hidden="1" x14ac:dyDescent="0.25">
      <c r="A184" s="49"/>
      <c r="B184" s="52"/>
      <c r="C184" s="52"/>
      <c r="D184" s="52"/>
      <c r="E184" s="52"/>
      <c r="F184" s="52"/>
      <c r="G184" s="52"/>
      <c r="H184" s="52"/>
      <c r="I184" s="52"/>
      <c r="J184" s="52"/>
      <c r="K184" s="52"/>
      <c r="L184" s="52"/>
      <c r="M184" s="52"/>
      <c r="N184" s="52"/>
      <c r="O184" s="52"/>
      <c r="P184" s="52"/>
      <c r="Q184" s="52"/>
      <c r="R184" s="52"/>
    </row>
    <row r="185" spans="1:18" s="1325" customFormat="1" ht="15.75" hidden="1" thickBot="1" x14ac:dyDescent="0.3">
      <c r="A185" s="49" t="s">
        <v>857</v>
      </c>
      <c r="B185" s="1483">
        <v>0.38795915019775551</v>
      </c>
      <c r="C185" s="1483">
        <v>0.13016195550097631</v>
      </c>
      <c r="D185" s="1483">
        <v>3.7918863572535766E-2</v>
      </c>
      <c r="E185" s="1483">
        <v>1.3657566791243319E-3</v>
      </c>
      <c r="F185" s="1483">
        <v>1.9382457907671431E-4</v>
      </c>
      <c r="G185" s="1483">
        <v>0</v>
      </c>
      <c r="H185" s="1483">
        <v>0.55759955052946863</v>
      </c>
      <c r="I185" s="1183"/>
      <c r="J185" s="1483">
        <v>5.0011327255526147E-3</v>
      </c>
      <c r="K185" s="1483">
        <v>6.2053678027289205E-3</v>
      </c>
      <c r="L185" s="1483">
        <v>0.3164943130799584</v>
      </c>
      <c r="M185" s="1483">
        <v>1.3512452221577962E-2</v>
      </c>
      <c r="N185" s="1483">
        <v>5.6153909920825E-3</v>
      </c>
      <c r="O185" s="1483">
        <v>5.2787098630066816E-2</v>
      </c>
      <c r="P185" s="1483">
        <v>4.2784694018564225E-2</v>
      </c>
      <c r="Q185" s="1183"/>
      <c r="R185" s="1484">
        <v>1</v>
      </c>
    </row>
    <row r="186" spans="1:18" s="1325" customFormat="1" hidden="1" x14ac:dyDescent="0.25">
      <c r="A186" s="49"/>
      <c r="B186" s="52"/>
      <c r="C186" s="52"/>
      <c r="D186" s="52"/>
      <c r="E186" s="52"/>
      <c r="F186" s="52"/>
      <c r="G186" s="52"/>
      <c r="H186" s="52"/>
      <c r="I186" s="52"/>
      <c r="J186" s="52"/>
      <c r="K186" s="52"/>
      <c r="L186" s="52"/>
      <c r="M186" s="52"/>
      <c r="N186" s="52"/>
      <c r="O186" s="52"/>
      <c r="P186" s="52"/>
      <c r="Q186" s="52"/>
      <c r="R186" s="52"/>
    </row>
    <row r="187" spans="1:18" s="1325" customFormat="1" hidden="1" x14ac:dyDescent="0.25">
      <c r="A187" s="1183" t="s">
        <v>859</v>
      </c>
      <c r="B187" s="1183"/>
      <c r="C187" s="1183"/>
      <c r="D187" s="1183"/>
      <c r="E187" s="1183"/>
      <c r="F187" s="1183"/>
      <c r="G187" s="1183"/>
      <c r="H187" s="1183"/>
      <c r="I187" s="1183"/>
      <c r="J187" s="1183"/>
      <c r="K187" s="1183"/>
      <c r="L187" s="1183"/>
      <c r="M187" s="1183"/>
      <c r="N187" s="1183"/>
      <c r="O187" s="1183"/>
      <c r="P187" s="1183"/>
      <c r="Q187" s="1183"/>
      <c r="R187" s="1183"/>
    </row>
    <row r="188" spans="1:18" s="1325" customFormat="1" ht="26.25" hidden="1" customHeight="1" thickBot="1" x14ac:dyDescent="0.3">
      <c r="A188" s="2547"/>
      <c r="B188" s="2547"/>
      <c r="C188" s="2547"/>
      <c r="D188" s="2547"/>
      <c r="E188" s="2547"/>
      <c r="F188" s="2547"/>
      <c r="G188" s="2547"/>
      <c r="H188" s="2547"/>
      <c r="I188" s="2547"/>
      <c r="J188" s="2547"/>
      <c r="K188" s="2547"/>
      <c r="L188" s="2547"/>
      <c r="M188" s="2547"/>
      <c r="N188" s="2547"/>
      <c r="O188" s="2547"/>
      <c r="P188" s="2547"/>
      <c r="Q188" s="2547"/>
      <c r="R188" s="2547"/>
    </row>
    <row r="189" spans="1:18" s="1325" customFormat="1" hidden="1" x14ac:dyDescent="0.25">
      <c r="A189" s="2539" t="s">
        <v>860</v>
      </c>
      <c r="B189" s="2540"/>
      <c r="C189" s="2540"/>
      <c r="D189" s="2540"/>
      <c r="E189" s="2540"/>
      <c r="F189" s="2540"/>
      <c r="G189" s="2540"/>
      <c r="H189" s="2540"/>
      <c r="I189" s="2540"/>
      <c r="J189" s="2540"/>
      <c r="K189" s="2540"/>
      <c r="L189" s="2540"/>
      <c r="M189" s="2540"/>
      <c r="N189" s="2540"/>
      <c r="O189" s="2540"/>
      <c r="P189" s="2540"/>
      <c r="Q189" s="2540"/>
      <c r="R189" s="2541"/>
    </row>
    <row r="190" spans="1:18" s="1325" customFormat="1" ht="15.75" hidden="1" thickBot="1" x14ac:dyDescent="0.3">
      <c r="A190" s="2542"/>
      <c r="B190" s="2543"/>
      <c r="C190" s="2543"/>
      <c r="D190" s="2543"/>
      <c r="E190" s="2543"/>
      <c r="F190" s="2543"/>
      <c r="G190" s="2543"/>
      <c r="H190" s="2543"/>
      <c r="I190" s="2543"/>
      <c r="J190" s="2543"/>
      <c r="K190" s="2543"/>
      <c r="L190" s="2543"/>
      <c r="M190" s="2543"/>
      <c r="N190" s="2543"/>
      <c r="O190" s="2543"/>
      <c r="P190" s="2543"/>
      <c r="Q190" s="2543"/>
      <c r="R190" s="2544"/>
    </row>
    <row r="191" spans="1:18" s="1325" customFormat="1" ht="20.25" hidden="1" x14ac:dyDescent="0.3">
      <c r="A191" s="1016"/>
      <c r="B191" s="1017"/>
      <c r="C191" s="1017"/>
      <c r="D191" s="1017"/>
      <c r="E191" s="1017"/>
      <c r="F191" s="1017"/>
      <c r="G191" s="1017"/>
      <c r="H191" s="1017"/>
      <c r="I191" s="1016"/>
      <c r="J191" s="1016"/>
      <c r="K191" s="1016"/>
      <c r="L191" s="1016"/>
      <c r="M191" s="1016"/>
      <c r="N191" s="1016"/>
      <c r="O191" s="1016"/>
      <c r="P191" s="1016"/>
      <c r="Q191" s="1016"/>
      <c r="R191" s="1016"/>
    </row>
    <row r="192" spans="1:18" s="1325" customFormat="1" ht="21" hidden="1" thickBot="1" x14ac:dyDescent="0.35">
      <c r="A192" s="47"/>
      <c r="B192" s="2556" t="s">
        <v>813</v>
      </c>
      <c r="C192" s="2557"/>
      <c r="D192" s="2557"/>
      <c r="E192" s="2557"/>
      <c r="F192" s="2557"/>
      <c r="G192" s="2557"/>
      <c r="H192" s="2558"/>
      <c r="I192" s="48"/>
      <c r="J192" s="2559" t="s">
        <v>814</v>
      </c>
      <c r="K192" s="2560"/>
      <c r="L192" s="2560"/>
      <c r="M192" s="2560"/>
      <c r="N192" s="2560"/>
      <c r="O192" s="2560"/>
      <c r="P192" s="2561"/>
      <c r="Q192" s="49"/>
      <c r="R192" s="194" t="s">
        <v>815</v>
      </c>
    </row>
    <row r="193" spans="1:18" s="1325" customFormat="1" ht="128.25" hidden="1" x14ac:dyDescent="0.25">
      <c r="A193" s="50"/>
      <c r="B193" s="50" t="s">
        <v>816</v>
      </c>
      <c r="C193" s="50" t="s">
        <v>817</v>
      </c>
      <c r="D193" s="50" t="s">
        <v>819</v>
      </c>
      <c r="E193" s="50" t="s">
        <v>820</v>
      </c>
      <c r="F193" s="50" t="s">
        <v>821</v>
      </c>
      <c r="G193" s="50" t="s">
        <v>823</v>
      </c>
      <c r="H193" s="50" t="s">
        <v>824</v>
      </c>
      <c r="I193" s="50"/>
      <c r="J193" s="50" t="s">
        <v>825</v>
      </c>
      <c r="K193" s="50" t="s">
        <v>826</v>
      </c>
      <c r="L193" s="50" t="s">
        <v>827</v>
      </c>
      <c r="M193" s="50" t="s">
        <v>828</v>
      </c>
      <c r="N193" s="50" t="s">
        <v>829</v>
      </c>
      <c r="O193" s="50" t="s">
        <v>830</v>
      </c>
      <c r="P193" s="50" t="s">
        <v>297</v>
      </c>
      <c r="Q193" s="543"/>
      <c r="R193" s="543" t="s">
        <v>831</v>
      </c>
    </row>
    <row r="194" spans="1:18" s="1325" customFormat="1" hidden="1" x14ac:dyDescent="0.25">
      <c r="A194" s="50"/>
      <c r="B194" s="50"/>
      <c r="C194" s="50"/>
      <c r="D194" s="50"/>
      <c r="E194" s="50"/>
      <c r="F194" s="50"/>
      <c r="G194" s="50"/>
      <c r="H194" s="51"/>
      <c r="I194" s="50"/>
      <c r="J194" s="50"/>
      <c r="K194" s="50"/>
      <c r="L194" s="50"/>
      <c r="M194" s="50"/>
      <c r="N194" s="50"/>
      <c r="O194" s="50"/>
      <c r="P194" s="50"/>
      <c r="Q194" s="50"/>
      <c r="R194" s="51"/>
    </row>
    <row r="195" spans="1:18" s="1325" customFormat="1" hidden="1" x14ac:dyDescent="0.25">
      <c r="A195" s="1877" t="s">
        <v>832</v>
      </c>
      <c r="B195" s="52">
        <v>1323.5626195839761</v>
      </c>
      <c r="C195" s="52">
        <v>631.19482050134775</v>
      </c>
      <c r="D195" s="52">
        <v>0</v>
      </c>
      <c r="E195" s="52">
        <v>0</v>
      </c>
      <c r="F195" s="52">
        <v>2.2911103631697052</v>
      </c>
      <c r="G195" s="52">
        <v>28.785461926448932</v>
      </c>
      <c r="H195" s="52">
        <v>1985.8340123749426</v>
      </c>
      <c r="I195" s="50"/>
      <c r="J195" s="52">
        <v>66.189359743170883</v>
      </c>
      <c r="K195" s="52">
        <v>14.704359586209147</v>
      </c>
      <c r="L195" s="52">
        <v>507.76518251867537</v>
      </c>
      <c r="M195" s="52">
        <v>62.369345302691769</v>
      </c>
      <c r="N195" s="52">
        <v>0</v>
      </c>
      <c r="O195" s="52">
        <v>139.47563020134416</v>
      </c>
      <c r="P195" s="52">
        <v>9.3215335200714335</v>
      </c>
      <c r="Q195" s="50"/>
      <c r="R195" s="52">
        <v>2784</v>
      </c>
    </row>
    <row r="196" spans="1:18" s="1325" customFormat="1" hidden="1" x14ac:dyDescent="0.25">
      <c r="A196" s="1877"/>
      <c r="B196" s="52"/>
      <c r="C196" s="52"/>
      <c r="D196" s="52"/>
      <c r="E196" s="52"/>
      <c r="F196" s="52"/>
      <c r="G196" s="52"/>
      <c r="H196" s="52"/>
      <c r="I196" s="50"/>
      <c r="J196" s="52"/>
      <c r="K196" s="52"/>
      <c r="L196" s="52"/>
      <c r="M196" s="52"/>
      <c r="N196" s="52"/>
      <c r="O196" s="52"/>
      <c r="P196" s="52"/>
      <c r="Q196" s="50"/>
      <c r="R196" s="52"/>
    </row>
    <row r="197" spans="1:18" s="1325" customFormat="1" hidden="1" x14ac:dyDescent="0.25">
      <c r="A197" s="54" t="s">
        <v>833</v>
      </c>
      <c r="B197" s="52">
        <v>59916.4</v>
      </c>
      <c r="C197" s="52">
        <v>21210</v>
      </c>
      <c r="D197" s="52">
        <v>0</v>
      </c>
      <c r="E197" s="52">
        <v>0</v>
      </c>
      <c r="F197" s="52">
        <v>0</v>
      </c>
      <c r="G197" s="52"/>
      <c r="H197" s="52">
        <v>81126.399999999994</v>
      </c>
      <c r="I197" s="52"/>
      <c r="J197" s="52">
        <v>3491.5225</v>
      </c>
      <c r="K197" s="52">
        <v>1329.1690000000001</v>
      </c>
      <c r="L197" s="52">
        <v>15684.772950000002</v>
      </c>
      <c r="M197" s="52">
        <v>4075.4355500000001</v>
      </c>
      <c r="N197" s="52">
        <v>0</v>
      </c>
      <c r="O197" s="52">
        <v>9551.2999999999993</v>
      </c>
      <c r="P197" s="52">
        <v>692.6</v>
      </c>
      <c r="Q197" s="52"/>
      <c r="R197" s="52">
        <v>115951.2</v>
      </c>
    </row>
    <row r="198" spans="1:18" s="1325" customFormat="1" hidden="1" x14ac:dyDescent="0.25">
      <c r="A198" s="54" t="s">
        <v>834</v>
      </c>
      <c r="B198" s="52">
        <v>44202.1</v>
      </c>
      <c r="C198" s="52">
        <v>32030.2</v>
      </c>
      <c r="D198" s="52"/>
      <c r="E198" s="52"/>
      <c r="F198" s="52">
        <v>207.1</v>
      </c>
      <c r="G198" s="52"/>
      <c r="H198" s="52">
        <v>76439.400000000009</v>
      </c>
      <c r="I198" s="52"/>
      <c r="J198" s="52">
        <v>2071.5225</v>
      </c>
      <c r="K198" s="52">
        <v>0</v>
      </c>
      <c r="L198" s="52">
        <v>24787.870049999987</v>
      </c>
      <c r="M198" s="52">
        <v>1562.30745</v>
      </c>
      <c r="N198" s="52">
        <v>0</v>
      </c>
      <c r="O198" s="52">
        <v>3056.3</v>
      </c>
      <c r="P198" s="52">
        <v>0</v>
      </c>
      <c r="Q198" s="52"/>
      <c r="R198" s="52">
        <v>107917.4</v>
      </c>
    </row>
    <row r="199" spans="1:18" s="1325" customFormat="1" hidden="1" x14ac:dyDescent="0.25">
      <c r="A199" s="54" t="s">
        <v>835</v>
      </c>
      <c r="B199" s="52">
        <v>1455</v>
      </c>
      <c r="C199" s="52">
        <v>1377.2</v>
      </c>
      <c r="D199" s="52">
        <v>0</v>
      </c>
      <c r="E199" s="52">
        <v>0</v>
      </c>
      <c r="F199" s="52">
        <v>0</v>
      </c>
      <c r="G199" s="52"/>
      <c r="H199" s="52">
        <v>2832.2</v>
      </c>
      <c r="I199" s="52"/>
      <c r="J199" s="52">
        <v>0</v>
      </c>
      <c r="K199" s="52">
        <v>0</v>
      </c>
      <c r="L199" s="52">
        <v>473.70000000000027</v>
      </c>
      <c r="M199" s="52">
        <v>0</v>
      </c>
      <c r="N199" s="52">
        <v>0</v>
      </c>
      <c r="O199" s="52">
        <v>0</v>
      </c>
      <c r="P199" s="52">
        <v>0</v>
      </c>
      <c r="Q199" s="52"/>
      <c r="R199" s="52">
        <v>3305.9</v>
      </c>
    </row>
    <row r="200" spans="1:18" s="1325" customFormat="1" hidden="1" x14ac:dyDescent="0.25">
      <c r="A200" s="54" t="s">
        <v>861</v>
      </c>
      <c r="B200" s="52">
        <v>0</v>
      </c>
      <c r="C200" s="52">
        <v>0</v>
      </c>
      <c r="D200" s="52"/>
      <c r="E200" s="52"/>
      <c r="F200" s="52"/>
      <c r="G200" s="52">
        <v>2602</v>
      </c>
      <c r="H200" s="52">
        <v>2602</v>
      </c>
      <c r="I200" s="52"/>
      <c r="J200" s="52"/>
      <c r="K200" s="52"/>
      <c r="L200" s="52"/>
      <c r="M200" s="52"/>
      <c r="N200" s="52"/>
      <c r="O200" s="52"/>
      <c r="P200" s="52"/>
      <c r="Q200" s="52"/>
      <c r="R200" s="52">
        <v>2602</v>
      </c>
    </row>
    <row r="201" spans="1:18" s="1325" customFormat="1" hidden="1" x14ac:dyDescent="0.25">
      <c r="A201" s="54" t="s">
        <v>862</v>
      </c>
      <c r="B201" s="52">
        <v>0</v>
      </c>
      <c r="C201" s="52">
        <v>0</v>
      </c>
      <c r="D201" s="52">
        <v>0</v>
      </c>
      <c r="E201" s="52">
        <v>0</v>
      </c>
      <c r="F201" s="52">
        <v>0</v>
      </c>
      <c r="G201" s="52"/>
      <c r="H201" s="52">
        <v>0</v>
      </c>
      <c r="I201" s="52"/>
      <c r="J201" s="52">
        <v>0</v>
      </c>
      <c r="K201" s="52">
        <v>0</v>
      </c>
      <c r="L201" s="52">
        <v>0</v>
      </c>
      <c r="M201" s="52">
        <v>0</v>
      </c>
      <c r="N201" s="52">
        <v>0</v>
      </c>
      <c r="O201" s="52">
        <v>0</v>
      </c>
      <c r="P201" s="52">
        <v>0</v>
      </c>
      <c r="Q201" s="52">
        <v>0</v>
      </c>
      <c r="R201" s="52">
        <v>0</v>
      </c>
    </row>
    <row r="202" spans="1:18" s="1325" customFormat="1" hidden="1" x14ac:dyDescent="0.25">
      <c r="A202" s="55" t="s">
        <v>858</v>
      </c>
      <c r="B202" s="52">
        <v>2260</v>
      </c>
      <c r="C202" s="52">
        <v>1868.8</v>
      </c>
      <c r="D202" s="52">
        <v>0</v>
      </c>
      <c r="E202" s="52">
        <v>0</v>
      </c>
      <c r="F202" s="52">
        <v>0</v>
      </c>
      <c r="G202" s="52"/>
      <c r="H202" s="52">
        <v>4128.8</v>
      </c>
      <c r="I202" s="52"/>
      <c r="J202" s="52">
        <v>320</v>
      </c>
      <c r="K202" s="52">
        <v>0</v>
      </c>
      <c r="L202" s="52">
        <v>4153.5999999999995</v>
      </c>
      <c r="M202" s="52">
        <v>0</v>
      </c>
      <c r="N202" s="52">
        <v>0</v>
      </c>
      <c r="O202" s="52">
        <v>0</v>
      </c>
      <c r="P202" s="52">
        <v>0</v>
      </c>
      <c r="Q202" s="52"/>
      <c r="R202" s="52">
        <v>8602.4</v>
      </c>
    </row>
    <row r="203" spans="1:18" s="1325" customFormat="1" hidden="1" x14ac:dyDescent="0.25">
      <c r="A203" s="55" t="s">
        <v>836</v>
      </c>
      <c r="B203" s="52">
        <v>503.8</v>
      </c>
      <c r="C203" s="52"/>
      <c r="D203" s="52"/>
      <c r="E203" s="52"/>
      <c r="F203" s="52"/>
      <c r="G203" s="52"/>
      <c r="H203" s="52">
        <v>503.8</v>
      </c>
      <c r="I203" s="52"/>
      <c r="J203" s="52"/>
      <c r="K203" s="52"/>
      <c r="L203" s="52">
        <v>96.2</v>
      </c>
      <c r="M203" s="52"/>
      <c r="N203" s="52"/>
      <c r="O203" s="52"/>
      <c r="P203" s="52"/>
      <c r="Q203" s="52"/>
      <c r="R203" s="52">
        <v>600</v>
      </c>
    </row>
    <row r="204" spans="1:18" s="1325" customFormat="1" hidden="1" x14ac:dyDescent="0.25">
      <c r="A204" s="55" t="s">
        <v>837</v>
      </c>
      <c r="B204" s="52">
        <v>1379.4</v>
      </c>
      <c r="C204" s="52">
        <v>569.29999999999995</v>
      </c>
      <c r="D204" s="52">
        <v>0</v>
      </c>
      <c r="E204" s="52">
        <v>0</v>
      </c>
      <c r="F204" s="52">
        <v>0</v>
      </c>
      <c r="G204" s="52"/>
      <c r="H204" s="52">
        <v>1948.7</v>
      </c>
      <c r="I204" s="52"/>
      <c r="J204" s="52">
        <v>100</v>
      </c>
      <c r="K204" s="52">
        <v>0</v>
      </c>
      <c r="L204" s="52">
        <v>499.60000000000014</v>
      </c>
      <c r="M204" s="52">
        <v>0</v>
      </c>
      <c r="N204" s="52">
        <v>0</v>
      </c>
      <c r="O204" s="52">
        <v>0</v>
      </c>
      <c r="P204" s="52">
        <v>150</v>
      </c>
      <c r="Q204" s="52">
        <v>0</v>
      </c>
      <c r="R204" s="52">
        <v>2548.3000000000002</v>
      </c>
    </row>
    <row r="205" spans="1:18" s="1325" customFormat="1" hidden="1" x14ac:dyDescent="0.25">
      <c r="A205" s="55" t="s">
        <v>838</v>
      </c>
      <c r="B205" s="52">
        <v>161.69999999999999</v>
      </c>
      <c r="C205" s="52">
        <v>0</v>
      </c>
      <c r="D205" s="52">
        <v>0</v>
      </c>
      <c r="E205" s="52">
        <v>0</v>
      </c>
      <c r="F205" s="52">
        <v>0</v>
      </c>
      <c r="G205" s="52"/>
      <c r="H205" s="52">
        <v>161.69999999999999</v>
      </c>
      <c r="I205" s="52"/>
      <c r="J205" s="52">
        <v>0</v>
      </c>
      <c r="K205" s="52">
        <v>0</v>
      </c>
      <c r="L205" s="52">
        <v>0</v>
      </c>
      <c r="M205" s="52">
        <v>0</v>
      </c>
      <c r="N205" s="52">
        <v>0</v>
      </c>
      <c r="O205" s="52">
        <v>0</v>
      </c>
      <c r="P205" s="52">
        <v>0</v>
      </c>
      <c r="Q205" s="52">
        <v>0</v>
      </c>
      <c r="R205" s="52">
        <v>161.69999999999999</v>
      </c>
    </row>
    <row r="206" spans="1:18" s="1325" customFormat="1" hidden="1" x14ac:dyDescent="0.25">
      <c r="A206" s="55" t="s">
        <v>839</v>
      </c>
      <c r="B206" s="52">
        <v>9762.2000000000007</v>
      </c>
      <c r="C206" s="52">
        <v>0</v>
      </c>
      <c r="D206" s="52">
        <v>0</v>
      </c>
      <c r="E206" s="52">
        <v>0</v>
      </c>
      <c r="F206" s="52">
        <v>0</v>
      </c>
      <c r="G206" s="52"/>
      <c r="H206" s="52">
        <v>9762.2000000000007</v>
      </c>
      <c r="I206" s="52"/>
      <c r="J206" s="52">
        <v>0</v>
      </c>
      <c r="K206" s="52">
        <v>0</v>
      </c>
      <c r="L206" s="52">
        <v>202.6</v>
      </c>
      <c r="M206" s="52">
        <v>0</v>
      </c>
      <c r="N206" s="52">
        <v>0</v>
      </c>
      <c r="O206" s="52">
        <v>0</v>
      </c>
      <c r="P206" s="52">
        <v>0</v>
      </c>
      <c r="Q206" s="52"/>
      <c r="R206" s="52">
        <v>9964.8000000000011</v>
      </c>
    </row>
    <row r="207" spans="1:18" s="1325" customFormat="1" hidden="1" x14ac:dyDescent="0.25">
      <c r="A207" s="55" t="s">
        <v>840</v>
      </c>
      <c r="B207" s="52">
        <v>150</v>
      </c>
      <c r="C207" s="52">
        <v>0</v>
      </c>
      <c r="D207" s="52">
        <v>0</v>
      </c>
      <c r="E207" s="52">
        <v>0</v>
      </c>
      <c r="F207" s="52">
        <v>0</v>
      </c>
      <c r="G207" s="52"/>
      <c r="H207" s="52">
        <v>150</v>
      </c>
      <c r="I207" s="52"/>
      <c r="J207" s="52"/>
      <c r="K207" s="52"/>
      <c r="L207" s="52">
        <v>9000</v>
      </c>
      <c r="M207" s="52"/>
      <c r="N207" s="52"/>
      <c r="O207" s="52"/>
      <c r="P207" s="52"/>
      <c r="Q207" s="52"/>
      <c r="R207" s="52">
        <v>9150</v>
      </c>
    </row>
    <row r="208" spans="1:18" s="1325" customFormat="1" hidden="1" x14ac:dyDescent="0.25">
      <c r="A208" s="55" t="s">
        <v>841</v>
      </c>
      <c r="B208" s="52">
        <v>84965.84</v>
      </c>
      <c r="C208" s="52">
        <v>22445.7</v>
      </c>
      <c r="D208" s="52"/>
      <c r="E208" s="52"/>
      <c r="F208" s="52"/>
      <c r="G208" s="52"/>
      <c r="H208" s="52">
        <v>107411.54</v>
      </c>
      <c r="I208" s="52"/>
      <c r="J208" s="52"/>
      <c r="K208" s="52">
        <v>1329.1690000000001</v>
      </c>
      <c r="L208" s="52">
        <v>164835.79100000003</v>
      </c>
      <c r="M208" s="52"/>
      <c r="N208" s="52"/>
      <c r="O208" s="52"/>
      <c r="P208" s="52">
        <v>4682</v>
      </c>
      <c r="Q208" s="52"/>
      <c r="R208" s="52">
        <v>278258.5</v>
      </c>
    </row>
    <row r="209" spans="1:18" s="1325" customFormat="1" hidden="1" x14ac:dyDescent="0.25">
      <c r="A209" s="55" t="s">
        <v>842</v>
      </c>
      <c r="B209" s="52">
        <v>10573.9</v>
      </c>
      <c r="C209" s="52">
        <v>1943</v>
      </c>
      <c r="D209" s="52"/>
      <c r="E209" s="52"/>
      <c r="F209" s="52"/>
      <c r="G209" s="52"/>
      <c r="H209" s="52">
        <v>12516.9</v>
      </c>
      <c r="I209" s="52"/>
      <c r="J209" s="52"/>
      <c r="K209" s="52"/>
      <c r="L209" s="52"/>
      <c r="M209" s="52"/>
      <c r="N209" s="52"/>
      <c r="O209" s="52"/>
      <c r="P209" s="52"/>
      <c r="Q209" s="52"/>
      <c r="R209" s="52">
        <v>12516.9</v>
      </c>
    </row>
    <row r="210" spans="1:18" s="1325" customFormat="1" hidden="1" x14ac:dyDescent="0.25">
      <c r="A210" s="55" t="s">
        <v>863</v>
      </c>
      <c r="B210" s="52">
        <v>8283.2999999999993</v>
      </c>
      <c r="C210" s="52"/>
      <c r="D210" s="52"/>
      <c r="E210" s="52"/>
      <c r="F210" s="52"/>
      <c r="G210" s="52"/>
      <c r="H210" s="52">
        <v>8283.2999999999993</v>
      </c>
      <c r="I210" s="52"/>
      <c r="J210" s="52"/>
      <c r="K210" s="52"/>
      <c r="L210" s="52">
        <v>6153.9</v>
      </c>
      <c r="M210" s="52"/>
      <c r="N210" s="52"/>
      <c r="O210" s="52"/>
      <c r="P210" s="52">
        <v>0</v>
      </c>
      <c r="Q210" s="52"/>
      <c r="R210" s="52">
        <v>14437.199999999997</v>
      </c>
    </row>
    <row r="211" spans="1:18" s="1325" customFormat="1" hidden="1" x14ac:dyDescent="0.25">
      <c r="A211" s="56" t="s">
        <v>844</v>
      </c>
      <c r="B211" s="52">
        <v>4500</v>
      </c>
      <c r="C211" s="52">
        <v>500</v>
      </c>
      <c r="D211" s="52"/>
      <c r="E211" s="52"/>
      <c r="F211" s="52"/>
      <c r="G211" s="52"/>
      <c r="H211" s="52">
        <v>5000</v>
      </c>
      <c r="I211" s="52"/>
      <c r="J211" s="52">
        <v>0</v>
      </c>
      <c r="K211" s="52">
        <v>0</v>
      </c>
      <c r="L211" s="52">
        <v>0</v>
      </c>
      <c r="M211" s="52">
        <v>0</v>
      </c>
      <c r="N211" s="52">
        <v>0</v>
      </c>
      <c r="O211" s="52">
        <v>0</v>
      </c>
      <c r="P211" s="52">
        <v>0</v>
      </c>
      <c r="Q211" s="52"/>
      <c r="R211" s="52">
        <v>5000</v>
      </c>
    </row>
    <row r="212" spans="1:18" s="1325" customFormat="1" hidden="1" x14ac:dyDescent="0.25">
      <c r="A212" s="55" t="s">
        <v>845</v>
      </c>
      <c r="B212" s="52">
        <v>31076</v>
      </c>
      <c r="C212" s="52">
        <v>21423</v>
      </c>
      <c r="D212" s="52"/>
      <c r="E212" s="52"/>
      <c r="F212" s="52"/>
      <c r="G212" s="52"/>
      <c r="H212" s="52">
        <v>52499</v>
      </c>
      <c r="I212" s="52"/>
      <c r="J212" s="52"/>
      <c r="K212" s="52"/>
      <c r="L212" s="52">
        <v>31440.399999999994</v>
      </c>
      <c r="M212" s="52">
        <v>5849.5</v>
      </c>
      <c r="N212" s="52"/>
      <c r="O212" s="52"/>
      <c r="P212" s="52"/>
      <c r="Q212" s="52"/>
      <c r="R212" s="52">
        <v>89788.9</v>
      </c>
    </row>
    <row r="213" spans="1:18" s="1325" customFormat="1" hidden="1" x14ac:dyDescent="0.25">
      <c r="A213" s="55" t="s">
        <v>846</v>
      </c>
      <c r="B213" s="52">
        <v>22825.5</v>
      </c>
      <c r="C213" s="52">
        <v>6973.1</v>
      </c>
      <c r="D213" s="52"/>
      <c r="E213" s="52"/>
      <c r="F213" s="52"/>
      <c r="G213" s="52"/>
      <c r="H213" s="52">
        <v>29798.6</v>
      </c>
      <c r="I213" s="52"/>
      <c r="J213" s="52"/>
      <c r="K213" s="52"/>
      <c r="L213" s="52">
        <v>22130.9</v>
      </c>
      <c r="M213" s="52">
        <v>0</v>
      </c>
      <c r="N213" s="52"/>
      <c r="O213" s="52"/>
      <c r="P213" s="52"/>
      <c r="Q213" s="52"/>
      <c r="R213" s="52">
        <v>51929.5</v>
      </c>
    </row>
    <row r="214" spans="1:18" s="1325" customFormat="1" hidden="1" x14ac:dyDescent="0.25">
      <c r="A214" s="56" t="s">
        <v>847</v>
      </c>
      <c r="B214" s="52">
        <v>19652.2</v>
      </c>
      <c r="C214" s="52"/>
      <c r="D214" s="52"/>
      <c r="E214" s="52"/>
      <c r="F214" s="52"/>
      <c r="G214" s="52"/>
      <c r="H214" s="52">
        <v>19652.2</v>
      </c>
      <c r="I214" s="52"/>
      <c r="J214" s="52"/>
      <c r="K214" s="52"/>
      <c r="L214" s="52">
        <v>13101.399999999998</v>
      </c>
      <c r="M214" s="52">
        <v>0</v>
      </c>
      <c r="N214" s="52"/>
      <c r="O214" s="52"/>
      <c r="P214" s="52"/>
      <c r="Q214" s="52"/>
      <c r="R214" s="52">
        <v>32753.599999999999</v>
      </c>
    </row>
    <row r="215" spans="1:18" s="1325" customFormat="1" hidden="1" x14ac:dyDescent="0.25">
      <c r="A215" s="56" t="s">
        <v>848</v>
      </c>
      <c r="B215" s="52">
        <v>48512.1</v>
      </c>
      <c r="C215" s="52">
        <v>34139.599999999999</v>
      </c>
      <c r="D215" s="52"/>
      <c r="E215" s="52"/>
      <c r="F215" s="52"/>
      <c r="G215" s="52"/>
      <c r="H215" s="52">
        <v>82651.7</v>
      </c>
      <c r="I215" s="52"/>
      <c r="J215" s="52"/>
      <c r="K215" s="52">
        <v>0</v>
      </c>
      <c r="L215" s="52">
        <v>19780.899999999994</v>
      </c>
      <c r="M215" s="52">
        <v>1565.3933300000001</v>
      </c>
      <c r="N215" s="52"/>
      <c r="O215" s="52">
        <v>46852.800000000003</v>
      </c>
      <c r="P215" s="52">
        <v>4625.5</v>
      </c>
      <c r="Q215" s="52"/>
      <c r="R215" s="57">
        <v>153910.9</v>
      </c>
    </row>
    <row r="216" spans="1:18" s="1325" customFormat="1" hidden="1" x14ac:dyDescent="0.25">
      <c r="A216" s="55" t="s">
        <v>849</v>
      </c>
      <c r="B216" s="52">
        <v>6971.7</v>
      </c>
      <c r="C216" s="52">
        <v>14611.2</v>
      </c>
      <c r="D216" s="52"/>
      <c r="E216" s="52">
        <v>1459.3</v>
      </c>
      <c r="F216" s="52"/>
      <c r="G216" s="52"/>
      <c r="H216" s="52">
        <v>23042.2</v>
      </c>
      <c r="I216" s="52"/>
      <c r="J216" s="52"/>
      <c r="K216" s="52">
        <v>3987.5070000000001</v>
      </c>
      <c r="L216" s="52">
        <v>0</v>
      </c>
      <c r="M216" s="52">
        <v>1958.3929999999978</v>
      </c>
      <c r="N216" s="52"/>
      <c r="O216" s="52"/>
      <c r="P216" s="52"/>
      <c r="Q216" s="52"/>
      <c r="R216" s="52">
        <v>28988.1</v>
      </c>
    </row>
    <row r="217" spans="1:18" s="1325" customFormat="1" hidden="1" x14ac:dyDescent="0.25">
      <c r="A217" s="55" t="s">
        <v>850</v>
      </c>
      <c r="B217" s="52">
        <v>4000</v>
      </c>
      <c r="C217" s="52"/>
      <c r="D217" s="52"/>
      <c r="E217" s="52"/>
      <c r="F217" s="52"/>
      <c r="G217" s="52"/>
      <c r="H217" s="52">
        <v>4000</v>
      </c>
      <c r="I217" s="52"/>
      <c r="J217" s="52"/>
      <c r="K217" s="52"/>
      <c r="L217" s="52"/>
      <c r="M217" s="52"/>
      <c r="N217" s="52">
        <v>5909.8601200000003</v>
      </c>
      <c r="O217" s="52"/>
      <c r="P217" s="52">
        <v>5238.439879999999</v>
      </c>
      <c r="Q217" s="52"/>
      <c r="R217" s="52">
        <v>15148.3</v>
      </c>
    </row>
    <row r="218" spans="1:18" s="1325" customFormat="1" hidden="1" x14ac:dyDescent="0.25">
      <c r="A218" s="58" t="s">
        <v>851</v>
      </c>
      <c r="B218" s="52">
        <v>7000</v>
      </c>
      <c r="C218" s="52"/>
      <c r="D218" s="52">
        <v>35400</v>
      </c>
      <c r="E218" s="52"/>
      <c r="F218" s="52"/>
      <c r="G218" s="52"/>
      <c r="H218" s="52">
        <v>42400</v>
      </c>
      <c r="I218" s="52"/>
      <c r="J218" s="52"/>
      <c r="K218" s="52"/>
      <c r="L218" s="52">
        <v>14159.4</v>
      </c>
      <c r="M218" s="52"/>
      <c r="N218" s="52"/>
      <c r="O218" s="52"/>
      <c r="P218" s="52"/>
      <c r="Q218" s="52"/>
      <c r="R218" s="52">
        <v>56559.4</v>
      </c>
    </row>
    <row r="219" spans="1:18" s="1325" customFormat="1" hidden="1" x14ac:dyDescent="0.25">
      <c r="A219" s="49" t="s">
        <v>855</v>
      </c>
      <c r="B219" s="52">
        <v>19741.900000000001</v>
      </c>
      <c r="C219" s="52">
        <v>0</v>
      </c>
      <c r="D219" s="52"/>
      <c r="E219" s="52"/>
      <c r="F219" s="52"/>
      <c r="G219" s="52"/>
      <c r="H219" s="52">
        <v>19741.900000000001</v>
      </c>
      <c r="I219" s="52"/>
      <c r="J219" s="52"/>
      <c r="K219" s="52"/>
      <c r="L219" s="52">
        <v>5780.9</v>
      </c>
      <c r="M219" s="57">
        <v>0</v>
      </c>
      <c r="N219" s="52"/>
      <c r="O219" s="52"/>
      <c r="P219" s="52">
        <v>0</v>
      </c>
      <c r="Q219" s="52"/>
      <c r="R219" s="52">
        <v>25522.799999999999</v>
      </c>
    </row>
    <row r="220" spans="1:18" s="1325" customFormat="1" hidden="1" x14ac:dyDescent="0.25">
      <c r="A220" s="49"/>
      <c r="B220" s="52"/>
      <c r="C220" s="52"/>
      <c r="D220" s="52"/>
      <c r="E220" s="52"/>
      <c r="F220" s="52"/>
      <c r="G220" s="52"/>
      <c r="H220" s="52"/>
      <c r="I220" s="52"/>
      <c r="J220" s="52"/>
      <c r="K220" s="52"/>
      <c r="L220" s="52"/>
      <c r="M220" s="52"/>
      <c r="N220" s="52"/>
      <c r="O220" s="52"/>
      <c r="P220" s="52"/>
      <c r="Q220" s="52"/>
      <c r="R220" s="52"/>
    </row>
    <row r="221" spans="1:18" s="1325" customFormat="1" ht="15.75" hidden="1" thickBot="1" x14ac:dyDescent="0.3">
      <c r="A221" s="49" t="s">
        <v>856</v>
      </c>
      <c r="B221" s="243">
        <v>387893.04000000004</v>
      </c>
      <c r="C221" s="243">
        <v>159091.1</v>
      </c>
      <c r="D221" s="243">
        <v>35400</v>
      </c>
      <c r="E221" s="243">
        <v>1459.3</v>
      </c>
      <c r="F221" s="243">
        <v>207.1</v>
      </c>
      <c r="G221" s="243">
        <v>2602</v>
      </c>
      <c r="H221" s="243">
        <v>586652.54</v>
      </c>
      <c r="I221" s="52"/>
      <c r="J221" s="243">
        <v>5983.0450000000001</v>
      </c>
      <c r="K221" s="243">
        <v>6645.8450000000003</v>
      </c>
      <c r="L221" s="243">
        <v>332281.93400000012</v>
      </c>
      <c r="M221" s="243">
        <v>15011.029329999999</v>
      </c>
      <c r="N221" s="243">
        <v>5909.8601200000003</v>
      </c>
      <c r="O221" s="243">
        <v>59460.4</v>
      </c>
      <c r="P221" s="243">
        <v>15388.53988</v>
      </c>
      <c r="Q221" s="52"/>
      <c r="R221" s="1182">
        <v>1027333.1933300002</v>
      </c>
    </row>
    <row r="222" spans="1:18" s="1325" customFormat="1" hidden="1" x14ac:dyDescent="0.25">
      <c r="A222" s="49"/>
      <c r="B222" s="52"/>
      <c r="C222" s="52"/>
      <c r="D222" s="52"/>
      <c r="E222" s="52"/>
      <c r="F222" s="52"/>
      <c r="G222" s="52"/>
      <c r="H222" s="52"/>
      <c r="I222" s="52"/>
      <c r="J222" s="52"/>
      <c r="K222" s="52"/>
      <c r="L222" s="52"/>
      <c r="M222" s="52"/>
      <c r="N222" s="52"/>
      <c r="O222" s="52"/>
      <c r="P222" s="52"/>
      <c r="Q222" s="52"/>
      <c r="R222" s="52"/>
    </row>
    <row r="223" spans="1:18" s="1325" customFormat="1" hidden="1" x14ac:dyDescent="0.25">
      <c r="A223" s="1183" t="s">
        <v>857</v>
      </c>
      <c r="B223" s="1183">
        <v>0.37757277046863702</v>
      </c>
      <c r="C223" s="1183">
        <v>0.15485832739845751</v>
      </c>
      <c r="D223" s="1183">
        <v>3.4458148758198262E-2</v>
      </c>
      <c r="E223" s="1183">
        <v>1.4204739119445967E-3</v>
      </c>
      <c r="F223" s="1183">
        <v>2.0158990417578701E-4</v>
      </c>
      <c r="G223" s="1183">
        <v>2.532771273130844E-3</v>
      </c>
      <c r="H223" s="1183">
        <v>0.57104408171454402</v>
      </c>
      <c r="I223" s="1183"/>
      <c r="J223" s="1183">
        <v>5.8238603004800655E-3</v>
      </c>
      <c r="K223" s="1183">
        <v>6.469025865365202E-3</v>
      </c>
      <c r="L223" s="1183">
        <v>0.32344125173541866</v>
      </c>
      <c r="M223" s="1183">
        <v>1.4611646374768847E-2</v>
      </c>
      <c r="N223" s="1183">
        <v>5.7526225750029218E-3</v>
      </c>
      <c r="O223" s="1183">
        <v>5.7878398542993557E-2</v>
      </c>
      <c r="P223" s="1183">
        <v>1.4979112891426736E-2</v>
      </c>
      <c r="Q223" s="1183"/>
      <c r="R223" s="1183">
        <v>1</v>
      </c>
    </row>
    <row r="224" spans="1:18" s="1325" customFormat="1" hidden="1" x14ac:dyDescent="0.25">
      <c r="A224" s="1196"/>
      <c r="B224" s="1197"/>
      <c r="C224" s="1198"/>
      <c r="D224" s="1198"/>
      <c r="E224" s="1198"/>
      <c r="F224" s="1198"/>
      <c r="G224" s="1198"/>
      <c r="H224" s="1199"/>
      <c r="I224" s="1183"/>
      <c r="J224" s="1198"/>
      <c r="K224" s="1198"/>
      <c r="L224" s="1198"/>
      <c r="M224" s="1198"/>
      <c r="N224" s="1198"/>
      <c r="O224" s="1198"/>
      <c r="P224" s="1198"/>
      <c r="Q224" s="1183"/>
      <c r="R224" s="49"/>
    </row>
    <row r="225" spans="1:18" s="1325" customFormat="1" hidden="1" x14ac:dyDescent="0.25">
      <c r="A225" s="2546" t="s">
        <v>859</v>
      </c>
      <c r="B225" s="2546"/>
      <c r="C225" s="2546"/>
      <c r="D225" s="2546"/>
      <c r="E225" s="2546"/>
      <c r="F225" s="2546"/>
      <c r="G225" s="2546"/>
      <c r="H225" s="2546"/>
      <c r="I225" s="2546"/>
      <c r="J225" s="2546"/>
      <c r="K225" s="2546"/>
      <c r="L225" s="2546"/>
      <c r="M225" s="2546"/>
      <c r="N225" s="2546"/>
      <c r="O225" s="2546"/>
      <c r="P225" s="2546"/>
      <c r="Q225" s="2546"/>
      <c r="R225" s="2546"/>
    </row>
    <row r="226" spans="1:18" s="1325" customFormat="1" hidden="1" x14ac:dyDescent="0.25">
      <c r="A226" s="50"/>
      <c r="B226" s="50"/>
      <c r="C226" s="50"/>
      <c r="D226" s="50"/>
      <c r="E226" s="50"/>
      <c r="F226" s="50"/>
      <c r="G226" s="50"/>
      <c r="H226" s="51"/>
      <c r="I226" s="50"/>
      <c r="J226" s="50"/>
      <c r="K226" s="50"/>
      <c r="L226" s="50"/>
      <c r="M226" s="50"/>
      <c r="N226" s="50"/>
      <c r="O226" s="50"/>
      <c r="P226" s="50"/>
      <c r="Q226" s="50"/>
      <c r="R226" s="51"/>
    </row>
    <row r="227" spans="1:18" s="197" customFormat="1" hidden="1" x14ac:dyDescent="0.25">
      <c r="A227" s="2539" t="s">
        <v>864</v>
      </c>
      <c r="B227" s="2540"/>
      <c r="C227" s="2540"/>
      <c r="D227" s="2540"/>
      <c r="E227" s="2540"/>
      <c r="F227" s="2540"/>
      <c r="G227" s="2540"/>
      <c r="H227" s="2540"/>
      <c r="I227" s="2540"/>
      <c r="J227" s="2540"/>
      <c r="K227" s="2540"/>
      <c r="L227" s="2540"/>
      <c r="M227" s="2540"/>
      <c r="N227" s="2540"/>
      <c r="O227" s="2540"/>
      <c r="P227" s="2540"/>
      <c r="Q227" s="2540"/>
      <c r="R227" s="2541"/>
    </row>
    <row r="228" spans="1:18" s="197" customFormat="1" ht="15.75" hidden="1" thickBot="1" x14ac:dyDescent="0.3">
      <c r="A228" s="2542"/>
      <c r="B228" s="2543"/>
      <c r="C228" s="2543"/>
      <c r="D228" s="2543"/>
      <c r="E228" s="2543"/>
      <c r="F228" s="2543"/>
      <c r="G228" s="2543"/>
      <c r="H228" s="2543"/>
      <c r="I228" s="2543"/>
      <c r="J228" s="2543"/>
      <c r="K228" s="2543"/>
      <c r="L228" s="2543"/>
      <c r="M228" s="2543"/>
      <c r="N228" s="2543"/>
      <c r="O228" s="2543"/>
      <c r="P228" s="2543"/>
      <c r="Q228" s="2543"/>
      <c r="R228" s="2544"/>
    </row>
    <row r="229" spans="1:18" s="197" customFormat="1" ht="20.25" hidden="1" x14ac:dyDescent="0.3">
      <c r="A229" s="1016"/>
      <c r="B229" s="1017"/>
      <c r="C229" s="1017"/>
      <c r="D229" s="1017"/>
      <c r="E229" s="1017"/>
      <c r="F229" s="1017"/>
      <c r="G229" s="1017"/>
      <c r="H229" s="1017"/>
      <c r="I229" s="1016"/>
      <c r="J229" s="1016"/>
      <c r="K229" s="1016"/>
      <c r="L229" s="1016"/>
      <c r="M229" s="1016"/>
      <c r="N229" s="1016"/>
      <c r="O229" s="1016"/>
      <c r="P229" s="1016"/>
      <c r="Q229" s="1016"/>
      <c r="R229" s="1016"/>
    </row>
    <row r="230" spans="1:18" s="197" customFormat="1" ht="21" hidden="1" thickBot="1" x14ac:dyDescent="0.35">
      <c r="A230" s="47"/>
      <c r="B230" s="191" t="s">
        <v>813</v>
      </c>
      <c r="C230" s="192"/>
      <c r="D230" s="192"/>
      <c r="E230" s="192"/>
      <c r="F230" s="192"/>
      <c r="G230" s="192"/>
      <c r="H230" s="193"/>
      <c r="I230" s="48"/>
      <c r="J230" s="196" t="s">
        <v>814</v>
      </c>
      <c r="K230" s="192"/>
      <c r="L230" s="192"/>
      <c r="M230" s="192"/>
      <c r="N230" s="192"/>
      <c r="O230" s="192"/>
      <c r="P230" s="193"/>
      <c r="Q230" s="49"/>
      <c r="R230" s="194" t="s">
        <v>815</v>
      </c>
    </row>
    <row r="231" spans="1:18" s="197" customFormat="1" ht="128.25" hidden="1" x14ac:dyDescent="0.25">
      <c r="A231" s="50"/>
      <c r="B231" s="50" t="s">
        <v>816</v>
      </c>
      <c r="C231" s="50" t="s">
        <v>817</v>
      </c>
      <c r="D231" s="50" t="s">
        <v>819</v>
      </c>
      <c r="E231" s="50" t="s">
        <v>820</v>
      </c>
      <c r="F231" s="50" t="s">
        <v>821</v>
      </c>
      <c r="G231" s="50" t="s">
        <v>823</v>
      </c>
      <c r="H231" s="50" t="s">
        <v>824</v>
      </c>
      <c r="I231" s="50"/>
      <c r="J231" s="50" t="s">
        <v>825</v>
      </c>
      <c r="K231" s="50" t="s">
        <v>826</v>
      </c>
      <c r="L231" s="50" t="s">
        <v>827</v>
      </c>
      <c r="M231" s="50" t="s">
        <v>828</v>
      </c>
      <c r="N231" s="50" t="s">
        <v>829</v>
      </c>
      <c r="O231" s="50" t="s">
        <v>830</v>
      </c>
      <c r="P231" s="50" t="s">
        <v>297</v>
      </c>
      <c r="Q231" s="543"/>
      <c r="R231" s="543" t="s">
        <v>831</v>
      </c>
    </row>
    <row r="232" spans="1:18" s="197" customFormat="1" hidden="1" x14ac:dyDescent="0.25">
      <c r="A232" s="50"/>
      <c r="B232" s="50"/>
      <c r="C232" s="50"/>
      <c r="D232" s="50"/>
      <c r="E232" s="50"/>
      <c r="F232" s="50"/>
      <c r="G232" s="50"/>
      <c r="H232" s="51"/>
      <c r="I232" s="50"/>
      <c r="J232" s="50"/>
      <c r="K232" s="50"/>
      <c r="L232" s="50"/>
      <c r="M232" s="50"/>
      <c r="N232" s="50"/>
      <c r="O232" s="50"/>
      <c r="P232" s="50"/>
      <c r="Q232" s="50"/>
      <c r="R232" s="51"/>
    </row>
    <row r="233" spans="1:18" s="197" customFormat="1" hidden="1" x14ac:dyDescent="0.25">
      <c r="A233" s="1877" t="s">
        <v>832</v>
      </c>
      <c r="B233" s="52">
        <v>1410.9789585606518</v>
      </c>
      <c r="C233" s="52">
        <v>671.46020779324829</v>
      </c>
      <c r="D233" s="52">
        <v>0</v>
      </c>
      <c r="E233" s="52">
        <v>0</v>
      </c>
      <c r="F233" s="52">
        <v>2.5104057724410525</v>
      </c>
      <c r="G233" s="52">
        <v>0</v>
      </c>
      <c r="H233" s="52">
        <v>2084.9495721263411</v>
      </c>
      <c r="I233" s="50"/>
      <c r="J233" s="52">
        <v>57.593872267499627</v>
      </c>
      <c r="K233" s="52">
        <v>14.423620611432201</v>
      </c>
      <c r="L233" s="52">
        <v>397.77021873935968</v>
      </c>
      <c r="M233" s="52">
        <v>66.223316349589368</v>
      </c>
      <c r="N233" s="52">
        <v>0</v>
      </c>
      <c r="O233" s="52">
        <v>152.82564855928445</v>
      </c>
      <c r="P233" s="52">
        <v>10.21375134649363</v>
      </c>
      <c r="Q233" s="50"/>
      <c r="R233" s="52">
        <v>2784</v>
      </c>
    </row>
    <row r="234" spans="1:18" s="197" customFormat="1" hidden="1" x14ac:dyDescent="0.25">
      <c r="A234" s="1877"/>
      <c r="B234" s="52"/>
      <c r="C234" s="52"/>
      <c r="D234" s="52"/>
      <c r="E234" s="52"/>
      <c r="F234" s="52"/>
      <c r="G234" s="52"/>
      <c r="H234" s="52"/>
      <c r="I234" s="50"/>
      <c r="J234" s="52"/>
      <c r="K234" s="52"/>
      <c r="L234" s="52"/>
      <c r="M234" s="52"/>
      <c r="N234" s="52"/>
      <c r="O234" s="52"/>
      <c r="P234" s="52"/>
      <c r="Q234" s="50"/>
      <c r="R234" s="52"/>
    </row>
    <row r="235" spans="1:18" s="197" customFormat="1" hidden="1" x14ac:dyDescent="0.25">
      <c r="A235" s="54" t="s">
        <v>833</v>
      </c>
      <c r="B235" s="52">
        <v>58496.800000000003</v>
      </c>
      <c r="C235" s="52">
        <v>20618.7</v>
      </c>
      <c r="D235" s="52">
        <v>0</v>
      </c>
      <c r="E235" s="52">
        <v>0</v>
      </c>
      <c r="F235" s="52">
        <v>0</v>
      </c>
      <c r="G235" s="52"/>
      <c r="H235" s="52">
        <f>SUM(B235:F235)</f>
        <v>79115.5</v>
      </c>
      <c r="I235" s="52"/>
      <c r="J235" s="52">
        <v>1500</v>
      </c>
      <c r="K235" s="52">
        <v>722.5</v>
      </c>
      <c r="L235" s="52">
        <f>R235-H235-J235-K235-O235-M235-P235</f>
        <v>13979.900000000003</v>
      </c>
      <c r="M235" s="52">
        <v>3100</v>
      </c>
      <c r="N235" s="52">
        <v>0</v>
      </c>
      <c r="O235" s="52">
        <v>9551.2999999999993</v>
      </c>
      <c r="P235" s="52">
        <f>492.6+200</f>
        <v>692.6</v>
      </c>
      <c r="Q235" s="52"/>
      <c r="R235" s="52">
        <v>108661.8</v>
      </c>
    </row>
    <row r="236" spans="1:18" s="197" customFormat="1" hidden="1" x14ac:dyDescent="0.25">
      <c r="A236" s="54" t="s">
        <v>834</v>
      </c>
      <c r="B236" s="52">
        <v>42889.2</v>
      </c>
      <c r="C236" s="52">
        <v>31087.4</v>
      </c>
      <c r="D236" s="52"/>
      <c r="E236" s="52"/>
      <c r="F236" s="52">
        <f>207.1</f>
        <v>207.1</v>
      </c>
      <c r="G236" s="52"/>
      <c r="H236" s="52">
        <f>SUM(B236:F236)</f>
        <v>74183.700000000012</v>
      </c>
      <c r="I236" s="52"/>
      <c r="J236" s="52">
        <v>3251.3</v>
      </c>
      <c r="K236" s="52">
        <f>467.4</f>
        <v>467.4</v>
      </c>
      <c r="L236" s="52">
        <f>R236-H236-J236-K236-M236-O236-P236</f>
        <v>15774.899999999991</v>
      </c>
      <c r="M236" s="52">
        <f>5463.2-M235</f>
        <v>2363.1999999999998</v>
      </c>
      <c r="N236" s="52">
        <v>0</v>
      </c>
      <c r="O236" s="52">
        <v>3056.3</v>
      </c>
      <c r="P236" s="52">
        <v>0</v>
      </c>
      <c r="Q236" s="52"/>
      <c r="R236" s="52">
        <v>99096.8</v>
      </c>
    </row>
    <row r="237" spans="1:18" s="197" customFormat="1" hidden="1" x14ac:dyDescent="0.25">
      <c r="A237" s="54" t="s">
        <v>835</v>
      </c>
      <c r="B237" s="52">
        <v>1396.1</v>
      </c>
      <c r="C237" s="52">
        <v>1322</v>
      </c>
      <c r="D237" s="52">
        <v>0</v>
      </c>
      <c r="E237" s="52">
        <v>0</v>
      </c>
      <c r="F237" s="52">
        <v>0</v>
      </c>
      <c r="G237" s="52"/>
      <c r="H237" s="52">
        <f>SUM(B237:F237)</f>
        <v>2718.1</v>
      </c>
      <c r="I237" s="52"/>
      <c r="J237" s="52">
        <v>0</v>
      </c>
      <c r="K237" s="52">
        <v>0</v>
      </c>
      <c r="L237" s="52">
        <f>R237-H237</f>
        <v>467.09999999999991</v>
      </c>
      <c r="M237" s="52">
        <v>0</v>
      </c>
      <c r="N237" s="52">
        <v>0</v>
      </c>
      <c r="O237" s="52">
        <v>0</v>
      </c>
      <c r="P237" s="52">
        <v>0</v>
      </c>
      <c r="Q237" s="52"/>
      <c r="R237" s="52">
        <v>3185.2</v>
      </c>
    </row>
    <row r="238" spans="1:18" s="197" customFormat="1" hidden="1" x14ac:dyDescent="0.25">
      <c r="A238" s="54" t="s">
        <v>861</v>
      </c>
      <c r="B238" s="52">
        <v>0</v>
      </c>
      <c r="C238" s="52"/>
      <c r="D238" s="52"/>
      <c r="E238" s="52"/>
      <c r="F238" s="52"/>
      <c r="G238" s="52">
        <v>0</v>
      </c>
      <c r="H238" s="52">
        <f>SUM(B238:G238)</f>
        <v>0</v>
      </c>
      <c r="I238" s="52"/>
      <c r="J238" s="52"/>
      <c r="K238" s="52"/>
      <c r="L238" s="52"/>
      <c r="M238" s="52"/>
      <c r="N238" s="52"/>
      <c r="O238" s="52"/>
      <c r="P238" s="52"/>
      <c r="Q238" s="52"/>
      <c r="R238" s="52">
        <f>B238</f>
        <v>0</v>
      </c>
    </row>
    <row r="239" spans="1:18" s="197" customFormat="1" hidden="1" x14ac:dyDescent="0.25">
      <c r="A239" s="54" t="s">
        <v>862</v>
      </c>
      <c r="B239" s="52">
        <v>0</v>
      </c>
      <c r="C239" s="52">
        <v>0</v>
      </c>
      <c r="D239" s="52">
        <v>0</v>
      </c>
      <c r="E239" s="52">
        <v>0</v>
      </c>
      <c r="F239" s="52">
        <v>0</v>
      </c>
      <c r="G239" s="52"/>
      <c r="H239" s="52">
        <f t="shared" ref="H239:H257" si="0">SUM(B239:F239)</f>
        <v>0</v>
      </c>
      <c r="I239" s="52"/>
      <c r="J239" s="52">
        <v>0</v>
      </c>
      <c r="K239" s="52">
        <v>0</v>
      </c>
      <c r="L239" s="52">
        <v>0</v>
      </c>
      <c r="M239" s="52">
        <v>0</v>
      </c>
      <c r="N239" s="52">
        <v>0</v>
      </c>
      <c r="O239" s="52">
        <v>0</v>
      </c>
      <c r="P239" s="52">
        <v>0</v>
      </c>
      <c r="Q239" s="52"/>
      <c r="R239" s="52">
        <v>0</v>
      </c>
    </row>
    <row r="240" spans="1:18" s="197" customFormat="1" hidden="1" x14ac:dyDescent="0.25">
      <c r="A240" s="55" t="s">
        <v>858</v>
      </c>
      <c r="B240" s="52">
        <v>2182.5</v>
      </c>
      <c r="C240" s="52">
        <v>1813</v>
      </c>
      <c r="D240" s="52">
        <v>0</v>
      </c>
      <c r="E240" s="52">
        <v>0</v>
      </c>
      <c r="F240" s="52">
        <v>0</v>
      </c>
      <c r="G240" s="52"/>
      <c r="H240" s="52">
        <f t="shared" si="0"/>
        <v>3995.5</v>
      </c>
      <c r="I240" s="52"/>
      <c r="J240" s="52">
        <v>0</v>
      </c>
      <c r="K240" s="52">
        <v>0</v>
      </c>
      <c r="L240" s="52">
        <f>R240-H240</f>
        <v>1951.3999999999996</v>
      </c>
      <c r="M240" s="52">
        <v>0</v>
      </c>
      <c r="N240" s="52">
        <v>0</v>
      </c>
      <c r="O240" s="52">
        <v>0</v>
      </c>
      <c r="P240" s="52">
        <v>0</v>
      </c>
      <c r="Q240" s="52"/>
      <c r="R240" s="52">
        <v>5946.9</v>
      </c>
    </row>
    <row r="241" spans="1:18" s="197" customFormat="1" hidden="1" x14ac:dyDescent="0.25">
      <c r="A241" s="55" t="s">
        <v>836</v>
      </c>
      <c r="B241" s="52">
        <v>498.3</v>
      </c>
      <c r="C241" s="52"/>
      <c r="D241" s="52"/>
      <c r="E241" s="52"/>
      <c r="F241" s="52"/>
      <c r="G241" s="52"/>
      <c r="H241" s="52">
        <f t="shared" si="0"/>
        <v>498.3</v>
      </c>
      <c r="I241" s="52"/>
      <c r="J241" s="52"/>
      <c r="K241" s="52"/>
      <c r="L241" s="52">
        <v>96</v>
      </c>
      <c r="M241" s="52"/>
      <c r="N241" s="52"/>
      <c r="O241" s="52"/>
      <c r="P241" s="52"/>
      <c r="Q241" s="52"/>
      <c r="R241" s="52">
        <v>594.29999999999995</v>
      </c>
    </row>
    <row r="242" spans="1:18" s="197" customFormat="1" hidden="1" x14ac:dyDescent="0.25">
      <c r="A242" s="55" t="s">
        <v>837</v>
      </c>
      <c r="B242" s="52">
        <v>1337.7</v>
      </c>
      <c r="C242" s="52">
        <v>552.1</v>
      </c>
      <c r="D242" s="52">
        <v>0</v>
      </c>
      <c r="E242" s="52">
        <v>0</v>
      </c>
      <c r="F242" s="52">
        <v>0</v>
      </c>
      <c r="G242" s="52"/>
      <c r="H242" s="52">
        <f t="shared" si="0"/>
        <v>1889.8000000000002</v>
      </c>
      <c r="I242" s="52"/>
      <c r="J242" s="52">
        <v>0</v>
      </c>
      <c r="K242" s="52">
        <v>0</v>
      </c>
      <c r="L242" s="52">
        <f>R242-P242-C242-B242</f>
        <v>443.39999999999986</v>
      </c>
      <c r="M242" s="52">
        <v>0</v>
      </c>
      <c r="N242" s="52">
        <v>0</v>
      </c>
      <c r="O242" s="52">
        <v>0</v>
      </c>
      <c r="P242" s="52">
        <v>150</v>
      </c>
      <c r="Q242" s="52"/>
      <c r="R242" s="52">
        <f>2483.2</f>
        <v>2483.1999999999998</v>
      </c>
    </row>
    <row r="243" spans="1:18" s="197" customFormat="1" hidden="1" x14ac:dyDescent="0.25">
      <c r="A243" s="55" t="s">
        <v>838</v>
      </c>
      <c r="B243" s="52">
        <v>156.1</v>
      </c>
      <c r="C243" s="52">
        <v>0</v>
      </c>
      <c r="D243" s="52">
        <v>0</v>
      </c>
      <c r="E243" s="52">
        <v>0</v>
      </c>
      <c r="F243" s="52">
        <v>0</v>
      </c>
      <c r="G243" s="52"/>
      <c r="H243" s="52">
        <f t="shared" si="0"/>
        <v>156.1</v>
      </c>
      <c r="I243" s="52"/>
      <c r="J243" s="52">
        <v>0</v>
      </c>
      <c r="K243" s="52">
        <v>0</v>
      </c>
      <c r="L243" s="52">
        <v>0</v>
      </c>
      <c r="M243" s="52">
        <v>0</v>
      </c>
      <c r="N243" s="52">
        <v>0</v>
      </c>
      <c r="O243" s="52">
        <v>0</v>
      </c>
      <c r="P243" s="52">
        <v>0</v>
      </c>
      <c r="Q243" s="52"/>
      <c r="R243" s="52">
        <v>156.1</v>
      </c>
    </row>
    <row r="244" spans="1:18" s="197" customFormat="1" hidden="1" x14ac:dyDescent="0.25">
      <c r="A244" s="55" t="s">
        <v>839</v>
      </c>
      <c r="B244" s="52">
        <v>9444.2999999999993</v>
      </c>
      <c r="C244" s="52">
        <v>0</v>
      </c>
      <c r="D244" s="52">
        <v>0</v>
      </c>
      <c r="E244" s="52">
        <v>0</v>
      </c>
      <c r="F244" s="52">
        <v>0</v>
      </c>
      <c r="G244" s="52"/>
      <c r="H244" s="52">
        <f t="shared" si="0"/>
        <v>9444.2999999999993</v>
      </c>
      <c r="I244" s="52"/>
      <c r="J244" s="52">
        <v>0</v>
      </c>
      <c r="K244" s="52">
        <v>0</v>
      </c>
      <c r="L244" s="52">
        <v>102</v>
      </c>
      <c r="M244" s="52">
        <v>0</v>
      </c>
      <c r="N244" s="52">
        <v>0</v>
      </c>
      <c r="O244" s="52">
        <v>0</v>
      </c>
      <c r="P244" s="52">
        <v>0</v>
      </c>
      <c r="Q244" s="52"/>
      <c r="R244" s="52">
        <f>H244+L244</f>
        <v>9546.2999999999993</v>
      </c>
    </row>
    <row r="245" spans="1:18" s="197" customFormat="1" hidden="1" x14ac:dyDescent="0.25">
      <c r="A245" s="55" t="s">
        <v>840</v>
      </c>
      <c r="B245" s="52">
        <f>R245-SUM(J245:P245)-SUM(C245:F245)</f>
        <v>150</v>
      </c>
      <c r="C245" s="52">
        <v>0</v>
      </c>
      <c r="D245" s="52">
        <v>0</v>
      </c>
      <c r="E245" s="52">
        <v>0</v>
      </c>
      <c r="F245" s="52">
        <v>0</v>
      </c>
      <c r="G245" s="52"/>
      <c r="H245" s="52">
        <f t="shared" si="0"/>
        <v>150</v>
      </c>
      <c r="I245" s="52"/>
      <c r="J245" s="52"/>
      <c r="K245" s="52"/>
      <c r="L245" s="52">
        <v>9000</v>
      </c>
      <c r="M245" s="52"/>
      <c r="N245" s="52"/>
      <c r="O245" s="52"/>
      <c r="P245" s="52"/>
      <c r="Q245" s="52"/>
      <c r="R245" s="52">
        <v>9150</v>
      </c>
    </row>
    <row r="246" spans="1:18" s="197" customFormat="1" hidden="1" x14ac:dyDescent="0.25">
      <c r="A246" s="55" t="s">
        <v>841</v>
      </c>
      <c r="B246" s="52">
        <v>84965.8</v>
      </c>
      <c r="C246" s="52">
        <v>22445.7</v>
      </c>
      <c r="D246" s="52"/>
      <c r="E246" s="52"/>
      <c r="F246" s="52"/>
      <c r="G246" s="52"/>
      <c r="H246" s="52">
        <f>SUM(B246:F246)</f>
        <v>107411.5</v>
      </c>
      <c r="I246" s="52"/>
      <c r="J246" s="52"/>
      <c r="K246" s="52">
        <v>1484.2</v>
      </c>
      <c r="L246" s="52">
        <f>R246-H246-K246-P246</f>
        <v>169708.84300000002</v>
      </c>
      <c r="M246" s="52"/>
      <c r="N246" s="52"/>
      <c r="O246" s="52"/>
      <c r="P246" s="52">
        <v>10739.9</v>
      </c>
      <c r="Q246" s="52"/>
      <c r="R246" s="52">
        <v>289344.44300000003</v>
      </c>
    </row>
    <row r="247" spans="1:18" s="197" customFormat="1" hidden="1" x14ac:dyDescent="0.25">
      <c r="A247" s="55" t="s">
        <v>842</v>
      </c>
      <c r="B247" s="52">
        <v>10573.9</v>
      </c>
      <c r="C247" s="52">
        <v>1943</v>
      </c>
      <c r="D247" s="52"/>
      <c r="E247" s="52"/>
      <c r="F247" s="52"/>
      <c r="G247" s="52"/>
      <c r="H247" s="52">
        <f t="shared" si="0"/>
        <v>12516.9</v>
      </c>
      <c r="I247" s="52"/>
      <c r="J247" s="52"/>
      <c r="K247" s="52"/>
      <c r="L247" s="52"/>
      <c r="M247" s="52"/>
      <c r="N247" s="52"/>
      <c r="O247" s="52"/>
      <c r="P247" s="52"/>
      <c r="Q247" s="52"/>
      <c r="R247" s="52">
        <v>12516.9</v>
      </c>
    </row>
    <row r="248" spans="1:18" s="197" customFormat="1" hidden="1" x14ac:dyDescent="0.25">
      <c r="A248" s="55" t="s">
        <v>863</v>
      </c>
      <c r="B248" s="52">
        <v>2969.3</v>
      </c>
      <c r="C248" s="52"/>
      <c r="D248" s="52"/>
      <c r="E248" s="52"/>
      <c r="F248" s="52"/>
      <c r="G248" s="52"/>
      <c r="H248" s="52">
        <f t="shared" si="0"/>
        <v>2969.3</v>
      </c>
      <c r="I248" s="52"/>
      <c r="J248" s="52"/>
      <c r="K248" s="52"/>
      <c r="L248" s="52"/>
      <c r="M248" s="52"/>
      <c r="N248" s="52"/>
      <c r="O248" s="52"/>
      <c r="P248" s="52">
        <f>R248-H248</f>
        <v>1169.8999999999996</v>
      </c>
      <c r="Q248" s="52"/>
      <c r="R248" s="52">
        <v>4139.2</v>
      </c>
    </row>
    <row r="249" spans="1:18" s="197" customFormat="1" hidden="1" x14ac:dyDescent="0.25">
      <c r="A249" s="56" t="s">
        <v>844</v>
      </c>
      <c r="B249" s="52">
        <v>4500</v>
      </c>
      <c r="C249" s="52">
        <v>500</v>
      </c>
      <c r="D249" s="52"/>
      <c r="E249" s="52"/>
      <c r="F249" s="52"/>
      <c r="G249" s="52"/>
      <c r="H249" s="52">
        <f>SUM(B249:F249)</f>
        <v>5000</v>
      </c>
      <c r="I249" s="52"/>
      <c r="J249" s="52">
        <v>0</v>
      </c>
      <c r="K249" s="52">
        <v>0</v>
      </c>
      <c r="L249" s="52">
        <v>0</v>
      </c>
      <c r="M249" s="52">
        <v>0</v>
      </c>
      <c r="N249" s="52">
        <v>0</v>
      </c>
      <c r="O249" s="52">
        <v>0</v>
      </c>
      <c r="P249" s="52">
        <v>0</v>
      </c>
      <c r="Q249" s="52"/>
      <c r="R249" s="52">
        <f>SUM(J249:Q249)+H249</f>
        <v>5000</v>
      </c>
    </row>
    <row r="250" spans="1:18" s="197" customFormat="1" hidden="1" x14ac:dyDescent="0.25">
      <c r="A250" s="55" t="s">
        <v>845</v>
      </c>
      <c r="B250" s="52">
        <v>36028</v>
      </c>
      <c r="C250" s="52">
        <v>21423</v>
      </c>
      <c r="D250" s="52"/>
      <c r="E250" s="52"/>
      <c r="F250" s="52"/>
      <c r="G250" s="52"/>
      <c r="H250" s="52">
        <f t="shared" si="0"/>
        <v>57451</v>
      </c>
      <c r="I250" s="52"/>
      <c r="J250" s="52"/>
      <c r="K250" s="52"/>
      <c r="L250" s="52">
        <f>R250-M250-H250</f>
        <v>37286</v>
      </c>
      <c r="M250" s="52">
        <v>5849.5</v>
      </c>
      <c r="N250" s="52"/>
      <c r="O250" s="52"/>
      <c r="P250" s="52"/>
      <c r="Q250" s="52"/>
      <c r="R250" s="52">
        <v>100586.5</v>
      </c>
    </row>
    <row r="251" spans="1:18" s="197" customFormat="1" hidden="1" x14ac:dyDescent="0.25">
      <c r="A251" s="55" t="s">
        <v>846</v>
      </c>
      <c r="B251" s="52">
        <v>23187.5</v>
      </c>
      <c r="C251" s="52">
        <f>2574.8+4398.3</f>
        <v>6973.1</v>
      </c>
      <c r="D251" s="52"/>
      <c r="E251" s="52"/>
      <c r="F251" s="52"/>
      <c r="G251" s="52"/>
      <c r="H251" s="52">
        <f t="shared" si="0"/>
        <v>30160.6</v>
      </c>
      <c r="I251" s="52"/>
      <c r="J251" s="52"/>
      <c r="K251" s="52"/>
      <c r="L251" s="52">
        <f>R251-H251</f>
        <v>20449.400000000001</v>
      </c>
      <c r="M251" s="52">
        <v>0</v>
      </c>
      <c r="N251" s="52"/>
      <c r="O251" s="52"/>
      <c r="P251" s="52"/>
      <c r="Q251" s="52"/>
      <c r="R251" s="52">
        <v>50610</v>
      </c>
    </row>
    <row r="252" spans="1:18" s="197" customFormat="1" hidden="1" x14ac:dyDescent="0.25">
      <c r="A252" s="56" t="s">
        <v>847</v>
      </c>
      <c r="B252" s="52">
        <v>19652.2</v>
      </c>
      <c r="C252" s="52"/>
      <c r="D252" s="52"/>
      <c r="E252" s="52"/>
      <c r="F252" s="52"/>
      <c r="G252" s="52"/>
      <c r="H252" s="52">
        <f t="shared" si="0"/>
        <v>19652.2</v>
      </c>
      <c r="I252" s="52"/>
      <c r="J252" s="52"/>
      <c r="K252" s="52"/>
      <c r="L252" s="52">
        <f>R252-H252</f>
        <v>18984.600000000002</v>
      </c>
      <c r="M252" s="52"/>
      <c r="N252" s="52"/>
      <c r="O252" s="52"/>
      <c r="P252" s="52"/>
      <c r="Q252" s="52"/>
      <c r="R252" s="52">
        <v>38636.800000000003</v>
      </c>
    </row>
    <row r="253" spans="1:18" s="197" customFormat="1" hidden="1" x14ac:dyDescent="0.25">
      <c r="A253" s="56" t="s">
        <v>848</v>
      </c>
      <c r="B253" s="52">
        <v>48512.1</v>
      </c>
      <c r="C253" s="52">
        <v>34139.4</v>
      </c>
      <c r="D253" s="52"/>
      <c r="E253" s="52"/>
      <c r="F253" s="52"/>
      <c r="G253" s="52"/>
      <c r="H253" s="52">
        <f t="shared" si="0"/>
        <v>82651.5</v>
      </c>
      <c r="I253" s="52"/>
      <c r="J253" s="52"/>
      <c r="K253" s="52">
        <v>0</v>
      </c>
      <c r="L253" s="52">
        <f>R253-H253-P253-O253</f>
        <v>20173.999999999985</v>
      </c>
      <c r="M253" s="52"/>
      <c r="N253" s="52"/>
      <c r="O253" s="52">
        <v>36852.800000000003</v>
      </c>
      <c r="P253" s="52">
        <f>3100+1525.5</f>
        <v>4625.5</v>
      </c>
      <c r="Q253" s="52"/>
      <c r="R253" s="57">
        <v>144303.79999999999</v>
      </c>
    </row>
    <row r="254" spans="1:18" s="197" customFormat="1" hidden="1" x14ac:dyDescent="0.25">
      <c r="A254" s="55" t="s">
        <v>849</v>
      </c>
      <c r="B254" s="52">
        <v>6971.7</v>
      </c>
      <c r="C254" s="52">
        <v>14611.2</v>
      </c>
      <c r="D254" s="52"/>
      <c r="E254" s="52">
        <v>700</v>
      </c>
      <c r="F254" s="52"/>
      <c r="G254" s="52"/>
      <c r="H254" s="52">
        <f t="shared" si="0"/>
        <v>22282.9</v>
      </c>
      <c r="I254" s="52"/>
      <c r="J254" s="52"/>
      <c r="K254" s="52">
        <v>4353.1000000000004</v>
      </c>
      <c r="L254" s="52">
        <v>0</v>
      </c>
      <c r="M254" s="52"/>
      <c r="N254" s="52"/>
      <c r="O254" s="52"/>
      <c r="P254" s="52"/>
      <c r="Q254" s="52"/>
      <c r="R254" s="52">
        <f>K254+H254</f>
        <v>26636</v>
      </c>
    </row>
    <row r="255" spans="1:18" s="197" customFormat="1" hidden="1" x14ac:dyDescent="0.25">
      <c r="A255" s="55" t="s">
        <v>850</v>
      </c>
      <c r="B255" s="52">
        <v>4000</v>
      </c>
      <c r="C255" s="52"/>
      <c r="D255" s="52"/>
      <c r="E255" s="52"/>
      <c r="F255" s="52"/>
      <c r="G255" s="52"/>
      <c r="H255" s="52">
        <f t="shared" si="0"/>
        <v>4000</v>
      </c>
      <c r="I255" s="52"/>
      <c r="J255" s="52"/>
      <c r="K255" s="52"/>
      <c r="L255" s="52"/>
      <c r="M255" s="52"/>
      <c r="N255" s="52">
        <v>6100</v>
      </c>
      <c r="O255" s="52"/>
      <c r="P255" s="52">
        <f>11148.3-N255</f>
        <v>5048.2999999999993</v>
      </c>
      <c r="Q255" s="52"/>
      <c r="R255" s="52">
        <f>H255+SUM(J255:P255)</f>
        <v>15148.3</v>
      </c>
    </row>
    <row r="256" spans="1:18" s="197" customFormat="1" hidden="1" x14ac:dyDescent="0.25">
      <c r="A256" s="58" t="s">
        <v>851</v>
      </c>
      <c r="B256" s="52">
        <v>7000</v>
      </c>
      <c r="C256" s="52"/>
      <c r="D256" s="52">
        <v>34400</v>
      </c>
      <c r="E256" s="52"/>
      <c r="F256" s="52"/>
      <c r="G256" s="52"/>
      <c r="H256" s="52">
        <f t="shared" si="0"/>
        <v>41400</v>
      </c>
      <c r="I256" s="52"/>
      <c r="J256" s="52"/>
      <c r="K256" s="52"/>
      <c r="L256" s="52">
        <v>14159.4</v>
      </c>
      <c r="M256" s="52"/>
      <c r="N256" s="52"/>
      <c r="O256" s="52"/>
      <c r="P256" s="52"/>
      <c r="Q256" s="52"/>
      <c r="R256" s="52">
        <f>L256+H256</f>
        <v>55559.4</v>
      </c>
    </row>
    <row r="257" spans="1:18" s="197" customFormat="1" hidden="1" x14ac:dyDescent="0.25">
      <c r="A257" s="49" t="s">
        <v>855</v>
      </c>
      <c r="B257" s="52">
        <v>19741.900000000001</v>
      </c>
      <c r="C257" s="52">
        <v>0</v>
      </c>
      <c r="D257" s="52"/>
      <c r="E257" s="52"/>
      <c r="F257" s="52"/>
      <c r="G257" s="52"/>
      <c r="H257" s="52">
        <f t="shared" si="0"/>
        <v>19741.900000000001</v>
      </c>
      <c r="I257" s="52"/>
      <c r="J257" s="52"/>
      <c r="K257" s="52"/>
      <c r="L257" s="52">
        <f>R257-P257-M257-C257-B257</f>
        <v>4232.0999999999985</v>
      </c>
      <c r="M257" s="57">
        <v>1423.8</v>
      </c>
      <c r="N257" s="52"/>
      <c r="O257" s="52"/>
      <c r="P257" s="52">
        <f>125</f>
        <v>125</v>
      </c>
      <c r="Q257" s="52"/>
      <c r="R257" s="52">
        <v>25522.799999999999</v>
      </c>
    </row>
    <row r="258" spans="1:18" s="197" customFormat="1" hidden="1" x14ac:dyDescent="0.25">
      <c r="A258" s="49"/>
      <c r="B258" s="52"/>
      <c r="C258" s="52"/>
      <c r="D258" s="52"/>
      <c r="E258" s="52"/>
      <c r="F258" s="52"/>
      <c r="G258" s="52"/>
      <c r="H258" s="52"/>
      <c r="I258" s="52"/>
      <c r="J258" s="52"/>
      <c r="K258" s="52"/>
      <c r="L258" s="52"/>
      <c r="M258" s="52"/>
      <c r="N258" s="52"/>
      <c r="O258" s="52"/>
      <c r="P258" s="52"/>
      <c r="Q258" s="52"/>
      <c r="R258" s="52"/>
    </row>
    <row r="259" spans="1:18" s="197" customFormat="1" ht="15.75" hidden="1" thickBot="1" x14ac:dyDescent="0.3">
      <c r="A259" s="49" t="s">
        <v>856</v>
      </c>
      <c r="B259" s="243">
        <f t="shared" ref="B259:H259" si="1">SUM(B235:B257)</f>
        <v>384653.4</v>
      </c>
      <c r="C259" s="243">
        <f t="shared" si="1"/>
        <v>157428.60000000003</v>
      </c>
      <c r="D259" s="243">
        <f t="shared" si="1"/>
        <v>34400</v>
      </c>
      <c r="E259" s="243">
        <f t="shared" si="1"/>
        <v>700</v>
      </c>
      <c r="F259" s="243">
        <f t="shared" si="1"/>
        <v>207.1</v>
      </c>
      <c r="G259" s="243">
        <f t="shared" si="1"/>
        <v>0</v>
      </c>
      <c r="H259" s="243">
        <f t="shared" si="1"/>
        <v>577389.1</v>
      </c>
      <c r="I259" s="52"/>
      <c r="J259" s="243">
        <f t="shared" ref="J259:P259" si="2">SUM(J235:J257)</f>
        <v>4751.3</v>
      </c>
      <c r="K259" s="243">
        <f t="shared" si="2"/>
        <v>7027.2000000000007</v>
      </c>
      <c r="L259" s="243">
        <f t="shared" si="2"/>
        <v>326809.04300000001</v>
      </c>
      <c r="M259" s="243">
        <f t="shared" si="2"/>
        <v>12736.5</v>
      </c>
      <c r="N259" s="243">
        <f t="shared" si="2"/>
        <v>6100</v>
      </c>
      <c r="O259" s="243">
        <f t="shared" si="2"/>
        <v>49460.4</v>
      </c>
      <c r="P259" s="243">
        <f t="shared" si="2"/>
        <v>22551.200000000001</v>
      </c>
      <c r="Q259" s="52"/>
      <c r="R259" s="1182">
        <f>SUM(J259:P259)+H259</f>
        <v>1006824.743</v>
      </c>
    </row>
    <row r="260" spans="1:18" s="197" customFormat="1" hidden="1" x14ac:dyDescent="0.25">
      <c r="A260" s="49"/>
      <c r="B260" s="52"/>
      <c r="C260" s="52"/>
      <c r="D260" s="52"/>
      <c r="E260" s="52"/>
      <c r="F260" s="52"/>
      <c r="G260" s="52"/>
      <c r="H260" s="52"/>
      <c r="I260" s="52"/>
      <c r="J260" s="52"/>
      <c r="K260" s="52"/>
      <c r="L260" s="52"/>
      <c r="M260" s="52"/>
      <c r="N260" s="52"/>
      <c r="O260" s="52"/>
      <c r="P260" s="52"/>
      <c r="Q260" s="52"/>
      <c r="R260" s="52"/>
    </row>
    <row r="261" spans="1:18" s="197" customFormat="1" hidden="1" x14ac:dyDescent="0.25">
      <c r="A261" s="1183" t="s">
        <v>857</v>
      </c>
      <c r="B261" s="1183">
        <f t="shared" ref="B261:H261" si="3">+B259/$R259</f>
        <v>0.38204603400375514</v>
      </c>
      <c r="C261" s="1183">
        <f t="shared" si="3"/>
        <v>0.15636147313078105</v>
      </c>
      <c r="D261" s="1183">
        <f t="shared" si="3"/>
        <v>3.416682023278405E-2</v>
      </c>
      <c r="E261" s="1183">
        <f t="shared" si="3"/>
        <v>6.9525506287641955E-4</v>
      </c>
      <c r="F261" s="1183">
        <f t="shared" si="3"/>
        <v>2.056961764595807E-4</v>
      </c>
      <c r="G261" s="1183">
        <f t="shared" si="3"/>
        <v>0</v>
      </c>
      <c r="H261" s="1183">
        <f t="shared" si="3"/>
        <v>0.57347527860665615</v>
      </c>
      <c r="I261" s="1183"/>
      <c r="J261" s="1183">
        <f t="shared" ref="J261:P261" si="4">+J259/$R259</f>
        <v>4.7190934003496178E-3</v>
      </c>
      <c r="K261" s="1183">
        <f t="shared" si="4"/>
        <v>6.9795662540645372E-3</v>
      </c>
      <c r="L261" s="1183">
        <f t="shared" si="4"/>
        <v>0.32459377391363931</v>
      </c>
      <c r="M261" s="1183">
        <f t="shared" si="4"/>
        <v>1.2650165869036454E-2</v>
      </c>
      <c r="N261" s="1183">
        <f t="shared" si="4"/>
        <v>6.0586512622087989E-3</v>
      </c>
      <c r="O261" s="1183">
        <f t="shared" si="4"/>
        <v>4.9125133588418378E-2</v>
      </c>
      <c r="P261" s="1183">
        <f t="shared" si="4"/>
        <v>2.2398337105626734E-2</v>
      </c>
      <c r="Q261" s="1183"/>
      <c r="R261" s="1183">
        <f>+R259/$R259</f>
        <v>1</v>
      </c>
    </row>
    <row r="262" spans="1:18" s="197" customFormat="1" hidden="1" x14ac:dyDescent="0.25">
      <c r="A262" s="1196"/>
      <c r="B262" s="1197"/>
      <c r="C262" s="1198"/>
      <c r="D262" s="1198"/>
      <c r="E262" s="1198"/>
      <c r="F262" s="1198"/>
      <c r="G262" s="1198"/>
      <c r="H262" s="1199"/>
      <c r="I262" s="1183"/>
      <c r="J262" s="1198"/>
      <c r="K262" s="1198"/>
      <c r="L262" s="1198"/>
      <c r="M262" s="1198"/>
      <c r="N262" s="1198"/>
      <c r="O262" s="1198"/>
      <c r="P262" s="1198"/>
      <c r="Q262" s="1183"/>
      <c r="R262" s="49"/>
    </row>
    <row r="263" spans="1:18" s="197" customFormat="1" hidden="1" x14ac:dyDescent="0.25">
      <c r="A263" s="2546" t="s">
        <v>859</v>
      </c>
      <c r="B263" s="2546"/>
      <c r="C263" s="2546"/>
      <c r="D263" s="2546"/>
      <c r="E263" s="2546"/>
      <c r="F263" s="2546"/>
      <c r="G263" s="2546"/>
      <c r="H263" s="2546"/>
      <c r="I263" s="2546"/>
      <c r="J263" s="2546"/>
      <c r="K263" s="2546"/>
      <c r="L263" s="2546"/>
      <c r="M263" s="2546"/>
      <c r="N263" s="2546"/>
      <c r="O263" s="2546"/>
      <c r="P263" s="2546"/>
      <c r="Q263" s="2546"/>
      <c r="R263" s="2546"/>
    </row>
    <row r="264" spans="1:18" s="197" customFormat="1" ht="26.25" hidden="1" customHeight="1" thickBot="1" x14ac:dyDescent="0.3">
      <c r="A264" s="2547"/>
      <c r="B264" s="2547"/>
      <c r="C264" s="2547"/>
      <c r="D264" s="2547"/>
      <c r="E264" s="2547"/>
      <c r="F264" s="2547"/>
      <c r="G264" s="2547"/>
      <c r="H264" s="2547"/>
      <c r="I264" s="2547"/>
      <c r="J264" s="2547"/>
      <c r="K264" s="2547"/>
      <c r="L264" s="2547"/>
      <c r="M264" s="2547"/>
      <c r="N264" s="2547"/>
      <c r="O264" s="2547"/>
      <c r="P264" s="2547"/>
      <c r="Q264" s="2547"/>
      <c r="R264" s="2547"/>
    </row>
    <row r="265" spans="1:18" hidden="1" x14ac:dyDescent="0.25">
      <c r="A265" s="2539" t="s">
        <v>864</v>
      </c>
      <c r="B265" s="2540"/>
      <c r="C265" s="2540"/>
      <c r="D265" s="2540"/>
      <c r="E265" s="2540"/>
      <c r="F265" s="2540"/>
      <c r="G265" s="2540"/>
      <c r="H265" s="2540"/>
      <c r="I265" s="2540"/>
      <c r="J265" s="2540"/>
      <c r="K265" s="2540"/>
      <c r="L265" s="2540"/>
      <c r="M265" s="2540"/>
      <c r="N265" s="2540"/>
      <c r="O265" s="2540"/>
      <c r="P265" s="2540"/>
      <c r="Q265" s="2540"/>
      <c r="R265" s="2541"/>
    </row>
    <row r="266" spans="1:18" ht="15.75" hidden="1" thickBot="1" x14ac:dyDescent="0.3">
      <c r="A266" s="2542"/>
      <c r="B266" s="2543"/>
      <c r="C266" s="2543"/>
      <c r="D266" s="2543"/>
      <c r="E266" s="2543"/>
      <c r="F266" s="2543"/>
      <c r="G266" s="2543"/>
      <c r="H266" s="2543"/>
      <c r="I266" s="2543"/>
      <c r="J266" s="2543"/>
      <c r="K266" s="2543"/>
      <c r="L266" s="2543"/>
      <c r="M266" s="2543"/>
      <c r="N266" s="2543"/>
      <c r="O266" s="2543"/>
      <c r="P266" s="2543"/>
      <c r="Q266" s="2543"/>
      <c r="R266" s="2544"/>
    </row>
    <row r="267" spans="1:18" ht="20.25" hidden="1" x14ac:dyDescent="0.3">
      <c r="A267" s="45"/>
      <c r="B267" s="46"/>
      <c r="C267" s="46"/>
      <c r="D267" s="46"/>
      <c r="E267" s="46"/>
      <c r="F267" s="46"/>
      <c r="G267" s="46"/>
      <c r="H267" s="46"/>
      <c r="I267" s="45"/>
      <c r="J267" s="45"/>
      <c r="K267" s="45"/>
      <c r="L267" s="45"/>
      <c r="M267" s="45"/>
      <c r="N267" s="45"/>
      <c r="O267" s="45"/>
      <c r="P267" s="45"/>
      <c r="Q267" s="45"/>
      <c r="R267" s="45"/>
    </row>
    <row r="268" spans="1:18" ht="21" hidden="1" thickBot="1" x14ac:dyDescent="0.35">
      <c r="A268" s="47"/>
      <c r="B268" s="191" t="s">
        <v>813</v>
      </c>
      <c r="C268" s="192"/>
      <c r="D268" s="192"/>
      <c r="E268" s="192"/>
      <c r="F268" s="192"/>
      <c r="G268" s="192"/>
      <c r="H268" s="193"/>
      <c r="I268" s="48"/>
      <c r="J268" s="196" t="s">
        <v>814</v>
      </c>
      <c r="K268" s="192"/>
      <c r="L268" s="192"/>
      <c r="M268" s="192"/>
      <c r="N268" s="192"/>
      <c r="O268" s="192"/>
      <c r="P268" s="193"/>
      <c r="Q268" s="49"/>
      <c r="R268" s="194" t="s">
        <v>815</v>
      </c>
    </row>
    <row r="269" spans="1:18" ht="128.25" hidden="1" x14ac:dyDescent="0.25">
      <c r="A269" s="50"/>
      <c r="B269" s="543" t="s">
        <v>816</v>
      </c>
      <c r="C269" s="543" t="s">
        <v>817</v>
      </c>
      <c r="D269" s="543" t="s">
        <v>819</v>
      </c>
      <c r="E269" s="543" t="s">
        <v>820</v>
      </c>
      <c r="F269" s="543" t="s">
        <v>821</v>
      </c>
      <c r="G269" s="543" t="s">
        <v>823</v>
      </c>
      <c r="H269" s="543" t="s">
        <v>824</v>
      </c>
      <c r="I269" s="543"/>
      <c r="J269" s="543" t="s">
        <v>825</v>
      </c>
      <c r="K269" s="543" t="s">
        <v>826</v>
      </c>
      <c r="L269" s="543" t="s">
        <v>827</v>
      </c>
      <c r="M269" s="543" t="s">
        <v>828</v>
      </c>
      <c r="N269" s="543" t="s">
        <v>829</v>
      </c>
      <c r="O269" s="543" t="s">
        <v>830</v>
      </c>
      <c r="P269" s="543" t="s">
        <v>297</v>
      </c>
      <c r="Q269" s="543"/>
      <c r="R269" s="543" t="s">
        <v>831</v>
      </c>
    </row>
    <row r="270" spans="1:18" hidden="1" x14ac:dyDescent="0.25">
      <c r="A270" s="50"/>
      <c r="B270" s="50"/>
      <c r="C270" s="50"/>
      <c r="D270" s="50"/>
      <c r="E270" s="50"/>
      <c r="F270" s="50"/>
      <c r="G270" s="50"/>
      <c r="H270" s="51"/>
      <c r="I270" s="50"/>
      <c r="J270" s="50"/>
      <c r="K270" s="50"/>
      <c r="L270" s="50"/>
      <c r="M270" s="50"/>
      <c r="N270" s="50"/>
      <c r="O270" s="50"/>
      <c r="P270" s="50"/>
      <c r="Q270" s="50"/>
      <c r="R270" s="51"/>
    </row>
    <row r="271" spans="1:18" s="197" customFormat="1" hidden="1" x14ac:dyDescent="0.25">
      <c r="A271" s="1877" t="s">
        <v>832</v>
      </c>
      <c r="B271" s="52">
        <v>1643.2</v>
      </c>
      <c r="C271" s="52">
        <f>539.4+0.3</f>
        <v>539.69999999999993</v>
      </c>
      <c r="D271" s="52"/>
      <c r="E271" s="52">
        <v>1</v>
      </c>
      <c r="F271" s="52"/>
      <c r="G271" s="52"/>
      <c r="H271" s="52">
        <f>SUM(B271:F271)</f>
        <v>2183.9</v>
      </c>
      <c r="I271" s="50"/>
      <c r="J271" s="52">
        <f>873.2*J298/(SUM($J$298:$P$298))</f>
        <v>13.694925798934539</v>
      </c>
      <c r="K271" s="52">
        <f t="shared" ref="K271:P271" si="5">873.2*K298/(SUM($J$298:$P$298))</f>
        <v>13.140697589678323</v>
      </c>
      <c r="L271" s="52">
        <f t="shared" si="5"/>
        <v>680.0963234636497</v>
      </c>
      <c r="M271" s="52">
        <f t="shared" si="5"/>
        <v>26.086206900191392</v>
      </c>
      <c r="N271" s="52">
        <f t="shared" si="5"/>
        <v>12.493688383085424</v>
      </c>
      <c r="O271" s="52">
        <f t="shared" si="5"/>
        <v>93.507474593975431</v>
      </c>
      <c r="P271" s="52">
        <f t="shared" si="5"/>
        <v>34.180683270485147</v>
      </c>
      <c r="Q271" s="50"/>
      <c r="R271" s="53">
        <f>SUM(J271:P271)+H271</f>
        <v>3057.1</v>
      </c>
    </row>
    <row r="272" spans="1:18" s="197" customFormat="1" hidden="1" x14ac:dyDescent="0.25">
      <c r="A272" s="1877"/>
      <c r="B272" s="52"/>
      <c r="C272" s="52"/>
      <c r="D272" s="52"/>
      <c r="E272" s="52"/>
      <c r="F272" s="52"/>
      <c r="G272" s="52"/>
      <c r="H272" s="52"/>
      <c r="I272" s="50"/>
      <c r="J272" s="52"/>
      <c r="K272" s="52"/>
      <c r="L272" s="52"/>
      <c r="M272" s="52"/>
      <c r="N272" s="52"/>
      <c r="O272" s="52"/>
      <c r="P272" s="52"/>
      <c r="Q272" s="50"/>
      <c r="R272" s="53"/>
    </row>
    <row r="273" spans="1:18" s="197" customFormat="1" hidden="1" x14ac:dyDescent="0.25">
      <c r="A273" s="54" t="s">
        <v>833</v>
      </c>
      <c r="B273" s="52">
        <v>57815.1</v>
      </c>
      <c r="C273" s="52">
        <v>16958.5</v>
      </c>
      <c r="D273" s="52">
        <v>0</v>
      </c>
      <c r="E273" s="52">
        <v>0</v>
      </c>
      <c r="F273" s="52">
        <v>0</v>
      </c>
      <c r="G273" s="52"/>
      <c r="H273" s="52">
        <f>SUM(B273:F273)</f>
        <v>74773.600000000006</v>
      </c>
      <c r="I273" s="52"/>
      <c r="J273" s="52">
        <f>1125</f>
        <v>1125</v>
      </c>
      <c r="K273" s="52">
        <f>111.2</f>
        <v>111.2</v>
      </c>
      <c r="L273" s="52">
        <f>R273-H273-J273-K273</f>
        <v>33943.199999999997</v>
      </c>
      <c r="M273" s="52">
        <v>0</v>
      </c>
      <c r="N273" s="52">
        <v>0</v>
      </c>
      <c r="O273" s="52">
        <f>8801.9</f>
        <v>8801.9</v>
      </c>
      <c r="P273" s="52">
        <f>492.6+200</f>
        <v>692.6</v>
      </c>
      <c r="Q273" s="52"/>
      <c r="R273" s="52">
        <f>101151.1+O273</f>
        <v>109953</v>
      </c>
    </row>
    <row r="274" spans="1:18" s="197" customFormat="1" hidden="1" x14ac:dyDescent="0.25">
      <c r="A274" s="54" t="s">
        <v>834</v>
      </c>
      <c r="B274" s="52">
        <f>36278.1</f>
        <v>36278.1</v>
      </c>
      <c r="C274" s="52">
        <v>30050.1</v>
      </c>
      <c r="D274" s="52"/>
      <c r="E274" s="52"/>
      <c r="F274" s="52">
        <f>207.1</f>
        <v>207.1</v>
      </c>
      <c r="G274" s="52"/>
      <c r="H274" s="52">
        <f>SUM(B274:F274)</f>
        <v>66535.3</v>
      </c>
      <c r="I274" s="52"/>
      <c r="J274" s="52">
        <f>5561.5</f>
        <v>5561.5</v>
      </c>
      <c r="K274" s="52">
        <f>467.4</f>
        <v>467.4</v>
      </c>
      <c r="L274" s="52">
        <f>R274-H274-J274-K274</f>
        <v>20209.599999999999</v>
      </c>
      <c r="M274" s="52">
        <v>5463.2</v>
      </c>
      <c r="N274" s="52">
        <v>0</v>
      </c>
      <c r="O274" s="52">
        <v>0</v>
      </c>
      <c r="P274" s="52">
        <v>0</v>
      </c>
      <c r="Q274" s="52"/>
      <c r="R274" s="52">
        <v>92773.8</v>
      </c>
    </row>
    <row r="275" spans="1:18" s="197" customFormat="1" hidden="1" x14ac:dyDescent="0.25">
      <c r="A275" s="54" t="s">
        <v>835</v>
      </c>
      <c r="B275" s="52">
        <v>2496</v>
      </c>
      <c r="C275" s="52">
        <v>0</v>
      </c>
      <c r="D275" s="52">
        <v>0</v>
      </c>
      <c r="E275" s="52">
        <v>0</v>
      </c>
      <c r="F275" s="52">
        <v>0</v>
      </c>
      <c r="G275" s="52"/>
      <c r="H275" s="52">
        <f>SUM(B275:F275)</f>
        <v>2496</v>
      </c>
      <c r="I275" s="52"/>
      <c r="J275" s="52">
        <v>0</v>
      </c>
      <c r="K275" s="52">
        <v>0</v>
      </c>
      <c r="L275" s="52">
        <f>R275-H275</f>
        <v>577.69999999999982</v>
      </c>
      <c r="M275" s="52">
        <v>0</v>
      </c>
      <c r="N275" s="52">
        <v>0</v>
      </c>
      <c r="O275" s="52">
        <v>0</v>
      </c>
      <c r="P275" s="52">
        <v>0</v>
      </c>
      <c r="Q275" s="52"/>
      <c r="R275" s="52">
        <v>3073.7</v>
      </c>
    </row>
    <row r="276" spans="1:18" s="197" customFormat="1" hidden="1" x14ac:dyDescent="0.25">
      <c r="A276" s="54" t="s">
        <v>861</v>
      </c>
      <c r="B276" s="52">
        <v>0</v>
      </c>
      <c r="C276" s="52"/>
      <c r="D276" s="52"/>
      <c r="E276" s="52"/>
      <c r="F276" s="52"/>
      <c r="G276" s="52">
        <v>3770</v>
      </c>
      <c r="H276" s="52">
        <f>SUM(B276:G276)</f>
        <v>3770</v>
      </c>
      <c r="I276" s="52"/>
      <c r="J276" s="52"/>
      <c r="K276" s="52"/>
      <c r="L276" s="52"/>
      <c r="M276" s="52"/>
      <c r="N276" s="52"/>
      <c r="O276" s="52"/>
      <c r="P276" s="52"/>
      <c r="Q276" s="52"/>
      <c r="R276" s="52">
        <f>B276</f>
        <v>0</v>
      </c>
    </row>
    <row r="277" spans="1:18" s="197" customFormat="1" hidden="1" x14ac:dyDescent="0.25">
      <c r="A277" s="54" t="s">
        <v>862</v>
      </c>
      <c r="B277" s="52">
        <v>0</v>
      </c>
      <c r="C277" s="52">
        <v>0</v>
      </c>
      <c r="D277" s="52">
        <v>0</v>
      </c>
      <c r="E277" s="52">
        <v>0</v>
      </c>
      <c r="F277" s="52">
        <v>0</v>
      </c>
      <c r="G277" s="52"/>
      <c r="H277" s="52">
        <f t="shared" ref="H277:H296" si="6">SUM(B277:F277)</f>
        <v>0</v>
      </c>
      <c r="I277" s="52"/>
      <c r="J277" s="52">
        <v>0</v>
      </c>
      <c r="K277" s="52">
        <v>0</v>
      </c>
      <c r="L277" s="52">
        <v>0</v>
      </c>
      <c r="M277" s="52">
        <v>0</v>
      </c>
      <c r="N277" s="52">
        <v>0</v>
      </c>
      <c r="O277" s="52">
        <v>0</v>
      </c>
      <c r="P277" s="52">
        <v>0</v>
      </c>
      <c r="Q277" s="52"/>
      <c r="R277" s="52">
        <v>0</v>
      </c>
    </row>
    <row r="278" spans="1:18" s="197" customFormat="1" hidden="1" x14ac:dyDescent="0.25">
      <c r="A278" s="55" t="s">
        <v>865</v>
      </c>
      <c r="B278" s="52">
        <f>R278-SUM(J278:P278)-SUM(C278:F278)</f>
        <v>1707</v>
      </c>
      <c r="C278" s="52">
        <v>0</v>
      </c>
      <c r="D278" s="52">
        <v>0</v>
      </c>
      <c r="E278" s="52">
        <v>0</v>
      </c>
      <c r="F278" s="52">
        <v>0</v>
      </c>
      <c r="G278" s="52"/>
      <c r="H278" s="52">
        <f t="shared" si="6"/>
        <v>1707</v>
      </c>
      <c r="I278" s="52"/>
      <c r="J278" s="52">
        <v>0</v>
      </c>
      <c r="K278" s="52">
        <v>0</v>
      </c>
      <c r="L278" s="52">
        <v>0</v>
      </c>
      <c r="M278" s="52">
        <v>0</v>
      </c>
      <c r="N278" s="52">
        <v>0</v>
      </c>
      <c r="O278" s="52">
        <v>0</v>
      </c>
      <c r="P278" s="52">
        <v>0</v>
      </c>
      <c r="Q278" s="52"/>
      <c r="R278" s="52">
        <v>1707</v>
      </c>
    </row>
    <row r="279" spans="1:18" s="197" customFormat="1" hidden="1" x14ac:dyDescent="0.25">
      <c r="A279" s="55" t="s">
        <v>858</v>
      </c>
      <c r="B279" s="52">
        <f>2599.9</f>
        <v>2599.9</v>
      </c>
      <c r="C279" s="52">
        <v>3866.4</v>
      </c>
      <c r="D279" s="52">
        <v>0</v>
      </c>
      <c r="E279" s="52">
        <v>0</v>
      </c>
      <c r="F279" s="52">
        <v>0</v>
      </c>
      <c r="G279" s="52"/>
      <c r="H279" s="52">
        <f t="shared" si="6"/>
        <v>6466.3</v>
      </c>
      <c r="I279" s="52"/>
      <c r="J279" s="52">
        <v>0</v>
      </c>
      <c r="K279" s="52">
        <v>0</v>
      </c>
      <c r="L279" s="52">
        <f>228.5+575.3+73.4</f>
        <v>877.19999999999993</v>
      </c>
      <c r="M279" s="52">
        <v>0</v>
      </c>
      <c r="N279" s="52">
        <v>0</v>
      </c>
      <c r="O279" s="52">
        <v>0</v>
      </c>
      <c r="P279" s="52">
        <v>0</v>
      </c>
      <c r="Q279" s="52"/>
      <c r="R279" s="52">
        <v>5946.9</v>
      </c>
    </row>
    <row r="280" spans="1:18" s="197" customFormat="1" hidden="1" x14ac:dyDescent="0.25">
      <c r="A280" s="55" t="s">
        <v>836</v>
      </c>
      <c r="B280" s="52">
        <v>497.5</v>
      </c>
      <c r="C280" s="52"/>
      <c r="D280" s="52"/>
      <c r="E280" s="52"/>
      <c r="F280" s="52"/>
      <c r="G280" s="52"/>
      <c r="H280" s="52">
        <f t="shared" si="6"/>
        <v>497.5</v>
      </c>
      <c r="I280" s="52"/>
      <c r="J280" s="52"/>
      <c r="K280" s="52"/>
      <c r="L280" s="52">
        <v>96.7</v>
      </c>
      <c r="M280" s="52"/>
      <c r="N280" s="52"/>
      <c r="O280" s="52"/>
      <c r="P280" s="52"/>
      <c r="Q280" s="52"/>
      <c r="R280" s="52">
        <f>594.2</f>
        <v>594.20000000000005</v>
      </c>
    </row>
    <row r="281" spans="1:18" s="197" customFormat="1" hidden="1" x14ac:dyDescent="0.25">
      <c r="A281" s="55" t="s">
        <v>837</v>
      </c>
      <c r="B281" s="52">
        <v>1330.5</v>
      </c>
      <c r="C281" s="52">
        <v>550.70000000000005</v>
      </c>
      <c r="D281" s="52">
        <v>0</v>
      </c>
      <c r="E281" s="52">
        <v>0</v>
      </c>
      <c r="F281" s="52">
        <v>0</v>
      </c>
      <c r="G281" s="52"/>
      <c r="H281" s="52">
        <f t="shared" si="6"/>
        <v>1881.2</v>
      </c>
      <c r="I281" s="52"/>
      <c r="J281" s="52">
        <v>0</v>
      </c>
      <c r="K281" s="52">
        <v>0</v>
      </c>
      <c r="L281" s="52">
        <f>R281-P281-C281-B281</f>
        <v>449.10000000000014</v>
      </c>
      <c r="M281" s="52">
        <v>0</v>
      </c>
      <c r="N281" s="52">
        <v>0</v>
      </c>
      <c r="O281" s="52">
        <v>0</v>
      </c>
      <c r="P281" s="52">
        <v>150</v>
      </c>
      <c r="Q281" s="52"/>
      <c r="R281" s="52">
        <f>2480.3</f>
        <v>2480.3000000000002</v>
      </c>
    </row>
    <row r="282" spans="1:18" s="197" customFormat="1" hidden="1" x14ac:dyDescent="0.25">
      <c r="A282" s="55" t="s">
        <v>838</v>
      </c>
      <c r="B282" s="52">
        <f>R282-SUM(J282:P282)-SUM(C282:F282)</f>
        <v>155.9</v>
      </c>
      <c r="C282" s="52">
        <v>0</v>
      </c>
      <c r="D282" s="52">
        <v>0</v>
      </c>
      <c r="E282" s="52">
        <v>0</v>
      </c>
      <c r="F282" s="52">
        <v>0</v>
      </c>
      <c r="G282" s="52"/>
      <c r="H282" s="52">
        <f t="shared" si="6"/>
        <v>155.9</v>
      </c>
      <c r="I282" s="52"/>
      <c r="J282" s="52">
        <v>0</v>
      </c>
      <c r="K282" s="52">
        <v>0</v>
      </c>
      <c r="L282" s="52">
        <v>0</v>
      </c>
      <c r="M282" s="52">
        <v>0</v>
      </c>
      <c r="N282" s="52">
        <v>0</v>
      </c>
      <c r="O282" s="52">
        <v>0</v>
      </c>
      <c r="P282" s="52">
        <v>0</v>
      </c>
      <c r="Q282" s="52"/>
      <c r="R282" s="52">
        <v>155.9</v>
      </c>
    </row>
    <row r="283" spans="1:18" s="197" customFormat="1" hidden="1" x14ac:dyDescent="0.25">
      <c r="A283" s="55" t="s">
        <v>839</v>
      </c>
      <c r="B283" s="52">
        <v>9531</v>
      </c>
      <c r="C283" s="52">
        <v>0</v>
      </c>
      <c r="D283" s="52">
        <v>0</v>
      </c>
      <c r="E283" s="52">
        <v>0</v>
      </c>
      <c r="F283" s="52">
        <v>0</v>
      </c>
      <c r="G283" s="52"/>
      <c r="H283" s="52">
        <f t="shared" si="6"/>
        <v>9531</v>
      </c>
      <c r="I283" s="52"/>
      <c r="J283" s="52">
        <v>0</v>
      </c>
      <c r="K283" s="52">
        <v>0</v>
      </c>
      <c r="L283" s="52">
        <v>102</v>
      </c>
      <c r="M283" s="52">
        <v>0</v>
      </c>
      <c r="N283" s="52">
        <v>0</v>
      </c>
      <c r="O283" s="52">
        <v>0</v>
      </c>
      <c r="P283" s="52">
        <v>0</v>
      </c>
      <c r="Q283" s="52"/>
      <c r="R283" s="52">
        <v>9633</v>
      </c>
    </row>
    <row r="284" spans="1:18" s="197" customFormat="1" hidden="1" x14ac:dyDescent="0.25">
      <c r="A284" s="55" t="s">
        <v>840</v>
      </c>
      <c r="B284" s="52">
        <f>R284-SUM(J284:P284)-SUM(C284:F284)</f>
        <v>150</v>
      </c>
      <c r="C284" s="52">
        <v>0</v>
      </c>
      <c r="D284" s="52">
        <v>0</v>
      </c>
      <c r="E284" s="52">
        <v>0</v>
      </c>
      <c r="F284" s="52">
        <v>0</v>
      </c>
      <c r="G284" s="52"/>
      <c r="H284" s="52">
        <f t="shared" si="6"/>
        <v>150</v>
      </c>
      <c r="I284" s="52"/>
      <c r="J284" s="52"/>
      <c r="K284" s="52"/>
      <c r="L284" s="52">
        <v>9000</v>
      </c>
      <c r="M284" s="52"/>
      <c r="N284" s="52"/>
      <c r="O284" s="52"/>
      <c r="P284" s="52"/>
      <c r="Q284" s="52"/>
      <c r="R284" s="52">
        <v>9150</v>
      </c>
    </row>
    <row r="285" spans="1:18" s="197" customFormat="1" hidden="1" x14ac:dyDescent="0.25">
      <c r="A285" s="55" t="s">
        <v>841</v>
      </c>
      <c r="B285" s="52">
        <v>84965.8</v>
      </c>
      <c r="C285" s="52">
        <v>22445.7</v>
      </c>
      <c r="D285" s="52"/>
      <c r="E285" s="918" t="s">
        <v>866</v>
      </c>
      <c r="F285" s="52"/>
      <c r="G285" s="52"/>
      <c r="H285" s="52">
        <f>SUM(B285:F285)</f>
        <v>107411.5</v>
      </c>
      <c r="I285" s="52"/>
      <c r="J285" s="52"/>
      <c r="K285" s="52">
        <v>1484.2</v>
      </c>
      <c r="L285" s="52">
        <f>R285-H285-K285-P285</f>
        <v>170071.90000000002</v>
      </c>
      <c r="M285" s="52"/>
      <c r="N285" s="52"/>
      <c r="O285" s="52"/>
      <c r="P285" s="52">
        <v>4877.3</v>
      </c>
      <c r="Q285" s="52"/>
      <c r="R285" s="52">
        <v>283844.90000000002</v>
      </c>
    </row>
    <row r="286" spans="1:18" s="197" customFormat="1" hidden="1" x14ac:dyDescent="0.25">
      <c r="A286" s="55" t="s">
        <v>842</v>
      </c>
      <c r="B286" s="52">
        <v>10573.9</v>
      </c>
      <c r="C286" s="52">
        <f>R286-B286</f>
        <v>1725.8999999999996</v>
      </c>
      <c r="D286" s="52"/>
      <c r="E286" s="52"/>
      <c r="F286" s="52"/>
      <c r="G286" s="52"/>
      <c r="H286" s="52">
        <f t="shared" si="6"/>
        <v>12299.8</v>
      </c>
      <c r="I286" s="52"/>
      <c r="J286" s="52"/>
      <c r="K286" s="52"/>
      <c r="L286" s="52"/>
      <c r="M286" s="52"/>
      <c r="N286" s="52"/>
      <c r="O286" s="52"/>
      <c r="P286" s="52"/>
      <c r="Q286" s="52"/>
      <c r="R286" s="52">
        <v>12299.8</v>
      </c>
    </row>
    <row r="287" spans="1:18" s="197" customFormat="1" hidden="1" x14ac:dyDescent="0.25">
      <c r="A287" s="55" t="s">
        <v>863</v>
      </c>
      <c r="B287" s="52">
        <v>2969.3</v>
      </c>
      <c r="C287" s="52"/>
      <c r="D287" s="52"/>
      <c r="E287" s="52"/>
      <c r="F287" s="52"/>
      <c r="G287" s="52"/>
      <c r="H287" s="52">
        <f t="shared" si="6"/>
        <v>2969.3</v>
      </c>
      <c r="I287" s="52"/>
      <c r="J287" s="52"/>
      <c r="K287" s="52"/>
      <c r="L287" s="52"/>
      <c r="M287" s="52"/>
      <c r="N287" s="52"/>
      <c r="O287" s="52"/>
      <c r="P287" s="52">
        <f>R287-H287</f>
        <v>1169.8999999999996</v>
      </c>
      <c r="Q287" s="52"/>
      <c r="R287" s="52">
        <v>4139.2</v>
      </c>
    </row>
    <row r="288" spans="1:18" s="197" customFormat="1" hidden="1" x14ac:dyDescent="0.25">
      <c r="A288" s="56" t="s">
        <v>844</v>
      </c>
      <c r="B288" s="52">
        <v>2000</v>
      </c>
      <c r="C288" s="52">
        <v>400</v>
      </c>
      <c r="D288" s="52"/>
      <c r="E288" s="52"/>
      <c r="F288" s="52"/>
      <c r="G288" s="52"/>
      <c r="H288" s="52">
        <f>SUM(B288:F288)</f>
        <v>2400</v>
      </c>
      <c r="I288" s="52"/>
      <c r="J288" s="52">
        <v>0</v>
      </c>
      <c r="K288" s="52">
        <v>0</v>
      </c>
      <c r="L288" s="52">
        <v>0</v>
      </c>
      <c r="M288" s="52">
        <v>0</v>
      </c>
      <c r="N288" s="52">
        <v>0</v>
      </c>
      <c r="O288" s="52">
        <v>0</v>
      </c>
      <c r="P288" s="52">
        <v>0</v>
      </c>
      <c r="Q288" s="52"/>
      <c r="R288" s="52">
        <f>SUM(J288:Q288)+H288</f>
        <v>2400</v>
      </c>
    </row>
    <row r="289" spans="1:18" s="197" customFormat="1" hidden="1" x14ac:dyDescent="0.25">
      <c r="A289" s="55" t="s">
        <v>845</v>
      </c>
      <c r="B289" s="52">
        <v>36028</v>
      </c>
      <c r="C289" s="52">
        <v>21423</v>
      </c>
      <c r="D289" s="52"/>
      <c r="E289" s="52"/>
      <c r="F289" s="52"/>
      <c r="G289" s="52"/>
      <c r="H289" s="52">
        <f t="shared" si="6"/>
        <v>57451</v>
      </c>
      <c r="I289" s="52"/>
      <c r="J289" s="52"/>
      <c r="K289" s="52"/>
      <c r="L289" s="52">
        <f>R289-M289-H289</f>
        <v>27782.570000000007</v>
      </c>
      <c r="M289" s="52">
        <v>5849.5</v>
      </c>
      <c r="N289" s="52"/>
      <c r="O289" s="52"/>
      <c r="P289" s="52"/>
      <c r="Q289" s="52"/>
      <c r="R289" s="52">
        <v>91083.07</v>
      </c>
    </row>
    <row r="290" spans="1:18" s="197" customFormat="1" hidden="1" x14ac:dyDescent="0.25">
      <c r="A290" s="55" t="s">
        <v>846</v>
      </c>
      <c r="B290" s="52">
        <v>23187.5</v>
      </c>
      <c r="C290" s="52">
        <f>2574.8+4398.3</f>
        <v>6973.1</v>
      </c>
      <c r="D290" s="52"/>
      <c r="E290" s="52"/>
      <c r="F290" s="52"/>
      <c r="G290" s="52"/>
      <c r="H290" s="52">
        <f t="shared" si="6"/>
        <v>30160.6</v>
      </c>
      <c r="I290" s="52"/>
      <c r="J290" s="52"/>
      <c r="K290" s="52"/>
      <c r="L290" s="52">
        <f>R290-H290</f>
        <v>21441.599999999999</v>
      </c>
      <c r="M290" s="52">
        <v>0</v>
      </c>
      <c r="N290" s="52"/>
      <c r="O290" s="52"/>
      <c r="P290" s="52"/>
      <c r="Q290" s="52"/>
      <c r="R290" s="52">
        <v>51602.2</v>
      </c>
    </row>
    <row r="291" spans="1:18" s="197" customFormat="1" hidden="1" x14ac:dyDescent="0.25">
      <c r="A291" s="56" t="s">
        <v>847</v>
      </c>
      <c r="B291" s="52">
        <f>R291-SUM(J291:P291)-SUM(C291:F291)</f>
        <v>19980.8</v>
      </c>
      <c r="C291" s="52"/>
      <c r="D291" s="52"/>
      <c r="E291" s="52"/>
      <c r="F291" s="52"/>
      <c r="G291" s="52"/>
      <c r="H291" s="52">
        <f t="shared" si="6"/>
        <v>19980.8</v>
      </c>
      <c r="I291" s="52"/>
      <c r="J291" s="52"/>
      <c r="K291" s="52"/>
      <c r="L291" s="52">
        <v>12772.8</v>
      </c>
      <c r="M291" s="52"/>
      <c r="N291" s="52"/>
      <c r="O291" s="52"/>
      <c r="P291" s="52"/>
      <c r="Q291" s="52"/>
      <c r="R291" s="52">
        <v>32753.599999999999</v>
      </c>
    </row>
    <row r="292" spans="1:18" s="197" customFormat="1" hidden="1" x14ac:dyDescent="0.25">
      <c r="A292" s="56" t="s">
        <v>848</v>
      </c>
      <c r="B292" s="52">
        <v>48512.1</v>
      </c>
      <c r="C292" s="52">
        <v>34340</v>
      </c>
      <c r="D292" s="52"/>
      <c r="E292" s="52"/>
      <c r="F292" s="52"/>
      <c r="G292" s="52"/>
      <c r="H292" s="52">
        <f t="shared" si="6"/>
        <v>82852.100000000006</v>
      </c>
      <c r="I292" s="52"/>
      <c r="J292" s="52"/>
      <c r="K292" s="52">
        <v>0</v>
      </c>
      <c r="L292" s="52">
        <f>R292-H292-P292-O292</f>
        <v>15342.599999999991</v>
      </c>
      <c r="M292" s="52"/>
      <c r="N292" s="52"/>
      <c r="O292" s="52">
        <v>36852.800000000003</v>
      </c>
      <c r="P292" s="52">
        <f>3100+1525.5</f>
        <v>4625.5</v>
      </c>
      <c r="Q292" s="52"/>
      <c r="R292" s="57">
        <v>139673</v>
      </c>
    </row>
    <row r="293" spans="1:18" s="197" customFormat="1" hidden="1" x14ac:dyDescent="0.25">
      <c r="A293" s="55" t="s">
        <v>849</v>
      </c>
      <c r="B293" s="52">
        <v>7794</v>
      </c>
      <c r="C293" s="52">
        <v>13911.2</v>
      </c>
      <c r="D293" s="52"/>
      <c r="E293" s="52">
        <v>700</v>
      </c>
      <c r="F293" s="52"/>
      <c r="G293" s="52"/>
      <c r="H293" s="52">
        <f t="shared" si="6"/>
        <v>22405.200000000001</v>
      </c>
      <c r="I293" s="52"/>
      <c r="J293" s="52"/>
      <c r="K293" s="52">
        <v>4353.1000000000004</v>
      </c>
      <c r="L293" s="52">
        <v>0</v>
      </c>
      <c r="M293" s="52"/>
      <c r="N293" s="52"/>
      <c r="O293" s="52"/>
      <c r="P293" s="52"/>
      <c r="Q293" s="52"/>
      <c r="R293" s="52">
        <f>K293+H293</f>
        <v>26758.300000000003</v>
      </c>
    </row>
    <row r="294" spans="1:18" s="197" customFormat="1" hidden="1" x14ac:dyDescent="0.25">
      <c r="A294" s="55" t="s">
        <v>850</v>
      </c>
      <c r="B294" s="52">
        <v>4000</v>
      </c>
      <c r="C294" s="52"/>
      <c r="D294" s="52"/>
      <c r="E294" s="52"/>
      <c r="F294" s="52"/>
      <c r="G294" s="52"/>
      <c r="H294" s="52">
        <f t="shared" si="6"/>
        <v>4000</v>
      </c>
      <c r="I294" s="52"/>
      <c r="J294" s="52"/>
      <c r="K294" s="52"/>
      <c r="L294" s="52"/>
      <c r="M294" s="52"/>
      <c r="N294" s="52">
        <v>6100</v>
      </c>
      <c r="O294" s="52"/>
      <c r="P294" s="52">
        <f>11148.3-N294</f>
        <v>5048.2999999999993</v>
      </c>
      <c r="Q294" s="52"/>
      <c r="R294" s="52">
        <f>H294+SUM(J294:P294)</f>
        <v>15148.3</v>
      </c>
    </row>
    <row r="295" spans="1:18" s="197" customFormat="1" hidden="1" x14ac:dyDescent="0.25">
      <c r="A295" s="58" t="s">
        <v>851</v>
      </c>
      <c r="B295" s="52">
        <v>7000</v>
      </c>
      <c r="C295" s="52"/>
      <c r="D295" s="52">
        <v>27000</v>
      </c>
      <c r="E295" s="52"/>
      <c r="F295" s="52"/>
      <c r="G295" s="52"/>
      <c r="H295" s="52">
        <f t="shared" si="6"/>
        <v>34000</v>
      </c>
      <c r="I295" s="52"/>
      <c r="J295" s="52"/>
      <c r="K295" s="52"/>
      <c r="L295" s="52">
        <v>14159.4</v>
      </c>
      <c r="M295" s="52"/>
      <c r="N295" s="52"/>
      <c r="O295" s="52"/>
      <c r="P295" s="52"/>
      <c r="Q295" s="52"/>
      <c r="R295" s="52">
        <f>48159.4-2000</f>
        <v>46159.4</v>
      </c>
    </row>
    <row r="296" spans="1:18" s="197" customFormat="1" hidden="1" x14ac:dyDescent="0.25">
      <c r="A296" s="49" t="s">
        <v>855</v>
      </c>
      <c r="B296" s="52">
        <v>18646</v>
      </c>
      <c r="C296" s="52">
        <v>99.7</v>
      </c>
      <c r="D296" s="52"/>
      <c r="E296" s="52"/>
      <c r="F296" s="52"/>
      <c r="G296" s="52"/>
      <c r="H296" s="52">
        <f t="shared" si="6"/>
        <v>18745.7</v>
      </c>
      <c r="I296" s="52"/>
      <c r="J296" s="52"/>
      <c r="K296" s="52"/>
      <c r="L296" s="52">
        <f>R296-P296-M296-C296-B296</f>
        <v>5228.2999999999993</v>
      </c>
      <c r="M296" s="57">
        <v>1423.8</v>
      </c>
      <c r="N296" s="52"/>
      <c r="O296" s="52"/>
      <c r="P296" s="52">
        <f>125</f>
        <v>125</v>
      </c>
      <c r="Q296" s="52"/>
      <c r="R296" s="52">
        <v>25522.799999999999</v>
      </c>
    </row>
    <row r="297" spans="1:18" s="197" customFormat="1" hidden="1" x14ac:dyDescent="0.25">
      <c r="A297" s="44"/>
      <c r="B297" s="53"/>
      <c r="C297" s="53"/>
      <c r="D297" s="53"/>
      <c r="E297" s="53"/>
      <c r="F297" s="53"/>
      <c r="G297" s="53"/>
      <c r="H297" s="53"/>
      <c r="I297" s="53"/>
      <c r="J297" s="53"/>
      <c r="K297" s="53"/>
      <c r="L297" s="53"/>
      <c r="M297" s="53"/>
      <c r="N297" s="53"/>
      <c r="O297" s="53"/>
      <c r="P297" s="53"/>
      <c r="Q297" s="53"/>
      <c r="R297" s="53"/>
    </row>
    <row r="298" spans="1:18" s="197" customFormat="1" ht="15.75" hidden="1" thickBot="1" x14ac:dyDescent="0.3">
      <c r="A298" s="44" t="s">
        <v>856</v>
      </c>
      <c r="B298" s="243">
        <f t="shared" ref="B298:H298" si="7">SUM(B273:B296)</f>
        <v>378218.39999999997</v>
      </c>
      <c r="C298" s="243">
        <f t="shared" si="7"/>
        <v>152744.30000000002</v>
      </c>
      <c r="D298" s="244">
        <f t="shared" si="7"/>
        <v>27000</v>
      </c>
      <c r="E298" s="244">
        <f t="shared" si="7"/>
        <v>700</v>
      </c>
      <c r="F298" s="244">
        <f t="shared" si="7"/>
        <v>207.1</v>
      </c>
      <c r="G298" s="244">
        <f t="shared" si="7"/>
        <v>3770</v>
      </c>
      <c r="H298" s="244">
        <f t="shared" si="7"/>
        <v>562639.80000000005</v>
      </c>
      <c r="I298" s="53"/>
      <c r="J298" s="244">
        <f t="shared" ref="J298:P298" si="8">SUM(J273:J296)</f>
        <v>6686.5</v>
      </c>
      <c r="K298" s="244">
        <f t="shared" si="8"/>
        <v>6415.9000000000005</v>
      </c>
      <c r="L298" s="244">
        <f t="shared" si="8"/>
        <v>332054.67</v>
      </c>
      <c r="M298" s="244">
        <f t="shared" si="8"/>
        <v>12736.5</v>
      </c>
      <c r="N298" s="244">
        <f t="shared" si="8"/>
        <v>6100</v>
      </c>
      <c r="O298" s="244">
        <f t="shared" si="8"/>
        <v>45654.700000000004</v>
      </c>
      <c r="P298" s="244">
        <f t="shared" si="8"/>
        <v>16688.599999999999</v>
      </c>
      <c r="Q298" s="53"/>
      <c r="R298" s="245">
        <f>SUM(J298:P298)+H298</f>
        <v>988976.67</v>
      </c>
    </row>
    <row r="299" spans="1:18" s="197" customFormat="1" hidden="1" x14ac:dyDescent="0.25">
      <c r="A299" s="44"/>
      <c r="B299" s="53"/>
      <c r="C299" s="53"/>
      <c r="D299" s="53"/>
      <c r="E299" s="53"/>
      <c r="F299" s="53"/>
      <c r="G299" s="53"/>
      <c r="H299" s="53"/>
      <c r="I299" s="53"/>
      <c r="J299" s="53"/>
      <c r="K299" s="53"/>
      <c r="L299" s="53"/>
      <c r="M299" s="53"/>
      <c r="N299" s="53"/>
      <c r="O299" s="53"/>
      <c r="P299" s="53"/>
      <c r="Q299" s="53"/>
      <c r="R299" s="53"/>
    </row>
    <row r="300" spans="1:18" s="197" customFormat="1" hidden="1" x14ac:dyDescent="0.25">
      <c r="A300" s="59" t="s">
        <v>857</v>
      </c>
      <c r="B300" s="59">
        <f t="shared" ref="B300:H300" si="9">+B298/$R298</f>
        <v>0.38243409725731947</v>
      </c>
      <c r="C300" s="59">
        <f t="shared" si="9"/>
        <v>0.15444681824496428</v>
      </c>
      <c r="D300" s="59">
        <f t="shared" si="9"/>
        <v>2.7300947351973429E-2</v>
      </c>
      <c r="E300" s="59">
        <f t="shared" si="9"/>
        <v>7.078023387548666E-4</v>
      </c>
      <c r="F300" s="59">
        <f t="shared" si="9"/>
        <v>2.094083776516184E-4</v>
      </c>
      <c r="G300" s="59">
        <f t="shared" si="9"/>
        <v>3.8120211672940676E-3</v>
      </c>
      <c r="H300" s="59">
        <f t="shared" si="9"/>
        <v>0.56891109473795776</v>
      </c>
      <c r="I300" s="59"/>
      <c r="J300" s="59">
        <f t="shared" ref="J300:P300" si="10">+J298/$R298</f>
        <v>6.7610290544063084E-3</v>
      </c>
      <c r="K300" s="59">
        <f t="shared" si="10"/>
        <v>6.487412893167642E-3</v>
      </c>
      <c r="L300" s="59">
        <f t="shared" si="10"/>
        <v>0.33575581717210778</v>
      </c>
      <c r="M300" s="59">
        <f t="shared" si="10"/>
        <v>1.2878463553644798E-2</v>
      </c>
      <c r="N300" s="59">
        <f t="shared" si="10"/>
        <v>6.1679918091495523E-3</v>
      </c>
      <c r="O300" s="59">
        <f t="shared" si="10"/>
        <v>4.6163576335931163E-2</v>
      </c>
      <c r="P300" s="59">
        <f t="shared" si="10"/>
        <v>1.6874614443634951E-2</v>
      </c>
      <c r="Q300" s="59"/>
      <c r="R300" s="59">
        <f>+R298/$R298</f>
        <v>1</v>
      </c>
    </row>
    <row r="301" spans="1:18" s="197" customFormat="1" hidden="1" x14ac:dyDescent="0.25">
      <c r="A301" s="50"/>
      <c r="B301" s="50"/>
      <c r="C301" s="50"/>
      <c r="D301" s="50"/>
      <c r="E301" s="50"/>
      <c r="F301" s="50"/>
      <c r="G301" s="50"/>
      <c r="H301" s="51"/>
      <c r="I301" s="50"/>
      <c r="J301" s="50"/>
      <c r="K301" s="50"/>
      <c r="L301" s="50"/>
      <c r="M301" s="50"/>
      <c r="N301" s="50"/>
      <c r="O301" s="50"/>
      <c r="P301" s="50"/>
      <c r="Q301" s="50"/>
      <c r="R301" s="51"/>
    </row>
    <row r="302" spans="1:18" s="197" customFormat="1" ht="26.25" hidden="1" customHeight="1" x14ac:dyDescent="0.25">
      <c r="A302" s="2545" t="s">
        <v>859</v>
      </c>
      <c r="B302" s="2545"/>
      <c r="C302" s="2545"/>
      <c r="D302" s="2545"/>
      <c r="E302" s="2545"/>
      <c r="F302" s="2545"/>
      <c r="G302" s="2545"/>
      <c r="H302" s="2545"/>
      <c r="I302" s="50"/>
      <c r="J302" s="50"/>
      <c r="K302" s="50"/>
      <c r="L302" s="50"/>
      <c r="M302" s="50"/>
      <c r="N302" s="50"/>
      <c r="O302" s="50"/>
      <c r="P302" s="50"/>
      <c r="Q302" s="50"/>
      <c r="R302" s="51"/>
    </row>
    <row r="303" spans="1:18" s="197" customFormat="1" hidden="1" x14ac:dyDescent="0.25">
      <c r="A303" s="50"/>
      <c r="B303" s="50"/>
      <c r="C303" s="50"/>
      <c r="D303" s="50"/>
      <c r="E303" s="50"/>
      <c r="F303" s="50"/>
      <c r="G303" s="50"/>
      <c r="H303" s="51"/>
      <c r="I303" s="50"/>
      <c r="J303" s="50"/>
      <c r="K303" s="50"/>
      <c r="L303" s="50"/>
      <c r="M303" s="50"/>
      <c r="N303" s="50"/>
      <c r="O303" s="50"/>
      <c r="P303" s="50"/>
      <c r="Q303" s="50"/>
      <c r="R303" s="51"/>
    </row>
    <row r="304" spans="1:18" s="197" customFormat="1" hidden="1" x14ac:dyDescent="0.25">
      <c r="A304" s="2539" t="s">
        <v>867</v>
      </c>
      <c r="B304" s="2540"/>
      <c r="C304" s="2540"/>
      <c r="D304" s="2540"/>
      <c r="E304" s="2540"/>
      <c r="F304" s="2540"/>
      <c r="G304" s="2540"/>
      <c r="H304" s="2540"/>
      <c r="I304" s="2540"/>
      <c r="J304" s="2540"/>
      <c r="K304" s="2540"/>
      <c r="L304" s="2540"/>
      <c r="M304" s="2540"/>
      <c r="N304" s="2540"/>
      <c r="O304" s="2540"/>
      <c r="P304" s="2540"/>
      <c r="Q304" s="2540"/>
      <c r="R304" s="2541"/>
    </row>
    <row r="305" spans="1:18" s="197" customFormat="1" ht="15.75" hidden="1" thickBot="1" x14ac:dyDescent="0.3">
      <c r="A305" s="2542"/>
      <c r="B305" s="2543"/>
      <c r="C305" s="2543"/>
      <c r="D305" s="2543"/>
      <c r="E305" s="2543"/>
      <c r="F305" s="2543"/>
      <c r="G305" s="2543"/>
      <c r="H305" s="2543"/>
      <c r="I305" s="2543"/>
      <c r="J305" s="2543"/>
      <c r="K305" s="2543"/>
      <c r="L305" s="2543"/>
      <c r="M305" s="2543"/>
      <c r="N305" s="2543"/>
      <c r="O305" s="2543"/>
      <c r="P305" s="2543"/>
      <c r="Q305" s="2543"/>
      <c r="R305" s="2544"/>
    </row>
    <row r="306" spans="1:18" s="197" customFormat="1" ht="20.25" hidden="1" x14ac:dyDescent="0.3">
      <c r="A306" s="45"/>
      <c r="B306" s="46"/>
      <c r="C306" s="46"/>
      <c r="D306" s="46"/>
      <c r="E306" s="46"/>
      <c r="F306" s="46"/>
      <c r="G306" s="46"/>
      <c r="H306" s="46"/>
      <c r="I306" s="45"/>
      <c r="J306" s="45"/>
      <c r="K306" s="45"/>
      <c r="L306" s="45"/>
      <c r="M306" s="45"/>
      <c r="N306" s="45"/>
      <c r="O306" s="45"/>
      <c r="P306" s="45"/>
      <c r="Q306" s="45"/>
      <c r="R306" s="45"/>
    </row>
    <row r="307" spans="1:18" s="197" customFormat="1" ht="21" hidden="1" thickBot="1" x14ac:dyDescent="0.35">
      <c r="A307" s="47"/>
      <c r="B307" s="191" t="s">
        <v>813</v>
      </c>
      <c r="C307" s="192"/>
      <c r="D307" s="192"/>
      <c r="E307" s="192"/>
      <c r="F307" s="192"/>
      <c r="G307" s="192"/>
      <c r="H307" s="193"/>
      <c r="I307" s="48"/>
      <c r="J307" s="196" t="s">
        <v>814</v>
      </c>
      <c r="K307" s="192"/>
      <c r="L307" s="192"/>
      <c r="M307" s="192"/>
      <c r="N307" s="192"/>
      <c r="O307" s="192"/>
      <c r="P307" s="193"/>
      <c r="Q307" s="49"/>
      <c r="R307" s="194" t="s">
        <v>815</v>
      </c>
    </row>
    <row r="308" spans="1:18" s="197" customFormat="1" ht="128.25" hidden="1" x14ac:dyDescent="0.25">
      <c r="A308" s="50"/>
      <c r="B308" s="543" t="s">
        <v>816</v>
      </c>
      <c r="C308" s="543" t="s">
        <v>817</v>
      </c>
      <c r="D308" s="543" t="s">
        <v>819</v>
      </c>
      <c r="E308" s="543" t="s">
        <v>820</v>
      </c>
      <c r="F308" s="543" t="s">
        <v>821</v>
      </c>
      <c r="G308" s="543" t="s">
        <v>823</v>
      </c>
      <c r="H308" s="543" t="s">
        <v>824</v>
      </c>
      <c r="I308" s="543"/>
      <c r="J308" s="543" t="s">
        <v>825</v>
      </c>
      <c r="K308" s="543" t="s">
        <v>826</v>
      </c>
      <c r="L308" s="543" t="s">
        <v>827</v>
      </c>
      <c r="M308" s="543" t="s">
        <v>828</v>
      </c>
      <c r="N308" s="543" t="s">
        <v>829</v>
      </c>
      <c r="O308" s="543" t="s">
        <v>830</v>
      </c>
      <c r="P308" s="543" t="s">
        <v>297</v>
      </c>
      <c r="Q308" s="543"/>
      <c r="R308" s="543" t="s">
        <v>831</v>
      </c>
    </row>
    <row r="309" spans="1:18" s="197" customFormat="1" hidden="1" x14ac:dyDescent="0.25">
      <c r="A309" s="50"/>
      <c r="B309" s="50"/>
      <c r="C309" s="50"/>
      <c r="D309" s="50"/>
      <c r="E309" s="50"/>
      <c r="F309" s="50"/>
      <c r="G309" s="50"/>
      <c r="H309" s="51"/>
      <c r="I309" s="50"/>
      <c r="J309" s="50"/>
      <c r="K309" s="50"/>
      <c r="L309" s="50"/>
      <c r="M309" s="50"/>
      <c r="N309" s="50"/>
      <c r="O309" s="50"/>
      <c r="P309" s="50"/>
      <c r="Q309" s="50"/>
      <c r="R309" s="51"/>
    </row>
    <row r="310" spans="1:18" hidden="1" x14ac:dyDescent="0.25">
      <c r="A310" s="1877" t="s">
        <v>832</v>
      </c>
      <c r="B310" s="52">
        <v>1643.2</v>
      </c>
      <c r="C310" s="52">
        <f>539.4+0.3</f>
        <v>539.69999999999993</v>
      </c>
      <c r="D310" s="52"/>
      <c r="E310" s="52">
        <v>1</v>
      </c>
      <c r="F310" s="52"/>
      <c r="G310" s="52"/>
      <c r="H310" s="52">
        <f>SUM(B310:F310)</f>
        <v>2183.9</v>
      </c>
      <c r="I310" s="50"/>
      <c r="J310" s="52">
        <f>873.2*J336/(SUM($J$336:$P$336))</f>
        <v>12.252366863796716</v>
      </c>
      <c r="K310" s="52">
        <f t="shared" ref="K310:P310" si="11">873.2*K336/(SUM($J$336:$P$336))</f>
        <v>16.788694791908352</v>
      </c>
      <c r="L310" s="52">
        <f t="shared" si="11"/>
        <v>648.6893143750948</v>
      </c>
      <c r="M310" s="52">
        <f t="shared" si="11"/>
        <v>25.358559545559402</v>
      </c>
      <c r="N310" s="52">
        <f>873.2*N336/(SUM($J$336:$P$336))</f>
        <v>13.673766053012308</v>
      </c>
      <c r="O310" s="52">
        <f t="shared" si="11"/>
        <v>121.72319292361789</v>
      </c>
      <c r="P310" s="52">
        <f t="shared" si="11"/>
        <v>34.714105447010574</v>
      </c>
      <c r="Q310" s="50"/>
      <c r="R310" s="53">
        <f>SUM(J310:P310)+H310</f>
        <v>3057.1000000000004</v>
      </c>
    </row>
    <row r="311" spans="1:18" hidden="1" x14ac:dyDescent="0.25">
      <c r="A311" s="1877"/>
      <c r="B311" s="52"/>
      <c r="C311" s="52"/>
      <c r="D311" s="52"/>
      <c r="E311" s="52"/>
      <c r="F311" s="52"/>
      <c r="G311" s="52"/>
      <c r="H311" s="52"/>
      <c r="I311" s="50"/>
      <c r="J311" s="52"/>
      <c r="K311" s="52"/>
      <c r="L311" s="52"/>
      <c r="M311" s="52"/>
      <c r="N311" s="52"/>
      <c r="O311" s="52"/>
      <c r="P311" s="52"/>
      <c r="Q311" s="50"/>
      <c r="R311" s="53"/>
    </row>
    <row r="312" spans="1:18" hidden="1" x14ac:dyDescent="0.25">
      <c r="A312" s="54" t="s">
        <v>833</v>
      </c>
      <c r="B312" s="52">
        <v>54354.6</v>
      </c>
      <c r="C312" s="52">
        <v>20572</v>
      </c>
      <c r="D312" s="52">
        <v>0</v>
      </c>
      <c r="E312" s="52">
        <v>0</v>
      </c>
      <c r="F312" s="52">
        <v>0</v>
      </c>
      <c r="G312" s="52"/>
      <c r="H312" s="52">
        <f>SUM(B312:F312)</f>
        <v>74926.600000000006</v>
      </c>
      <c r="I312" s="52"/>
      <c r="J312" s="52">
        <v>1500</v>
      </c>
      <c r="K312" s="52">
        <v>722.5</v>
      </c>
      <c r="L312" s="52">
        <f>15282.3+4072.9</f>
        <v>19355.2</v>
      </c>
      <c r="M312" s="52">
        <v>0</v>
      </c>
      <c r="N312" s="52">
        <v>0</v>
      </c>
      <c r="O312" s="52">
        <f>8801.9</f>
        <v>8801.9</v>
      </c>
      <c r="P312" s="52">
        <f>492.6+200</f>
        <v>692.6</v>
      </c>
      <c r="Q312" s="52"/>
      <c r="R312" s="52">
        <f>H312+SUM(J312:P312)</f>
        <v>105998.8</v>
      </c>
    </row>
    <row r="313" spans="1:18" hidden="1" x14ac:dyDescent="0.25">
      <c r="A313" s="54" t="s">
        <v>834</v>
      </c>
      <c r="B313" s="52">
        <v>38077</v>
      </c>
      <c r="C313" s="52">
        <v>31000</v>
      </c>
      <c r="D313" s="52">
        <v>0</v>
      </c>
      <c r="E313" s="52">
        <v>0</v>
      </c>
      <c r="F313" s="52">
        <f>207.1</f>
        <v>207.1</v>
      </c>
      <c r="G313" s="52">
        <v>0</v>
      </c>
      <c r="H313" s="52">
        <f>SUM(B313:G313)</f>
        <v>69284.100000000006</v>
      </c>
      <c r="I313" s="52"/>
      <c r="J313" s="52">
        <v>3965.9</v>
      </c>
      <c r="K313" s="52">
        <v>0</v>
      </c>
      <c r="L313" s="52">
        <f>9673.8+975.6-2688.039-207.1</f>
        <v>7754.2609999999986</v>
      </c>
      <c r="M313" s="52">
        <v>5463.2</v>
      </c>
      <c r="N313" s="52">
        <v>0</v>
      </c>
      <c r="O313" s="52">
        <v>4500</v>
      </c>
      <c r="P313" s="52">
        <v>0</v>
      </c>
      <c r="Q313" s="52"/>
      <c r="R313" s="52">
        <f>H313+SUM(J313:P313)</f>
        <v>90967.46100000001</v>
      </c>
    </row>
    <row r="314" spans="1:18" hidden="1" x14ac:dyDescent="0.25">
      <c r="A314" s="54" t="s">
        <v>835</v>
      </c>
      <c r="B314" s="52">
        <v>1298</v>
      </c>
      <c r="C314" s="52">
        <v>1322</v>
      </c>
      <c r="D314" s="52">
        <v>0</v>
      </c>
      <c r="E314" s="52">
        <v>0</v>
      </c>
      <c r="F314" s="52">
        <v>0</v>
      </c>
      <c r="G314" s="52"/>
      <c r="H314" s="52">
        <f>SUM(B314:F314)</f>
        <v>2620</v>
      </c>
      <c r="I314" s="52"/>
      <c r="J314" s="52">
        <v>0</v>
      </c>
      <c r="K314" s="52">
        <v>0</v>
      </c>
      <c r="L314" s="52">
        <f>372+47.3</f>
        <v>419.3</v>
      </c>
      <c r="M314" s="52">
        <v>0</v>
      </c>
      <c r="N314" s="52">
        <v>0</v>
      </c>
      <c r="O314" s="52">
        <v>0</v>
      </c>
      <c r="P314" s="52">
        <v>0</v>
      </c>
      <c r="Q314" s="52"/>
      <c r="R314" s="52">
        <f>-L314+C314+B314</f>
        <v>2200.6999999999998</v>
      </c>
    </row>
    <row r="315" spans="1:18" hidden="1" x14ac:dyDescent="0.25">
      <c r="A315" s="54" t="s">
        <v>861</v>
      </c>
      <c r="B315" s="52">
        <v>0</v>
      </c>
      <c r="C315" s="52"/>
      <c r="D315" s="52"/>
      <c r="E315" s="52"/>
      <c r="F315" s="52"/>
      <c r="G315" s="52">
        <v>3770</v>
      </c>
      <c r="H315" s="52">
        <f>SUM(B315:G315)</f>
        <v>3770</v>
      </c>
      <c r="I315" s="52"/>
      <c r="J315" s="52"/>
      <c r="K315" s="52"/>
      <c r="L315" s="52"/>
      <c r="M315" s="52"/>
      <c r="N315" s="52"/>
      <c r="O315" s="52"/>
      <c r="P315" s="52"/>
      <c r="Q315" s="52"/>
      <c r="R315" s="52">
        <f>B315</f>
        <v>0</v>
      </c>
    </row>
    <row r="316" spans="1:18" hidden="1" x14ac:dyDescent="0.25">
      <c r="A316" s="55" t="s">
        <v>865</v>
      </c>
      <c r="B316" s="52">
        <f>R316-SUM(J316:P316)-SUM(C316:F316)</f>
        <v>1707</v>
      </c>
      <c r="C316" s="52">
        <v>0</v>
      </c>
      <c r="D316" s="52">
        <v>0</v>
      </c>
      <c r="E316" s="52">
        <v>0</v>
      </c>
      <c r="F316" s="52">
        <v>0</v>
      </c>
      <c r="G316" s="52"/>
      <c r="H316" s="52">
        <f t="shared" ref="H316:H334" si="12">SUM(B316:F316)</f>
        <v>1707</v>
      </c>
      <c r="I316" s="52"/>
      <c r="J316" s="52">
        <v>0</v>
      </c>
      <c r="K316" s="52">
        <v>0</v>
      </c>
      <c r="L316" s="52">
        <v>0</v>
      </c>
      <c r="M316" s="52">
        <v>0</v>
      </c>
      <c r="N316" s="52">
        <v>0</v>
      </c>
      <c r="O316" s="52">
        <v>0</v>
      </c>
      <c r="P316" s="52">
        <v>0</v>
      </c>
      <c r="Q316" s="52">
        <v>0</v>
      </c>
      <c r="R316" s="52">
        <v>1707</v>
      </c>
    </row>
    <row r="317" spans="1:18" hidden="1" x14ac:dyDescent="0.25">
      <c r="A317" s="55" t="s">
        <v>858</v>
      </c>
      <c r="B317" s="52">
        <v>2178.6999999999998</v>
      </c>
      <c r="C317" s="52">
        <v>2791.3</v>
      </c>
      <c r="D317" s="52">
        <v>0</v>
      </c>
      <c r="E317" s="52">
        <v>0</v>
      </c>
      <c r="F317" s="52">
        <v>0</v>
      </c>
      <c r="G317" s="52"/>
      <c r="H317" s="52">
        <f t="shared" si="12"/>
        <v>4970</v>
      </c>
      <c r="I317" s="52"/>
      <c r="J317" s="52">
        <v>0</v>
      </c>
      <c r="K317" s="52">
        <v>0</v>
      </c>
      <c r="L317" s="52">
        <f>883.5+127.2</f>
        <v>1010.7</v>
      </c>
      <c r="M317" s="52">
        <v>0</v>
      </c>
      <c r="N317" s="52">
        <v>0</v>
      </c>
      <c r="O317" s="52">
        <v>0</v>
      </c>
      <c r="P317" s="52">
        <v>0</v>
      </c>
      <c r="Q317" s="52"/>
      <c r="R317" s="52">
        <f>L317+H317</f>
        <v>5980.7</v>
      </c>
    </row>
    <row r="318" spans="1:18" hidden="1" x14ac:dyDescent="0.25">
      <c r="A318" s="55" t="s">
        <v>836</v>
      </c>
      <c r="B318" s="52">
        <v>497.5</v>
      </c>
      <c r="C318" s="52"/>
      <c r="D318" s="52"/>
      <c r="E318" s="52"/>
      <c r="F318" s="52"/>
      <c r="G318" s="52"/>
      <c r="H318" s="52">
        <f t="shared" si="12"/>
        <v>497.5</v>
      </c>
      <c r="I318" s="52"/>
      <c r="J318" s="52"/>
      <c r="K318" s="52"/>
      <c r="L318" s="52">
        <v>96.7</v>
      </c>
      <c r="M318" s="52"/>
      <c r="N318" s="52"/>
      <c r="O318" s="52"/>
      <c r="P318" s="52"/>
      <c r="Q318" s="52"/>
      <c r="R318" s="52">
        <f>594.2</f>
        <v>594.20000000000005</v>
      </c>
    </row>
    <row r="319" spans="1:18" hidden="1" x14ac:dyDescent="0.25">
      <c r="A319" s="55" t="s">
        <v>837</v>
      </c>
      <c r="B319" s="52">
        <v>1328.5</v>
      </c>
      <c r="C319" s="52">
        <v>558</v>
      </c>
      <c r="D319" s="52">
        <v>0</v>
      </c>
      <c r="E319" s="52">
        <v>0</v>
      </c>
      <c r="F319" s="52">
        <v>0</v>
      </c>
      <c r="G319" s="52"/>
      <c r="H319" s="52">
        <f t="shared" si="12"/>
        <v>1886.5</v>
      </c>
      <c r="I319" s="52"/>
      <c r="J319" s="52">
        <v>0</v>
      </c>
      <c r="K319" s="52">
        <v>0</v>
      </c>
      <c r="L319" s="52">
        <f>R319-P319-C319-B319</f>
        <v>442.80000000000018</v>
      </c>
      <c r="M319" s="52">
        <v>0</v>
      </c>
      <c r="N319" s="52">
        <v>0</v>
      </c>
      <c r="O319" s="52">
        <v>0</v>
      </c>
      <c r="P319" s="52">
        <v>150</v>
      </c>
      <c r="Q319" s="52">
        <v>0</v>
      </c>
      <c r="R319" s="52">
        <v>2479.3000000000002</v>
      </c>
    </row>
    <row r="320" spans="1:18" hidden="1" x14ac:dyDescent="0.25">
      <c r="A320" s="55" t="s">
        <v>838</v>
      </c>
      <c r="B320" s="52">
        <f>R320-SUM(J320:P320)-SUM(C320:F320)</f>
        <v>155.9</v>
      </c>
      <c r="C320" s="52">
        <v>0</v>
      </c>
      <c r="D320" s="52">
        <v>0</v>
      </c>
      <c r="E320" s="52">
        <v>0</v>
      </c>
      <c r="F320" s="52">
        <v>0</v>
      </c>
      <c r="G320" s="52"/>
      <c r="H320" s="52">
        <f t="shared" si="12"/>
        <v>155.9</v>
      </c>
      <c r="I320" s="52"/>
      <c r="J320" s="52">
        <v>0</v>
      </c>
      <c r="K320" s="52">
        <v>0</v>
      </c>
      <c r="L320" s="52">
        <v>0</v>
      </c>
      <c r="M320" s="52">
        <v>0</v>
      </c>
      <c r="N320" s="52">
        <v>0</v>
      </c>
      <c r="O320" s="52">
        <v>0</v>
      </c>
      <c r="P320" s="52">
        <v>0</v>
      </c>
      <c r="Q320" s="52">
        <v>0</v>
      </c>
      <c r="R320" s="52">
        <v>155.9</v>
      </c>
    </row>
    <row r="321" spans="1:18" hidden="1" x14ac:dyDescent="0.25">
      <c r="A321" s="55" t="s">
        <v>839</v>
      </c>
      <c r="B321" s="52">
        <v>9531</v>
      </c>
      <c r="C321" s="52">
        <v>0</v>
      </c>
      <c r="D321" s="52">
        <v>0</v>
      </c>
      <c r="E321" s="52">
        <v>0</v>
      </c>
      <c r="F321" s="52">
        <v>0</v>
      </c>
      <c r="G321" s="52"/>
      <c r="H321" s="52">
        <f t="shared" si="12"/>
        <v>9531</v>
      </c>
      <c r="I321" s="52"/>
      <c r="J321" s="52">
        <v>0</v>
      </c>
      <c r="K321" s="52">
        <v>0</v>
      </c>
      <c r="L321" s="52">
        <v>102</v>
      </c>
      <c r="M321" s="52">
        <v>0</v>
      </c>
      <c r="N321" s="52">
        <v>0</v>
      </c>
      <c r="O321" s="52">
        <v>0</v>
      </c>
      <c r="P321" s="52">
        <v>0</v>
      </c>
      <c r="Q321" s="52"/>
      <c r="R321" s="52">
        <v>9633</v>
      </c>
    </row>
    <row r="322" spans="1:18" hidden="1" x14ac:dyDescent="0.25">
      <c r="A322" s="55" t="s">
        <v>840</v>
      </c>
      <c r="B322" s="52">
        <f>R322-SUM(J322:P322)-SUM(C322:F322)</f>
        <v>150</v>
      </c>
      <c r="C322" s="52">
        <v>0</v>
      </c>
      <c r="D322" s="52">
        <v>0</v>
      </c>
      <c r="E322" s="52">
        <v>0</v>
      </c>
      <c r="F322" s="52">
        <v>0</v>
      </c>
      <c r="G322" s="52"/>
      <c r="H322" s="52">
        <f t="shared" si="12"/>
        <v>150</v>
      </c>
      <c r="I322" s="52"/>
      <c r="J322" s="52"/>
      <c r="K322" s="52"/>
      <c r="L322" s="52">
        <v>9000</v>
      </c>
      <c r="M322" s="52"/>
      <c r="N322" s="52"/>
      <c r="O322" s="52"/>
      <c r="P322" s="52"/>
      <c r="Q322" s="52"/>
      <c r="R322" s="52">
        <v>9150</v>
      </c>
    </row>
    <row r="323" spans="1:18" hidden="1" x14ac:dyDescent="0.25">
      <c r="A323" s="55" t="s">
        <v>841</v>
      </c>
      <c r="B323" s="52">
        <v>84790.27</v>
      </c>
      <c r="C323" s="52">
        <v>22445.7</v>
      </c>
      <c r="D323" s="52"/>
      <c r="E323" s="52"/>
      <c r="F323" s="52"/>
      <c r="G323" s="52"/>
      <c r="H323" s="52">
        <f>SUM(B323:F323)</f>
        <v>107235.97</v>
      </c>
      <c r="I323" s="52"/>
      <c r="J323" s="52"/>
      <c r="K323" s="52">
        <v>1484.2</v>
      </c>
      <c r="L323" s="52">
        <f>R323-H323-K323-P323</f>
        <v>155981.44999999998</v>
      </c>
      <c r="M323" s="52"/>
      <c r="N323" s="52"/>
      <c r="O323" s="52"/>
      <c r="P323" s="52">
        <v>3800</v>
      </c>
      <c r="Q323" s="52"/>
      <c r="R323" s="52">
        <v>268501.62</v>
      </c>
    </row>
    <row r="324" spans="1:18" hidden="1" x14ac:dyDescent="0.25">
      <c r="A324" s="55" t="s">
        <v>842</v>
      </c>
      <c r="B324" s="52">
        <v>10573.9</v>
      </c>
      <c r="C324" s="52">
        <f>R324-B324</f>
        <v>1725.8999999999996</v>
      </c>
      <c r="D324" s="52"/>
      <c r="E324" s="52"/>
      <c r="F324" s="52"/>
      <c r="G324" s="52"/>
      <c r="H324" s="52">
        <f t="shared" si="12"/>
        <v>12299.8</v>
      </c>
      <c r="I324" s="52"/>
      <c r="J324" s="52"/>
      <c r="K324" s="52"/>
      <c r="L324" s="52"/>
      <c r="M324" s="52"/>
      <c r="N324" s="52"/>
      <c r="O324" s="52"/>
      <c r="P324" s="52"/>
      <c r="Q324" s="52"/>
      <c r="R324" s="52">
        <v>12299.8</v>
      </c>
    </row>
    <row r="325" spans="1:18" hidden="1" x14ac:dyDescent="0.25">
      <c r="A325" s="55" t="s">
        <v>863</v>
      </c>
      <c r="B325" s="52">
        <v>2969.3</v>
      </c>
      <c r="C325" s="52"/>
      <c r="D325" s="52"/>
      <c r="E325" s="52"/>
      <c r="F325" s="52"/>
      <c r="G325" s="52"/>
      <c r="H325" s="52">
        <f t="shared" si="12"/>
        <v>2969.3</v>
      </c>
      <c r="I325" s="52"/>
      <c r="J325" s="52"/>
      <c r="K325" s="52"/>
      <c r="L325" s="52"/>
      <c r="M325" s="52"/>
      <c r="N325" s="52"/>
      <c r="O325" s="52"/>
      <c r="P325" s="52">
        <f>R325-H325</f>
        <v>1169.8999999999996</v>
      </c>
      <c r="Q325" s="52"/>
      <c r="R325" s="52">
        <v>4139.2</v>
      </c>
    </row>
    <row r="326" spans="1:18" hidden="1" x14ac:dyDescent="0.25">
      <c r="A326" s="56" t="s">
        <v>844</v>
      </c>
      <c r="B326" s="52">
        <f>R326-SUM(J326:P326)-SUM(C326:F326)</f>
        <v>2000</v>
      </c>
      <c r="C326" s="52"/>
      <c r="D326" s="52"/>
      <c r="E326" s="52"/>
      <c r="F326" s="52"/>
      <c r="G326" s="52"/>
      <c r="H326" s="52">
        <f t="shared" si="12"/>
        <v>2000</v>
      </c>
      <c r="I326" s="52"/>
      <c r="J326" s="52"/>
      <c r="K326" s="52"/>
      <c r="L326" s="52"/>
      <c r="M326" s="52"/>
      <c r="N326" s="52"/>
      <c r="O326" s="52"/>
      <c r="P326" s="52"/>
      <c r="Q326" s="52"/>
      <c r="R326" s="52">
        <v>2000</v>
      </c>
    </row>
    <row r="327" spans="1:18" hidden="1" x14ac:dyDescent="0.25">
      <c r="A327" s="55" t="s">
        <v>845</v>
      </c>
      <c r="B327" s="52">
        <v>36028</v>
      </c>
      <c r="C327" s="52">
        <v>21423</v>
      </c>
      <c r="D327" s="52"/>
      <c r="E327" s="52"/>
      <c r="F327" s="52"/>
      <c r="G327" s="52"/>
      <c r="H327" s="52">
        <f t="shared" si="12"/>
        <v>57451</v>
      </c>
      <c r="I327" s="52"/>
      <c r="J327" s="52"/>
      <c r="K327" s="52"/>
      <c r="L327" s="52">
        <f>R327-M327-H327</f>
        <v>27687.300000000003</v>
      </c>
      <c r="M327" s="52">
        <v>5849.5</v>
      </c>
      <c r="N327" s="52"/>
      <c r="O327" s="52"/>
      <c r="P327" s="52"/>
      <c r="Q327" s="52"/>
      <c r="R327" s="52">
        <v>90987.8</v>
      </c>
    </row>
    <row r="328" spans="1:18" hidden="1" x14ac:dyDescent="0.25">
      <c r="A328" s="55" t="s">
        <v>846</v>
      </c>
      <c r="B328" s="52">
        <v>23187.5</v>
      </c>
      <c r="C328" s="52">
        <f>2574.8+4398.3</f>
        <v>6973.1</v>
      </c>
      <c r="D328" s="52"/>
      <c r="E328" s="52"/>
      <c r="F328" s="52"/>
      <c r="G328" s="52"/>
      <c r="H328" s="52">
        <f t="shared" si="12"/>
        <v>30160.6</v>
      </c>
      <c r="I328" s="52"/>
      <c r="J328" s="52"/>
      <c r="K328" s="52"/>
      <c r="L328" s="52">
        <f>R328-H328</f>
        <v>22434.9</v>
      </c>
      <c r="M328" s="52">
        <v>0</v>
      </c>
      <c r="N328" s="52"/>
      <c r="O328" s="52"/>
      <c r="P328" s="52"/>
      <c r="Q328" s="52"/>
      <c r="R328" s="52">
        <v>52595.5</v>
      </c>
    </row>
    <row r="329" spans="1:18" hidden="1" x14ac:dyDescent="0.25">
      <c r="A329" s="56" t="s">
        <v>847</v>
      </c>
      <c r="B329" s="52">
        <f>R329-SUM(J329:P329)-SUM(C329:F329)</f>
        <v>19980.8</v>
      </c>
      <c r="C329" s="52"/>
      <c r="D329" s="52"/>
      <c r="E329" s="52"/>
      <c r="F329" s="52"/>
      <c r="G329" s="52"/>
      <c r="H329" s="52">
        <f t="shared" si="12"/>
        <v>19980.8</v>
      </c>
      <c r="I329" s="52"/>
      <c r="J329" s="52"/>
      <c r="K329" s="52"/>
      <c r="L329" s="52">
        <v>12772.8</v>
      </c>
      <c r="M329" s="52"/>
      <c r="N329" s="52"/>
      <c r="O329" s="52"/>
      <c r="P329" s="52"/>
      <c r="Q329" s="52"/>
      <c r="R329" s="52">
        <v>32753.599999999999</v>
      </c>
    </row>
    <row r="330" spans="1:18" hidden="1" x14ac:dyDescent="0.25">
      <c r="A330" s="56" t="s">
        <v>848</v>
      </c>
      <c r="B330" s="52">
        <v>36952.400000000001</v>
      </c>
      <c r="C330" s="52">
        <f>46340.1</f>
        <v>46340.1</v>
      </c>
      <c r="D330" s="52"/>
      <c r="E330" s="52"/>
      <c r="F330" s="52"/>
      <c r="G330" s="52"/>
      <c r="H330" s="52">
        <f t="shared" si="12"/>
        <v>83292.5</v>
      </c>
      <c r="I330" s="52"/>
      <c r="J330" s="52"/>
      <c r="K330" s="52">
        <v>0</v>
      </c>
      <c r="L330" s="52">
        <f>R330-H330-P330-O330</f>
        <v>10755</v>
      </c>
      <c r="M330" s="52"/>
      <c r="N330" s="52"/>
      <c r="O330" s="52">
        <v>41000</v>
      </c>
      <c r="P330" s="52">
        <f>3100+1525.5</f>
        <v>4625.5</v>
      </c>
      <c r="Q330" s="52"/>
      <c r="R330" s="57">
        <v>139673</v>
      </c>
    </row>
    <row r="331" spans="1:18" hidden="1" x14ac:dyDescent="0.25">
      <c r="A331" s="55" t="s">
        <v>849</v>
      </c>
      <c r="B331" s="52">
        <v>15794</v>
      </c>
      <c r="C331" s="52">
        <v>5911.2</v>
      </c>
      <c r="D331" s="52"/>
      <c r="E331" s="52">
        <v>1000</v>
      </c>
      <c r="F331" s="52"/>
      <c r="G331" s="52"/>
      <c r="H331" s="52">
        <f t="shared" si="12"/>
        <v>22705.200000000001</v>
      </c>
      <c r="I331" s="52"/>
      <c r="J331" s="52"/>
      <c r="K331" s="52">
        <f>R331-H331-L331</f>
        <v>5282.8999999999978</v>
      </c>
      <c r="L331" s="52">
        <v>1000</v>
      </c>
      <c r="M331" s="52"/>
      <c r="N331" s="52"/>
      <c r="O331" s="52"/>
      <c r="P331" s="52"/>
      <c r="Q331" s="52"/>
      <c r="R331" s="52">
        <v>28988.1</v>
      </c>
    </row>
    <row r="332" spans="1:18" hidden="1" x14ac:dyDescent="0.25">
      <c r="A332" s="55" t="s">
        <v>850</v>
      </c>
      <c r="B332" s="52">
        <v>4000</v>
      </c>
      <c r="C332" s="52"/>
      <c r="D332" s="52"/>
      <c r="E332" s="52"/>
      <c r="F332" s="52"/>
      <c r="G332" s="52"/>
      <c r="H332" s="52">
        <f t="shared" si="12"/>
        <v>4000</v>
      </c>
      <c r="I332" s="52"/>
      <c r="J332" s="52"/>
      <c r="K332" s="52"/>
      <c r="L332" s="52"/>
      <c r="M332" s="52"/>
      <c r="N332" s="52">
        <v>6100</v>
      </c>
      <c r="O332" s="52"/>
      <c r="P332" s="52">
        <f>11148.3-N332</f>
        <v>5048.2999999999993</v>
      </c>
      <c r="Q332" s="52"/>
      <c r="R332" s="52">
        <f>H332+SUM(J332:P332)</f>
        <v>15148.3</v>
      </c>
    </row>
    <row r="333" spans="1:18" hidden="1" x14ac:dyDescent="0.25">
      <c r="A333" s="58" t="s">
        <v>851</v>
      </c>
      <c r="B333" s="52">
        <v>7000</v>
      </c>
      <c r="C333" s="52"/>
      <c r="D333" s="52">
        <v>27000</v>
      </c>
      <c r="E333" s="52"/>
      <c r="F333" s="52"/>
      <c r="G333" s="52"/>
      <c r="H333" s="52">
        <f t="shared" si="12"/>
        <v>34000</v>
      </c>
      <c r="I333" s="52"/>
      <c r="J333" s="52"/>
      <c r="K333" s="52"/>
      <c r="L333" s="52">
        <v>14159.4</v>
      </c>
      <c r="M333" s="52"/>
      <c r="N333" s="52"/>
      <c r="O333" s="52"/>
      <c r="P333" s="52"/>
      <c r="Q333" s="52"/>
      <c r="R333" s="52">
        <f>48159.4-2000</f>
        <v>46159.4</v>
      </c>
    </row>
    <row r="334" spans="1:18" hidden="1" x14ac:dyDescent="0.25">
      <c r="A334" s="49" t="s">
        <v>855</v>
      </c>
      <c r="B334" s="52">
        <v>19108</v>
      </c>
      <c r="C334" s="52">
        <v>0</v>
      </c>
      <c r="D334" s="52"/>
      <c r="E334" s="52"/>
      <c r="F334" s="52"/>
      <c r="G334" s="52"/>
      <c r="H334" s="52">
        <f t="shared" si="12"/>
        <v>19108</v>
      </c>
      <c r="I334" s="52"/>
      <c r="J334" s="52"/>
      <c r="K334" s="52"/>
      <c r="L334" s="52">
        <f>R334-P334-M334-C334-B334</f>
        <v>6414.7999999999993</v>
      </c>
      <c r="M334" s="57">
        <v>0</v>
      </c>
      <c r="N334" s="52"/>
      <c r="O334" s="52"/>
      <c r="P334" s="52">
        <v>0</v>
      </c>
      <c r="Q334" s="52"/>
      <c r="R334" s="52">
        <v>25522.799999999999</v>
      </c>
    </row>
    <row r="335" spans="1:18" hidden="1" x14ac:dyDescent="0.25">
      <c r="A335" s="44"/>
      <c r="B335" s="53"/>
      <c r="C335" s="53"/>
      <c r="D335" s="53"/>
      <c r="E335" s="53"/>
      <c r="F335" s="53"/>
      <c r="G335" s="53"/>
      <c r="H335" s="53"/>
      <c r="I335" s="53"/>
      <c r="J335" s="53"/>
      <c r="K335" s="53"/>
      <c r="L335" s="53"/>
      <c r="M335" s="53"/>
      <c r="N335" s="53"/>
      <c r="O335" s="53"/>
      <c r="P335" s="53"/>
      <c r="Q335" s="53"/>
      <c r="R335" s="53"/>
    </row>
    <row r="336" spans="1:18" ht="15.75" hidden="1" thickBot="1" x14ac:dyDescent="0.3">
      <c r="A336" s="44" t="s">
        <v>856</v>
      </c>
      <c r="B336" s="243">
        <f t="shared" ref="B336:H336" si="13">SUM(B312:B334)</f>
        <v>371662.37</v>
      </c>
      <c r="C336" s="243">
        <f t="shared" si="13"/>
        <v>161062.30000000002</v>
      </c>
      <c r="D336" s="244">
        <f t="shared" si="13"/>
        <v>27000</v>
      </c>
      <c r="E336" s="244">
        <f t="shared" si="13"/>
        <v>1000</v>
      </c>
      <c r="F336" s="244">
        <f t="shared" si="13"/>
        <v>207.1</v>
      </c>
      <c r="G336" s="244">
        <f t="shared" si="13"/>
        <v>3770</v>
      </c>
      <c r="H336" s="244">
        <f t="shared" si="13"/>
        <v>564701.77</v>
      </c>
      <c r="I336" s="53"/>
      <c r="J336" s="244">
        <f t="shared" ref="J336:P336" si="14">SUM(J312:J334)</f>
        <v>5465.9</v>
      </c>
      <c r="K336" s="244">
        <f t="shared" si="14"/>
        <v>7489.5999999999976</v>
      </c>
      <c r="L336" s="244">
        <f t="shared" si="14"/>
        <v>289386.61099999998</v>
      </c>
      <c r="M336" s="244">
        <f t="shared" si="14"/>
        <v>11312.7</v>
      </c>
      <c r="N336" s="244">
        <f t="shared" si="14"/>
        <v>6100</v>
      </c>
      <c r="O336" s="244">
        <f t="shared" si="14"/>
        <v>54301.9</v>
      </c>
      <c r="P336" s="244">
        <f t="shared" si="14"/>
        <v>15486.3</v>
      </c>
      <c r="Q336" s="53"/>
      <c r="R336" s="245">
        <f>SUM(J336:P336)+H336</f>
        <v>954244.78099999996</v>
      </c>
    </row>
    <row r="337" spans="1:18" hidden="1" x14ac:dyDescent="0.25">
      <c r="A337" s="44"/>
      <c r="B337" s="53"/>
      <c r="C337" s="53"/>
      <c r="D337" s="53"/>
      <c r="E337" s="53"/>
      <c r="F337" s="53"/>
      <c r="G337" s="53"/>
      <c r="H337" s="53"/>
      <c r="I337" s="53"/>
      <c r="J337" s="53"/>
      <c r="K337" s="53"/>
      <c r="L337" s="53"/>
      <c r="M337" s="53"/>
      <c r="N337" s="53"/>
      <c r="O337" s="53"/>
      <c r="P337" s="53"/>
      <c r="Q337" s="53"/>
      <c r="R337" s="53"/>
    </row>
    <row r="338" spans="1:18" hidden="1" x14ac:dyDescent="0.25">
      <c r="A338" s="59" t="s">
        <v>857</v>
      </c>
      <c r="B338" s="59">
        <f t="shared" ref="B338:H338" si="15">+B336/$R336</f>
        <v>0.38948326194722988</v>
      </c>
      <c r="C338" s="59">
        <f t="shared" si="15"/>
        <v>0.16878509917676984</v>
      </c>
      <c r="D338" s="59">
        <f t="shared" si="15"/>
        <v>2.8294626847951292E-2</v>
      </c>
      <c r="E338" s="59">
        <f t="shared" si="15"/>
        <v>1.0479491425167146E-3</v>
      </c>
      <c r="F338" s="59">
        <f t="shared" si="15"/>
        <v>2.1703026741521158E-4</v>
      </c>
      <c r="G338" s="59">
        <f t="shared" si="15"/>
        <v>3.9507682672880141E-3</v>
      </c>
      <c r="H338" s="59">
        <f t="shared" si="15"/>
        <v>0.59177873564917094</v>
      </c>
      <c r="I338" s="59"/>
      <c r="J338" s="59">
        <f t="shared" ref="J338:P338" si="16">+J336/$R336</f>
        <v>5.7279852180821093E-3</v>
      </c>
      <c r="K338" s="59">
        <f t="shared" si="16"/>
        <v>7.8487198977931823E-3</v>
      </c>
      <c r="L338" s="59">
        <f t="shared" si="16"/>
        <v>0.30326245085326803</v>
      </c>
      <c r="M338" s="59">
        <f t="shared" si="16"/>
        <v>1.1855134264548838E-2</v>
      </c>
      <c r="N338" s="59">
        <f t="shared" si="16"/>
        <v>6.3924897693519583E-3</v>
      </c>
      <c r="O338" s="59">
        <f t="shared" si="16"/>
        <v>5.690562954202838E-2</v>
      </c>
      <c r="P338" s="59">
        <f t="shared" si="16"/>
        <v>1.6228854805756594E-2</v>
      </c>
      <c r="Q338" s="59"/>
      <c r="R338" s="59">
        <f>+R336/$R336</f>
        <v>1</v>
      </c>
    </row>
    <row r="339" spans="1:18" hidden="1" x14ac:dyDescent="0.25">
      <c r="A339" s="60"/>
      <c r="B339" s="61"/>
      <c r="C339" s="62"/>
      <c r="D339" s="62"/>
      <c r="E339" s="62"/>
      <c r="F339" s="62"/>
      <c r="G339" s="62"/>
      <c r="H339" s="63"/>
      <c r="I339" s="59"/>
      <c r="J339" s="62"/>
      <c r="K339" s="62"/>
      <c r="L339" s="62"/>
      <c r="M339" s="62"/>
      <c r="N339" s="62"/>
      <c r="O339" s="62"/>
      <c r="P339" s="62"/>
      <c r="Q339" s="59"/>
      <c r="R339" s="44"/>
    </row>
    <row r="340" spans="1:18" ht="15" hidden="1" customHeight="1" x14ac:dyDescent="0.25">
      <c r="A340" s="804" t="s">
        <v>859</v>
      </c>
      <c r="B340" s="804"/>
      <c r="C340" s="804"/>
      <c r="D340" s="804"/>
      <c r="E340" s="804"/>
      <c r="F340" s="804"/>
      <c r="G340" s="804"/>
      <c r="H340" s="804"/>
      <c r="I340" s="804"/>
      <c r="J340" s="804"/>
      <c r="K340" s="804"/>
      <c r="L340" s="804"/>
      <c r="M340" s="804"/>
      <c r="N340" s="804"/>
      <c r="O340" s="804"/>
      <c r="P340" s="804"/>
      <c r="Q340" s="804"/>
      <c r="R340" s="804"/>
    </row>
    <row r="341" spans="1:18" x14ac:dyDescent="0.25">
      <c r="A341" s="804"/>
      <c r="B341" s="804"/>
      <c r="C341" s="804"/>
      <c r="D341" s="804"/>
      <c r="E341" s="804"/>
      <c r="F341" s="804"/>
      <c r="G341" s="804"/>
      <c r="H341" s="804"/>
      <c r="I341" s="804"/>
      <c r="J341" s="804"/>
      <c r="K341" s="804"/>
      <c r="L341" s="804"/>
      <c r="M341" s="804"/>
      <c r="N341" s="804"/>
      <c r="O341" s="804"/>
      <c r="P341" s="804"/>
      <c r="Q341" s="804"/>
      <c r="R341" s="804"/>
    </row>
    <row r="342" spans="1:18" x14ac:dyDescent="0.25">
      <c r="A342" s="1876"/>
      <c r="B342" s="1876"/>
      <c r="C342" s="1876"/>
      <c r="D342" s="1876"/>
      <c r="E342" s="1876"/>
      <c r="F342" s="1876"/>
      <c r="G342" s="1876"/>
      <c r="H342" s="1876"/>
      <c r="I342" s="1876"/>
      <c r="J342" s="1876"/>
      <c r="K342" s="1876"/>
      <c r="L342" s="1876"/>
      <c r="M342" s="1876"/>
      <c r="N342" s="1876"/>
      <c r="O342" s="1876"/>
      <c r="P342" s="1876"/>
      <c r="Q342" s="1876"/>
      <c r="R342" s="1876"/>
    </row>
  </sheetData>
  <sheetProtection algorithmName="SHA-512" hashValue="ygm62jBiTMU6e1zYAxp4KsfzfB9FY1WNQKC+EHLoJX09zLJOOJQYv4WK2WPi+EcRdgjSrjHNV8DkJvXWtY40Qw==" saltValue="SU1gYBb6+2osJRGISiffdA==" spinCount="100000" sheet="1" objects="1" scenarios="1"/>
  <mergeCells count="20">
    <mergeCell ref="B127:J127"/>
    <mergeCell ref="L127:R127"/>
    <mergeCell ref="A2:T3"/>
    <mergeCell ref="A188:R188"/>
    <mergeCell ref="A265:R266"/>
    <mergeCell ref="A189:R190"/>
    <mergeCell ref="B192:H192"/>
    <mergeCell ref="J192:P192"/>
    <mergeCell ref="A225:R225"/>
    <mergeCell ref="B35:J35"/>
    <mergeCell ref="L35:R35"/>
    <mergeCell ref="B66:J66"/>
    <mergeCell ref="L66:R66"/>
    <mergeCell ref="B5:J5"/>
    <mergeCell ref="L5:R5"/>
    <mergeCell ref="A304:R305"/>
    <mergeCell ref="A302:H302"/>
    <mergeCell ref="A227:R228"/>
    <mergeCell ref="A263:R263"/>
    <mergeCell ref="A264:R264"/>
  </mergeCells>
  <printOptions horizontalCentered="1"/>
  <pageMargins left="0.25" right="0.25" top="0.75" bottom="0.25" header="0.3" footer="0.3"/>
  <pageSetup scale="64" firstPageNumber="28" orientation="landscape" useFirstPageNumber="1" r:id="rId1"/>
  <headerFooter>
    <oddHeader>&amp;L&amp;8Semi-Annual Child Welfare Report&amp;C&amp;"-,Bold"&amp;14Arizona Department of Child Safety&amp;R&amp;8&amp;K000000July 01, 2020 through December 31, 2020</oddHeader>
    <oddFooter>&amp;CPage &amp;P</oddFooter>
  </headerFooter>
  <ignoredErrors>
    <ignoredError sqref="H238"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46"/>
  <sheetViews>
    <sheetView showGridLines="0" zoomScaleNormal="100" zoomScaleSheetLayoutView="85" workbookViewId="0">
      <selection activeCell="A13" sqref="A13:A14"/>
    </sheetView>
  </sheetViews>
  <sheetFormatPr defaultColWidth="9.140625" defaultRowHeight="15" x14ac:dyDescent="0.25"/>
  <cols>
    <col min="1" max="1" width="16.42578125" style="197" customWidth="1"/>
    <col min="2" max="7" width="9.28515625" style="197" hidden="1" customWidth="1"/>
    <col min="8" max="8" width="9.28515625" style="197" customWidth="1"/>
    <col min="9" max="9" width="9.28515625" style="1325" customWidth="1"/>
    <col min="10" max="10" width="9.28515625" style="197" customWidth="1"/>
    <col min="11" max="15" width="9.28515625" style="1325" customWidth="1"/>
    <col min="16" max="16384" width="9.140625" style="197"/>
  </cols>
  <sheetData>
    <row r="1" spans="1:20" ht="6" customHeight="1" x14ac:dyDescent="0.25">
      <c r="A1" s="1325"/>
      <c r="B1" s="1325"/>
      <c r="C1" s="1325"/>
      <c r="D1" s="1325"/>
      <c r="E1" s="1325"/>
      <c r="F1" s="1325"/>
      <c r="G1" s="1325"/>
      <c r="H1" s="1325"/>
      <c r="J1" s="1325"/>
      <c r="P1" s="1325"/>
      <c r="Q1" s="1325"/>
      <c r="R1" s="1325"/>
      <c r="S1" s="1325"/>
      <c r="T1" s="1325"/>
    </row>
    <row r="2" spans="1:20" ht="21" customHeight="1" x14ac:dyDescent="0.35">
      <c r="A2" s="2574" t="s">
        <v>868</v>
      </c>
      <c r="B2" s="2575"/>
      <c r="C2" s="2575"/>
      <c r="D2" s="2575"/>
      <c r="E2" s="2575"/>
      <c r="F2" s="2575"/>
      <c r="G2" s="2575"/>
      <c r="H2" s="2575"/>
      <c r="I2" s="2575"/>
      <c r="J2" s="2575"/>
      <c r="K2" s="2575"/>
      <c r="L2" s="2575"/>
      <c r="M2" s="2575"/>
      <c r="N2" s="1878"/>
      <c r="O2" s="1878"/>
      <c r="P2" s="1325"/>
      <c r="Q2" s="1325"/>
      <c r="R2" s="1325"/>
      <c r="S2" s="1325"/>
      <c r="T2" s="1325"/>
    </row>
    <row r="3" spans="1:20" ht="15.75" thickBot="1" x14ac:dyDescent="0.3">
      <c r="A3" s="2570" t="s">
        <v>869</v>
      </c>
      <c r="B3" s="2524"/>
      <c r="C3" s="2524"/>
      <c r="D3" s="2524"/>
      <c r="E3" s="2524"/>
      <c r="F3" s="2524"/>
      <c r="G3" s="2524"/>
      <c r="H3" s="2524"/>
      <c r="I3" s="2524"/>
      <c r="J3" s="2524"/>
      <c r="K3" s="2524"/>
      <c r="L3" s="2524"/>
      <c r="M3" s="2524"/>
      <c r="N3" s="2524"/>
      <c r="O3" s="2524"/>
      <c r="P3" s="1325"/>
      <c r="Q3" s="1325"/>
      <c r="R3" s="1325"/>
      <c r="S3" s="1325"/>
      <c r="T3" s="1325"/>
    </row>
    <row r="4" spans="1:20" ht="30.95" customHeight="1" thickBot="1" x14ac:dyDescent="0.3">
      <c r="A4" s="2048"/>
      <c r="B4" s="2565" t="s">
        <v>870</v>
      </c>
      <c r="C4" s="2566"/>
      <c r="D4" s="2566"/>
      <c r="E4" s="2566"/>
      <c r="F4" s="2566"/>
      <c r="G4" s="2566"/>
      <c r="H4" s="2566"/>
      <c r="I4" s="2566"/>
      <c r="J4" s="2566"/>
      <c r="K4" s="2566"/>
      <c r="L4" s="2566"/>
      <c r="M4" s="2566"/>
      <c r="N4" s="2566"/>
      <c r="O4" s="2567"/>
      <c r="P4" s="1325"/>
      <c r="Q4" s="1325"/>
      <c r="R4" s="1325"/>
      <c r="S4" s="1325"/>
      <c r="T4" s="1325"/>
    </row>
    <row r="5" spans="1:20" ht="34.5" customHeight="1" thickBot="1" x14ac:dyDescent="0.3">
      <c r="A5" s="2049"/>
      <c r="B5" s="1854" t="s">
        <v>871</v>
      </c>
      <c r="C5" s="1611" t="s">
        <v>872</v>
      </c>
      <c r="D5" s="1854" t="s">
        <v>873</v>
      </c>
      <c r="E5" s="234" t="s">
        <v>223</v>
      </c>
      <c r="F5" s="234" t="s">
        <v>874</v>
      </c>
      <c r="G5" s="1611" t="s">
        <v>225</v>
      </c>
      <c r="H5" s="1216" t="s">
        <v>226</v>
      </c>
      <c r="I5" s="1217" t="s">
        <v>227</v>
      </c>
      <c r="J5" s="1217" t="s">
        <v>228</v>
      </c>
      <c r="K5" s="1217" t="s">
        <v>229</v>
      </c>
      <c r="L5" s="1217" t="s">
        <v>875</v>
      </c>
      <c r="M5" s="1217" t="s">
        <v>231</v>
      </c>
      <c r="N5" s="1217" t="s">
        <v>876</v>
      </c>
      <c r="O5" s="1915" t="s">
        <v>877</v>
      </c>
      <c r="P5" s="1325"/>
      <c r="Q5" s="1325"/>
      <c r="R5" s="1325"/>
      <c r="S5" s="1325"/>
      <c r="T5" s="1325"/>
    </row>
    <row r="6" spans="1:20" ht="38.25" customHeight="1" x14ac:dyDescent="0.25">
      <c r="A6" s="2050" t="s">
        <v>878</v>
      </c>
      <c r="B6" s="596">
        <v>334</v>
      </c>
      <c r="C6" s="1612">
        <v>347</v>
      </c>
      <c r="D6" s="596">
        <v>374</v>
      </c>
      <c r="E6" s="592">
        <v>331</v>
      </c>
      <c r="F6" s="592" t="s">
        <v>879</v>
      </c>
      <c r="G6" s="1893" t="s">
        <v>880</v>
      </c>
      <c r="H6" s="2013">
        <v>198</v>
      </c>
      <c r="I6" s="1550" t="s">
        <v>881</v>
      </c>
      <c r="J6" s="1550" t="s">
        <v>882</v>
      </c>
      <c r="K6" s="1550">
        <v>163</v>
      </c>
      <c r="L6" s="1550" t="s">
        <v>883</v>
      </c>
      <c r="M6" s="1550">
        <v>116</v>
      </c>
      <c r="N6" s="2012">
        <v>78</v>
      </c>
      <c r="O6" s="2014" t="s">
        <v>1022</v>
      </c>
      <c r="P6" s="1325"/>
      <c r="Q6" s="1325"/>
      <c r="R6" s="1325"/>
      <c r="S6" s="1325"/>
      <c r="T6" s="1325"/>
    </row>
    <row r="7" spans="1:20" ht="38.25" customHeight="1" x14ac:dyDescent="0.25">
      <c r="A7" s="597" t="s">
        <v>884</v>
      </c>
      <c r="B7" s="598">
        <v>236</v>
      </c>
      <c r="C7" s="1613">
        <v>261</v>
      </c>
      <c r="D7" s="598">
        <v>316</v>
      </c>
      <c r="E7" s="594">
        <v>288</v>
      </c>
      <c r="F7" s="594" t="s">
        <v>885</v>
      </c>
      <c r="G7" s="1894">
        <v>213</v>
      </c>
      <c r="H7" s="2015">
        <v>337</v>
      </c>
      <c r="I7" s="1551" t="s">
        <v>886</v>
      </c>
      <c r="J7" s="1551" t="s">
        <v>887</v>
      </c>
      <c r="K7" s="1551">
        <v>184</v>
      </c>
      <c r="L7" s="1551" t="s">
        <v>888</v>
      </c>
      <c r="M7" s="1551">
        <v>319</v>
      </c>
      <c r="N7" s="1901">
        <v>391</v>
      </c>
      <c r="O7" s="2016">
        <v>416</v>
      </c>
      <c r="P7" s="1325"/>
      <c r="Q7" s="1325"/>
      <c r="R7" s="1325"/>
      <c r="S7" s="1325"/>
      <c r="T7" s="1325"/>
    </row>
    <row r="8" spans="1:20" ht="63.75" x14ac:dyDescent="0.25">
      <c r="A8" s="597" t="s">
        <v>889</v>
      </c>
      <c r="B8" s="598">
        <v>220</v>
      </c>
      <c r="C8" s="1613">
        <v>229</v>
      </c>
      <c r="D8" s="598">
        <v>342</v>
      </c>
      <c r="E8" s="594">
        <v>340</v>
      </c>
      <c r="F8" s="594" t="s">
        <v>890</v>
      </c>
      <c r="G8" s="1894">
        <v>77</v>
      </c>
      <c r="H8" s="2015">
        <v>194</v>
      </c>
      <c r="I8" s="1551" t="s">
        <v>891</v>
      </c>
      <c r="J8" s="1551" t="s">
        <v>892</v>
      </c>
      <c r="K8" s="1551">
        <v>111</v>
      </c>
      <c r="L8" s="1551" t="s">
        <v>892</v>
      </c>
      <c r="M8" s="1551">
        <v>201</v>
      </c>
      <c r="N8" s="1901">
        <v>281</v>
      </c>
      <c r="O8" s="2016">
        <v>228</v>
      </c>
      <c r="P8" s="1325"/>
      <c r="Q8" s="1325"/>
      <c r="R8" s="1325"/>
      <c r="S8" s="1325"/>
      <c r="T8" s="1325"/>
    </row>
    <row r="9" spans="1:20" ht="38.25" customHeight="1" x14ac:dyDescent="0.25">
      <c r="A9" s="597" t="s">
        <v>893</v>
      </c>
      <c r="B9" s="598">
        <v>3</v>
      </c>
      <c r="C9" s="1613">
        <v>5</v>
      </c>
      <c r="D9" s="598">
        <v>17</v>
      </c>
      <c r="E9" s="594">
        <v>4</v>
      </c>
      <c r="F9" s="594" t="s">
        <v>894</v>
      </c>
      <c r="G9" s="1894">
        <v>1</v>
      </c>
      <c r="H9" s="2015">
        <v>31</v>
      </c>
      <c r="I9" s="1551" t="s">
        <v>895</v>
      </c>
      <c r="J9" s="1551" t="s">
        <v>896</v>
      </c>
      <c r="K9" s="1551">
        <v>91</v>
      </c>
      <c r="L9" s="1551" t="s">
        <v>897</v>
      </c>
      <c r="M9" s="1551">
        <v>156</v>
      </c>
      <c r="N9" s="1901">
        <v>74</v>
      </c>
      <c r="O9" s="2017" t="s">
        <v>1023</v>
      </c>
      <c r="P9" s="1325"/>
      <c r="Q9" s="1325"/>
      <c r="R9" s="1325"/>
      <c r="S9" s="1325"/>
      <c r="T9" s="1325"/>
    </row>
    <row r="10" spans="1:20" ht="38.25" customHeight="1" thickBot="1" x14ac:dyDescent="0.3">
      <c r="A10" s="599" t="s">
        <v>898</v>
      </c>
      <c r="B10" s="1214">
        <v>347</v>
      </c>
      <c r="C10" s="1614">
        <v>374</v>
      </c>
      <c r="D10" s="1214">
        <v>331</v>
      </c>
      <c r="E10" s="1215">
        <v>275</v>
      </c>
      <c r="F10" s="1215" t="s">
        <v>899</v>
      </c>
      <c r="G10" s="1895" t="s">
        <v>900</v>
      </c>
      <c r="H10" s="2018">
        <v>341</v>
      </c>
      <c r="I10" s="1615" t="s">
        <v>882</v>
      </c>
      <c r="J10" s="1615" t="s">
        <v>901</v>
      </c>
      <c r="K10" s="1615">
        <v>145</v>
      </c>
      <c r="L10" s="1615" t="s">
        <v>902</v>
      </c>
      <c r="M10" s="1615">
        <v>78</v>
      </c>
      <c r="N10" s="1902">
        <v>114</v>
      </c>
      <c r="O10" s="2019">
        <v>261</v>
      </c>
      <c r="P10" s="1325"/>
      <c r="Q10" s="1325"/>
      <c r="R10" s="1325"/>
      <c r="S10" s="1325"/>
      <c r="T10" s="1325"/>
    </row>
    <row r="11" spans="1:20" ht="42.75" customHeight="1" x14ac:dyDescent="0.25">
      <c r="A11" s="2578" t="s">
        <v>903</v>
      </c>
      <c r="B11" s="2578"/>
      <c r="C11" s="2578"/>
      <c r="D11" s="2578"/>
      <c r="E11" s="2578"/>
      <c r="F11" s="2578"/>
      <c r="G11" s="2578"/>
      <c r="H11" s="2578"/>
      <c r="I11" s="2578"/>
      <c r="J11" s="2578"/>
      <c r="K11" s="2578"/>
      <c r="L11" s="2578"/>
      <c r="M11" s="2578"/>
      <c r="N11" s="2578"/>
      <c r="O11" s="2578"/>
      <c r="P11" s="1325"/>
      <c r="Q11" s="1325"/>
      <c r="R11" s="1325"/>
      <c r="S11" s="1325"/>
      <c r="T11" s="1325"/>
    </row>
    <row r="12" spans="1:20" ht="15.75" thickBot="1" x14ac:dyDescent="0.3">
      <c r="A12" s="2570" t="s">
        <v>904</v>
      </c>
      <c r="B12" s="2524"/>
      <c r="C12" s="2524"/>
      <c r="D12" s="2524"/>
      <c r="E12" s="2524"/>
      <c r="F12" s="2524"/>
      <c r="G12" s="2524"/>
      <c r="H12" s="2524"/>
      <c r="I12" s="2524"/>
      <c r="J12" s="2524"/>
      <c r="K12" s="2524"/>
      <c r="L12" s="2524"/>
      <c r="M12" s="2524"/>
      <c r="N12" s="2524"/>
      <c r="O12" s="2524"/>
      <c r="P12" s="1325"/>
      <c r="Q12" s="1325"/>
      <c r="R12" s="1325"/>
      <c r="S12" s="1325"/>
      <c r="T12" s="1325"/>
    </row>
    <row r="13" spans="1:20" ht="30.95" customHeight="1" thickBot="1" x14ac:dyDescent="0.3">
      <c r="A13" s="2048"/>
      <c r="B13" s="2565" t="s">
        <v>905</v>
      </c>
      <c r="C13" s="2566"/>
      <c r="D13" s="2566"/>
      <c r="E13" s="2566"/>
      <c r="F13" s="2566"/>
      <c r="G13" s="2566"/>
      <c r="H13" s="2566"/>
      <c r="I13" s="2566"/>
      <c r="J13" s="2566"/>
      <c r="K13" s="2566"/>
      <c r="L13" s="2566"/>
      <c r="M13" s="2566"/>
      <c r="N13" s="2566"/>
      <c r="O13" s="2567"/>
      <c r="P13" s="1325"/>
      <c r="Q13" s="1325"/>
      <c r="R13" s="1325"/>
      <c r="S13" s="1325"/>
      <c r="T13" s="1325"/>
    </row>
    <row r="14" spans="1:20" ht="38.25" customHeight="1" thickBot="1" x14ac:dyDescent="0.3">
      <c r="A14" s="2049"/>
      <c r="B14" s="1216" t="s">
        <v>871</v>
      </c>
      <c r="C14" s="1217" t="s">
        <v>872</v>
      </c>
      <c r="D14" s="1217" t="s">
        <v>873</v>
      </c>
      <c r="E14" s="1217" t="s">
        <v>223</v>
      </c>
      <c r="F14" s="1217" t="s">
        <v>224</v>
      </c>
      <c r="G14" s="1217" t="s">
        <v>225</v>
      </c>
      <c r="H14" s="1217" t="s">
        <v>226</v>
      </c>
      <c r="I14" s="1217" t="s">
        <v>227</v>
      </c>
      <c r="J14" s="1217" t="s">
        <v>228</v>
      </c>
      <c r="K14" s="1217" t="s">
        <v>229</v>
      </c>
      <c r="L14" s="1217" t="s">
        <v>875</v>
      </c>
      <c r="M14" s="1217" t="s">
        <v>231</v>
      </c>
      <c r="N14" s="1217" t="s">
        <v>876</v>
      </c>
      <c r="O14" s="1915" t="s">
        <v>877</v>
      </c>
      <c r="P14" s="1325"/>
      <c r="Q14" s="1325"/>
      <c r="R14" s="1325"/>
      <c r="S14" s="1325"/>
      <c r="T14" s="1325"/>
    </row>
    <row r="15" spans="1:20" ht="28.7" customHeight="1" x14ac:dyDescent="0.25">
      <c r="A15" s="1916" t="s">
        <v>906</v>
      </c>
      <c r="B15" s="596" t="s">
        <v>737</v>
      </c>
      <c r="C15" s="592" t="s">
        <v>737</v>
      </c>
      <c r="D15" s="592" t="s">
        <v>737</v>
      </c>
      <c r="E15" s="592">
        <v>51</v>
      </c>
      <c r="F15" s="592">
        <v>57</v>
      </c>
      <c r="G15" s="592">
        <v>58.3</v>
      </c>
      <c r="H15" s="592">
        <v>61</v>
      </c>
      <c r="I15" s="592">
        <v>60</v>
      </c>
      <c r="J15" s="1550" t="s">
        <v>907</v>
      </c>
      <c r="K15" s="1550">
        <v>59</v>
      </c>
      <c r="L15" s="1550" t="s">
        <v>908</v>
      </c>
      <c r="M15" s="1550">
        <v>57</v>
      </c>
      <c r="N15" s="1550">
        <v>62</v>
      </c>
      <c r="O15" s="2020" t="s">
        <v>1024</v>
      </c>
      <c r="P15" s="1325"/>
      <c r="Q15" s="1325"/>
      <c r="R15" s="1325"/>
      <c r="S15" s="1325"/>
      <c r="T15" s="1325"/>
    </row>
    <row r="16" spans="1:20" ht="28.7" customHeight="1" x14ac:dyDescent="0.25">
      <c r="A16" s="597" t="s">
        <v>909</v>
      </c>
      <c r="B16" s="598" t="s">
        <v>737</v>
      </c>
      <c r="C16" s="594" t="s">
        <v>910</v>
      </c>
      <c r="D16" s="594" t="s">
        <v>737</v>
      </c>
      <c r="E16" s="594">
        <v>78</v>
      </c>
      <c r="F16" s="594">
        <v>89</v>
      </c>
      <c r="G16" s="594">
        <v>90.6</v>
      </c>
      <c r="H16" s="594">
        <v>91</v>
      </c>
      <c r="I16" s="594">
        <v>90</v>
      </c>
      <c r="J16" s="1551" t="s">
        <v>911</v>
      </c>
      <c r="K16" s="1551">
        <v>88</v>
      </c>
      <c r="L16" s="1551" t="s">
        <v>896</v>
      </c>
      <c r="M16" s="1551">
        <v>85</v>
      </c>
      <c r="N16" s="1551">
        <v>87</v>
      </c>
      <c r="O16" s="2021" t="s">
        <v>1025</v>
      </c>
      <c r="P16" s="1325"/>
      <c r="Q16" s="1325"/>
      <c r="R16" s="1325"/>
      <c r="S16" s="1325"/>
      <c r="T16" s="1325"/>
    </row>
    <row r="17" spans="1:15" ht="28.7" customHeight="1" thickBot="1" x14ac:dyDescent="0.3">
      <c r="A17" s="599" t="s">
        <v>912</v>
      </c>
      <c r="B17" s="600">
        <v>4.62</v>
      </c>
      <c r="C17" s="595">
        <v>4.38</v>
      </c>
      <c r="D17" s="595">
        <v>4.26</v>
      </c>
      <c r="E17" s="595" t="s">
        <v>913</v>
      </c>
      <c r="F17" s="595" t="s">
        <v>914</v>
      </c>
      <c r="G17" s="595" t="s">
        <v>915</v>
      </c>
      <c r="H17" s="595" t="s">
        <v>916</v>
      </c>
      <c r="I17" s="595">
        <v>3.43</v>
      </c>
      <c r="J17" s="1552" t="s">
        <v>917</v>
      </c>
      <c r="K17" s="1552">
        <v>3.3</v>
      </c>
      <c r="L17" s="1552" t="s">
        <v>918</v>
      </c>
      <c r="M17" s="1552">
        <v>3.34</v>
      </c>
      <c r="N17" s="1552">
        <v>3.33</v>
      </c>
      <c r="O17" s="2022" t="s">
        <v>1026</v>
      </c>
    </row>
    <row r="18" spans="1:15" ht="11.25" customHeight="1" x14ac:dyDescent="0.25">
      <c r="A18" s="2571" t="s">
        <v>919</v>
      </c>
      <c r="B18" s="2571"/>
      <c r="C18" s="2571"/>
      <c r="D18" s="2571"/>
      <c r="E18" s="2571"/>
      <c r="F18" s="2571"/>
      <c r="G18" s="2571"/>
      <c r="H18" s="2571"/>
      <c r="I18" s="2571"/>
      <c r="J18" s="2571"/>
      <c r="K18" s="2571"/>
      <c r="L18" s="2571"/>
      <c r="M18" s="2571"/>
      <c r="N18" s="2571"/>
      <c r="O18" s="2571"/>
    </row>
    <row r="19" spans="1:15" ht="11.25" customHeight="1" x14ac:dyDescent="0.25">
      <c r="A19" s="2572"/>
      <c r="B19" s="2572"/>
      <c r="C19" s="2572"/>
      <c r="D19" s="2572"/>
      <c r="E19" s="2572"/>
      <c r="F19" s="2572"/>
      <c r="G19" s="2572"/>
      <c r="H19" s="2572"/>
      <c r="I19" s="2572"/>
      <c r="J19" s="2572"/>
      <c r="K19" s="2572"/>
      <c r="L19" s="2572"/>
      <c r="M19" s="2572"/>
      <c r="N19" s="2572"/>
      <c r="O19" s="2572"/>
    </row>
    <row r="20" spans="1:15" ht="11.25" customHeight="1" x14ac:dyDescent="0.25">
      <c r="A20" s="2572"/>
      <c r="B20" s="2572"/>
      <c r="C20" s="2572"/>
      <c r="D20" s="2572"/>
      <c r="E20" s="2572"/>
      <c r="F20" s="2572"/>
      <c r="G20" s="2572"/>
      <c r="H20" s="2572"/>
      <c r="I20" s="2572"/>
      <c r="J20" s="2572"/>
      <c r="K20" s="2572"/>
      <c r="L20" s="2572"/>
      <c r="M20" s="2572"/>
      <c r="N20" s="2572"/>
      <c r="O20" s="2572"/>
    </row>
    <row r="21" spans="1:15" ht="15" customHeight="1" x14ac:dyDescent="0.25">
      <c r="A21" s="2572"/>
      <c r="B21" s="2572"/>
      <c r="C21" s="2572"/>
      <c r="D21" s="2572"/>
      <c r="E21" s="2572"/>
      <c r="F21" s="2572"/>
      <c r="G21" s="2572"/>
      <c r="H21" s="2572"/>
      <c r="I21" s="2572"/>
      <c r="J21" s="2572"/>
      <c r="K21" s="2572"/>
      <c r="L21" s="2572"/>
      <c r="M21" s="2572"/>
      <c r="N21" s="2572"/>
      <c r="O21" s="2572"/>
    </row>
    <row r="23" spans="1:15" ht="15.75" thickBot="1" x14ac:dyDescent="0.3">
      <c r="A23" s="2570" t="s">
        <v>920</v>
      </c>
      <c r="B23" s="2524"/>
      <c r="C23" s="2524"/>
      <c r="D23" s="2524"/>
      <c r="E23" s="2524"/>
      <c r="F23" s="2524"/>
      <c r="G23" s="2524"/>
      <c r="H23" s="2524"/>
      <c r="I23" s="2524"/>
      <c r="J23" s="2524"/>
      <c r="K23" s="2524"/>
      <c r="L23" s="2524"/>
      <c r="M23" s="2524"/>
      <c r="N23" s="2524"/>
      <c r="O23" s="2524"/>
    </row>
    <row r="24" spans="1:15" ht="30.95" customHeight="1" thickBot="1" x14ac:dyDescent="0.3">
      <c r="A24" s="1897"/>
      <c r="B24" s="2565" t="s">
        <v>921</v>
      </c>
      <c r="C24" s="2566"/>
      <c r="D24" s="2566"/>
      <c r="E24" s="2566"/>
      <c r="F24" s="2566"/>
      <c r="G24" s="2566"/>
      <c r="H24" s="2566"/>
      <c r="I24" s="2566"/>
      <c r="J24" s="2566"/>
      <c r="K24" s="2566"/>
      <c r="L24" s="2566"/>
      <c r="M24" s="2566"/>
      <c r="N24" s="2566"/>
      <c r="O24" s="2567"/>
    </row>
    <row r="25" spans="1:15" ht="39" customHeight="1" thickBot="1" x14ac:dyDescent="0.3">
      <c r="A25" s="1896"/>
      <c r="B25" s="1885" t="s">
        <v>871</v>
      </c>
      <c r="C25" s="1886" t="s">
        <v>872</v>
      </c>
      <c r="D25" s="1885" t="s">
        <v>873</v>
      </c>
      <c r="E25" s="1886" t="s">
        <v>223</v>
      </c>
      <c r="F25" s="1885" t="s">
        <v>224</v>
      </c>
      <c r="G25" s="1886" t="s">
        <v>225</v>
      </c>
      <c r="H25" s="758" t="s">
        <v>226</v>
      </c>
      <c r="I25" s="1886" t="s">
        <v>227</v>
      </c>
      <c r="J25" s="758" t="s">
        <v>228</v>
      </c>
      <c r="K25" s="1886" t="s">
        <v>229</v>
      </c>
      <c r="L25" s="758" t="s">
        <v>875</v>
      </c>
      <c r="M25" s="1886" t="s">
        <v>231</v>
      </c>
      <c r="N25" s="234" t="s">
        <v>876</v>
      </c>
      <c r="O25" s="1886" t="s">
        <v>877</v>
      </c>
    </row>
    <row r="26" spans="1:15" ht="40.5" customHeight="1" thickBot="1" x14ac:dyDescent="0.3">
      <c r="A26" s="593" t="s">
        <v>922</v>
      </c>
      <c r="B26" s="2576">
        <v>2.2999999999999998</v>
      </c>
      <c r="C26" s="2577"/>
      <c r="D26" s="2576">
        <v>2.2999999999999998</v>
      </c>
      <c r="E26" s="2577"/>
      <c r="F26" s="2568">
        <v>0.69</v>
      </c>
      <c r="G26" s="2569"/>
      <c r="H26" s="2568">
        <v>0.71</v>
      </c>
      <c r="I26" s="2569"/>
      <c r="J26" s="2568">
        <v>0.68</v>
      </c>
      <c r="K26" s="2569"/>
      <c r="L26" s="2568">
        <v>0.69</v>
      </c>
      <c r="M26" s="2569"/>
      <c r="N26" s="2568">
        <v>0.73</v>
      </c>
      <c r="O26" s="2569"/>
    </row>
    <row r="27" spans="1:15" ht="49.5" customHeight="1" x14ac:dyDescent="0.25">
      <c r="A27" s="2211" t="s">
        <v>923</v>
      </c>
      <c r="B27" s="2211"/>
      <c r="C27" s="2211"/>
      <c r="D27" s="2211"/>
      <c r="E27" s="2211"/>
      <c r="F27" s="2211"/>
      <c r="G27" s="2211"/>
      <c r="H27" s="2211"/>
      <c r="I27" s="2211"/>
      <c r="J27" s="2211"/>
      <c r="K27" s="2211"/>
      <c r="L27" s="2211"/>
      <c r="M27" s="2211"/>
      <c r="N27" s="2211"/>
      <c r="O27" s="2211"/>
    </row>
    <row r="28" spans="1:15" ht="4.5" hidden="1" customHeight="1" x14ac:dyDescent="0.25">
      <c r="A28" s="2573"/>
      <c r="B28" s="2573"/>
      <c r="C28" s="2573"/>
      <c r="D28" s="2573"/>
      <c r="E28" s="2573"/>
      <c r="F28" s="2573"/>
      <c r="G28" s="2573"/>
      <c r="H28" s="2573"/>
      <c r="I28" s="2573"/>
      <c r="J28" s="2573"/>
      <c r="K28" s="2573"/>
      <c r="L28" s="2573"/>
      <c r="M28" s="2573"/>
      <c r="N28" s="2573"/>
      <c r="O28" s="2573"/>
    </row>
    <row r="29" spans="1:15" ht="18.75" hidden="1" customHeight="1" x14ac:dyDescent="0.25">
      <c r="A29" s="2573"/>
      <c r="B29" s="2573"/>
      <c r="C29" s="2573"/>
      <c r="D29" s="2573"/>
      <c r="E29" s="2573"/>
      <c r="F29" s="2573"/>
      <c r="G29" s="2573"/>
      <c r="H29" s="2573"/>
      <c r="I29" s="2573"/>
      <c r="J29" s="2573"/>
      <c r="K29" s="2573"/>
      <c r="L29" s="2573"/>
      <c r="M29" s="2573"/>
      <c r="N29" s="2573"/>
      <c r="O29" s="2573"/>
    </row>
    <row r="30" spans="1:15" ht="9.75" hidden="1" customHeight="1" x14ac:dyDescent="0.25">
      <c r="A30" s="2573"/>
      <c r="B30" s="2573"/>
      <c r="C30" s="2573"/>
      <c r="D30" s="2573"/>
      <c r="E30" s="2573"/>
      <c r="F30" s="2573"/>
      <c r="G30" s="2573"/>
      <c r="H30" s="2573"/>
      <c r="I30" s="2573"/>
      <c r="J30" s="2573"/>
      <c r="K30" s="2573"/>
      <c r="L30" s="2573"/>
      <c r="M30" s="2573"/>
      <c r="N30" s="2573"/>
      <c r="O30" s="2573"/>
    </row>
    <row r="31" spans="1:15" ht="14.25" customHeight="1" x14ac:dyDescent="0.25">
      <c r="A31" s="1325"/>
      <c r="B31" s="1325"/>
      <c r="C31" s="1325"/>
      <c r="D31" s="1325"/>
      <c r="E31" s="1325"/>
      <c r="F31" s="1325"/>
      <c r="G31" s="1325"/>
      <c r="H31" s="1325"/>
      <c r="J31" s="1325"/>
    </row>
    <row r="32" spans="1:15" ht="15.75" thickBot="1" x14ac:dyDescent="0.3">
      <c r="A32" s="2570" t="s">
        <v>924</v>
      </c>
      <c r="B32" s="2524"/>
      <c r="C32" s="2524"/>
      <c r="D32" s="2524"/>
      <c r="E32" s="2524"/>
      <c r="F32" s="2524"/>
      <c r="G32" s="2524"/>
      <c r="H32" s="2524"/>
      <c r="I32" s="2524"/>
      <c r="J32" s="2524"/>
      <c r="K32" s="2524"/>
      <c r="L32" s="2524"/>
      <c r="M32" s="2524"/>
      <c r="N32" s="2524"/>
      <c r="O32" s="2524"/>
    </row>
    <row r="33" spans="1:19" ht="30.95" customHeight="1" thickBot="1" x14ac:dyDescent="0.3">
      <c r="A33" s="1897"/>
      <c r="B33" s="2565" t="s">
        <v>925</v>
      </c>
      <c r="C33" s="2566"/>
      <c r="D33" s="2566"/>
      <c r="E33" s="2566"/>
      <c r="F33" s="2566"/>
      <c r="G33" s="2566"/>
      <c r="H33" s="2566"/>
      <c r="I33" s="2566"/>
      <c r="J33" s="2566"/>
      <c r="K33" s="2566"/>
      <c r="L33" s="2566"/>
      <c r="M33" s="2566"/>
      <c r="N33" s="2566"/>
      <c r="O33" s="2567"/>
      <c r="P33" s="1325"/>
      <c r="Q33" s="1325"/>
      <c r="R33" s="1325"/>
      <c r="S33" s="1325"/>
    </row>
    <row r="34" spans="1:19" ht="42" customHeight="1" thickBot="1" x14ac:dyDescent="0.3">
      <c r="A34" s="1896"/>
      <c r="B34" s="1854" t="s">
        <v>871</v>
      </c>
      <c r="C34" s="234" t="s">
        <v>872</v>
      </c>
      <c r="D34" s="234" t="s">
        <v>873</v>
      </c>
      <c r="E34" s="234" t="s">
        <v>223</v>
      </c>
      <c r="F34" s="234" t="s">
        <v>224</v>
      </c>
      <c r="G34" s="1611" t="s">
        <v>225</v>
      </c>
      <c r="H34" s="1952" t="s">
        <v>226</v>
      </c>
      <c r="I34" s="234" t="s">
        <v>227</v>
      </c>
      <c r="J34" s="234" t="s">
        <v>228</v>
      </c>
      <c r="K34" s="234" t="s">
        <v>229</v>
      </c>
      <c r="L34" s="234" t="s">
        <v>875</v>
      </c>
      <c r="M34" s="234" t="s">
        <v>231</v>
      </c>
      <c r="N34" s="234" t="s">
        <v>876</v>
      </c>
      <c r="O34" s="1953" t="s">
        <v>877</v>
      </c>
      <c r="P34" s="1325"/>
      <c r="Q34" s="1325"/>
      <c r="R34" s="1325"/>
      <c r="S34" s="1325"/>
    </row>
    <row r="35" spans="1:19" ht="15.75" hidden="1" thickBot="1" x14ac:dyDescent="0.3">
      <c r="A35" s="947" t="s">
        <v>926</v>
      </c>
      <c r="B35" s="859"/>
      <c r="C35" s="246"/>
      <c r="D35" s="246"/>
      <c r="E35" s="246"/>
      <c r="F35" s="945">
        <v>2232</v>
      </c>
      <c r="G35" s="2025"/>
      <c r="H35" s="2032"/>
      <c r="I35" s="2033"/>
      <c r="J35" s="2033"/>
      <c r="K35" s="2034">
        <v>2081</v>
      </c>
      <c r="L35" s="2034">
        <v>1883</v>
      </c>
      <c r="M35" s="2034">
        <v>1521</v>
      </c>
      <c r="N35" s="2034">
        <v>1540</v>
      </c>
      <c r="O35" s="2035">
        <v>1291</v>
      </c>
      <c r="P35" s="1325"/>
      <c r="Q35" s="1325"/>
      <c r="R35" s="1325"/>
      <c r="S35" s="1325"/>
    </row>
    <row r="36" spans="1:19" ht="26.25" hidden="1" thickBot="1" x14ac:dyDescent="0.3">
      <c r="A36" s="947" t="s">
        <v>927</v>
      </c>
      <c r="B36" s="860"/>
      <c r="C36" s="310"/>
      <c r="D36" s="310"/>
      <c r="E36" s="310"/>
      <c r="F36" s="946">
        <v>1</v>
      </c>
      <c r="G36" s="2026"/>
      <c r="H36" s="2027"/>
      <c r="I36" s="2023"/>
      <c r="J36" s="2023"/>
      <c r="K36" s="2024">
        <v>23</v>
      </c>
      <c r="L36" s="2024">
        <v>11</v>
      </c>
      <c r="M36" s="2024">
        <v>7</v>
      </c>
      <c r="N36" s="2024">
        <v>12</v>
      </c>
      <c r="O36" s="2028">
        <v>17</v>
      </c>
      <c r="P36" s="1325"/>
      <c r="Q36" s="1325"/>
      <c r="R36" s="1325"/>
      <c r="S36" s="1325"/>
    </row>
    <row r="37" spans="1:19" ht="51.75" thickBot="1" x14ac:dyDescent="0.3">
      <c r="A37" s="593" t="s">
        <v>928</v>
      </c>
      <c r="B37" s="601">
        <v>3.5000000000000001E-3</v>
      </c>
      <c r="C37" s="235">
        <v>4.0000000000000001E-3</v>
      </c>
      <c r="D37" s="235">
        <v>4.0000000000000001E-3</v>
      </c>
      <c r="E37" s="235">
        <v>3.0000000000000001E-3</v>
      </c>
      <c r="F37" s="235">
        <f>F36/F35</f>
        <v>4.4802867383512545E-4</v>
      </c>
      <c r="G37" s="1760" t="s">
        <v>929</v>
      </c>
      <c r="H37" s="2029">
        <v>6.8999999999999999E-3</v>
      </c>
      <c r="I37" s="2030">
        <v>1.3599999999999999E-2</v>
      </c>
      <c r="J37" s="2030">
        <v>5.4999999999999997E-3</v>
      </c>
      <c r="K37" s="2030">
        <f>SUM(K36/K35)</f>
        <v>1.1052378664103796E-2</v>
      </c>
      <c r="L37" s="2030">
        <f>SUM(L36/L35)</f>
        <v>5.8417419012214552E-3</v>
      </c>
      <c r="M37" s="2030">
        <f>SUM(M36/M35)</f>
        <v>4.6022353714661405E-3</v>
      </c>
      <c r="N37" s="2030">
        <f>SUM(N36/N35)</f>
        <v>7.7922077922077922E-3</v>
      </c>
      <c r="O37" s="2031">
        <f>SUM(O36/O35)</f>
        <v>1.3168086754453912E-2</v>
      </c>
      <c r="P37" s="1325"/>
      <c r="Q37" s="1336"/>
      <c r="R37" s="1325"/>
      <c r="S37" s="1325"/>
    </row>
    <row r="39" spans="1:19" ht="15.75" thickBot="1" x14ac:dyDescent="0.3">
      <c r="A39" s="2570" t="s">
        <v>924</v>
      </c>
      <c r="B39" s="2524"/>
      <c r="C39" s="2524"/>
      <c r="D39" s="2524"/>
      <c r="E39" s="2524"/>
      <c r="F39" s="2524"/>
      <c r="G39" s="2524"/>
      <c r="H39" s="2524"/>
      <c r="I39" s="2524"/>
      <c r="J39" s="2524"/>
      <c r="K39" s="2524"/>
      <c r="L39" s="2524"/>
      <c r="M39" s="2524"/>
      <c r="N39" s="2524"/>
      <c r="O39" s="2524"/>
      <c r="P39" s="1325"/>
      <c r="Q39" s="1325"/>
      <c r="R39" s="1325"/>
      <c r="S39" s="1325"/>
    </row>
    <row r="40" spans="1:19" ht="30.75" customHeight="1" thickBot="1" x14ac:dyDescent="0.3">
      <c r="A40" s="2048"/>
      <c r="B40" s="2565" t="s">
        <v>930</v>
      </c>
      <c r="C40" s="2566"/>
      <c r="D40" s="2566"/>
      <c r="E40" s="2566"/>
      <c r="F40" s="2566"/>
      <c r="G40" s="2566"/>
      <c r="H40" s="2566"/>
      <c r="I40" s="2566"/>
      <c r="J40" s="2566"/>
      <c r="K40" s="2566"/>
      <c r="L40" s="2566"/>
      <c r="M40" s="2566"/>
      <c r="N40" s="2566"/>
      <c r="O40" s="2567"/>
      <c r="P40" s="1325"/>
      <c r="Q40" s="1325"/>
      <c r="R40" s="1325"/>
      <c r="S40" s="1035"/>
    </row>
    <row r="41" spans="1:19" ht="30.75" thickBot="1" x14ac:dyDescent="0.3">
      <c r="A41" s="2049"/>
      <c r="B41" s="1216" t="s">
        <v>871</v>
      </c>
      <c r="C41" s="1217" t="s">
        <v>872</v>
      </c>
      <c r="D41" s="1217" t="s">
        <v>873</v>
      </c>
      <c r="E41" s="1217" t="s">
        <v>223</v>
      </c>
      <c r="F41" s="1217" t="s">
        <v>224</v>
      </c>
      <c r="G41" s="2036" t="s">
        <v>225</v>
      </c>
      <c r="H41" s="1952" t="s">
        <v>226</v>
      </c>
      <c r="I41" s="234" t="s">
        <v>227</v>
      </c>
      <c r="J41" s="234" t="s">
        <v>228</v>
      </c>
      <c r="K41" s="234" t="s">
        <v>229</v>
      </c>
      <c r="L41" s="234" t="s">
        <v>875</v>
      </c>
      <c r="M41" s="234" t="s">
        <v>231</v>
      </c>
      <c r="N41" s="234" t="s">
        <v>876</v>
      </c>
      <c r="O41" s="1953" t="s">
        <v>877</v>
      </c>
      <c r="P41" s="1325"/>
      <c r="Q41" s="1325"/>
      <c r="R41" s="1325"/>
      <c r="S41" s="1325"/>
    </row>
    <row r="42" spans="1:19" ht="15.75" hidden="1" thickBot="1" x14ac:dyDescent="0.3">
      <c r="A42" s="2047" t="s">
        <v>926</v>
      </c>
      <c r="B42" s="859"/>
      <c r="C42" s="246"/>
      <c r="D42" s="246"/>
      <c r="E42" s="1758"/>
      <c r="F42" s="1761">
        <v>37</v>
      </c>
      <c r="G42" s="2037">
        <v>49</v>
      </c>
      <c r="H42" s="2044">
        <v>44</v>
      </c>
      <c r="I42" s="2045">
        <v>38</v>
      </c>
      <c r="J42" s="2045">
        <v>31</v>
      </c>
      <c r="K42" s="2045">
        <v>18</v>
      </c>
      <c r="L42" s="2045">
        <v>43</v>
      </c>
      <c r="M42" s="2045">
        <v>23</v>
      </c>
      <c r="N42" s="2045">
        <v>37</v>
      </c>
      <c r="O42" s="2046">
        <v>48</v>
      </c>
      <c r="P42" s="1325"/>
      <c r="Q42" s="1325"/>
      <c r="R42" s="614"/>
      <c r="S42" s="1325"/>
    </row>
    <row r="43" spans="1:19" ht="26.25" hidden="1" thickBot="1" x14ac:dyDescent="0.3">
      <c r="A43" s="599" t="s">
        <v>931</v>
      </c>
      <c r="B43" s="1218"/>
      <c r="C43" s="1219"/>
      <c r="D43" s="1219"/>
      <c r="E43" s="1759"/>
      <c r="F43" s="1762">
        <v>23</v>
      </c>
      <c r="G43" s="2038">
        <v>34</v>
      </c>
      <c r="H43" s="2040">
        <v>31</v>
      </c>
      <c r="I43" s="2039">
        <v>21</v>
      </c>
      <c r="J43" s="2039">
        <v>22</v>
      </c>
      <c r="K43" s="2039">
        <v>14</v>
      </c>
      <c r="L43" s="2039">
        <v>38</v>
      </c>
      <c r="M43" s="2039">
        <v>21</v>
      </c>
      <c r="N43" s="2039">
        <v>18</v>
      </c>
      <c r="O43" s="2041">
        <v>34</v>
      </c>
      <c r="P43" s="1325"/>
      <c r="Q43" s="1325"/>
      <c r="R43" s="1325"/>
      <c r="S43" s="1325"/>
    </row>
    <row r="44" spans="1:19" ht="51.75" thickBot="1" x14ac:dyDescent="0.3">
      <c r="A44" s="593" t="s">
        <v>932</v>
      </c>
      <c r="B44" s="601">
        <v>0.95</v>
      </c>
      <c r="C44" s="235">
        <v>0.57779999999999998</v>
      </c>
      <c r="D44" s="235">
        <v>0.85719999999999996</v>
      </c>
      <c r="E44" s="1760" t="s">
        <v>933</v>
      </c>
      <c r="F44" s="601">
        <f>SUM(F43/F42)</f>
        <v>0.6216216216216216</v>
      </c>
      <c r="G44" s="1760">
        <f>SUM(G43/G42)</f>
        <v>0.69387755102040816</v>
      </c>
      <c r="H44" s="2029">
        <v>0.70450000000000002</v>
      </c>
      <c r="I44" s="2042">
        <v>0.55259999999999998</v>
      </c>
      <c r="J44" s="2042">
        <f t="shared" ref="J44:O44" si="0">SUM(J43/J42)</f>
        <v>0.70967741935483875</v>
      </c>
      <c r="K44" s="2042">
        <f t="shared" si="0"/>
        <v>0.77777777777777779</v>
      </c>
      <c r="L44" s="2042">
        <f t="shared" si="0"/>
        <v>0.88372093023255816</v>
      </c>
      <c r="M44" s="2042">
        <f t="shared" si="0"/>
        <v>0.91304347826086951</v>
      </c>
      <c r="N44" s="2042">
        <f t="shared" si="0"/>
        <v>0.48648648648648651</v>
      </c>
      <c r="O44" s="2043">
        <f t="shared" si="0"/>
        <v>0.70833333333333337</v>
      </c>
      <c r="P44" s="1325"/>
      <c r="Q44" s="1325"/>
      <c r="R44" s="1325"/>
      <c r="S44" s="1325"/>
    </row>
    <row r="45" spans="1:19" ht="30.75" customHeight="1" x14ac:dyDescent="0.25">
      <c r="A45" s="2562" t="s">
        <v>934</v>
      </c>
      <c r="B45" s="2562"/>
      <c r="C45" s="2562"/>
      <c r="D45" s="2562"/>
      <c r="E45" s="2562"/>
      <c r="F45" s="2562"/>
      <c r="G45" s="2562"/>
      <c r="H45" s="2563"/>
      <c r="I45" s="2563"/>
      <c r="J45" s="2563"/>
      <c r="K45" s="2563"/>
      <c r="L45" s="2563"/>
      <c r="M45" s="2563"/>
      <c r="N45" s="2563"/>
      <c r="O45" s="2563"/>
      <c r="P45" s="1325"/>
      <c r="Q45" s="1325"/>
      <c r="R45" s="1325"/>
      <c r="S45" s="1325"/>
    </row>
    <row r="46" spans="1:19" ht="43.5" customHeight="1" x14ac:dyDescent="0.25">
      <c r="A46" s="2564" t="s">
        <v>935</v>
      </c>
      <c r="B46" s="2564"/>
      <c r="C46" s="2564"/>
      <c r="D46" s="2564"/>
      <c r="E46" s="2564"/>
      <c r="F46" s="2564"/>
      <c r="G46" s="2564"/>
      <c r="H46" s="2564"/>
      <c r="I46" s="2564"/>
      <c r="J46" s="2564"/>
      <c r="K46" s="2564"/>
      <c r="L46" s="2564"/>
      <c r="M46" s="2564"/>
      <c r="N46" s="2564"/>
      <c r="O46" s="2564"/>
      <c r="P46" s="1325"/>
      <c r="Q46" s="1325"/>
      <c r="R46" s="1325"/>
      <c r="S46" s="1325"/>
    </row>
  </sheetData>
  <sheetProtection algorithmName="SHA-512" hashValue="ni+kPMATPjiTz/eGipKNeDCXAWpI6T4HSEkklPzqOStoqbXGe4fSI7i36e6l72WZFISn6IrtvoC35Uxa1cDh3w==" saltValue="NNo3znmvAqmyob/t0zG7Tw==" spinCount="100000" sheet="1" objects="1" scenarios="1"/>
  <mergeCells count="23">
    <mergeCell ref="A2:M2"/>
    <mergeCell ref="L26:M26"/>
    <mergeCell ref="B24:O24"/>
    <mergeCell ref="D26:E26"/>
    <mergeCell ref="F26:G26"/>
    <mergeCell ref="H26:I26"/>
    <mergeCell ref="B26:C26"/>
    <mergeCell ref="J26:K26"/>
    <mergeCell ref="B4:O4"/>
    <mergeCell ref="A3:O3"/>
    <mergeCell ref="A12:O12"/>
    <mergeCell ref="A11:O11"/>
    <mergeCell ref="A45:O45"/>
    <mergeCell ref="A46:O46"/>
    <mergeCell ref="B40:O40"/>
    <mergeCell ref="N26:O26"/>
    <mergeCell ref="B13:O13"/>
    <mergeCell ref="A23:O23"/>
    <mergeCell ref="A32:O32"/>
    <mergeCell ref="B33:O33"/>
    <mergeCell ref="A39:O39"/>
    <mergeCell ref="A18:O21"/>
    <mergeCell ref="A27:O30"/>
  </mergeCells>
  <pageMargins left="0.7" right="0.7" top="0.83333333333333304" bottom="0.75" header="0.3" footer="0.3"/>
  <pageSetup scale="99" firstPageNumber="29" fitToHeight="0"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8"/>
  <sheetViews>
    <sheetView showGridLines="0" zoomScaleNormal="100" workbookViewId="0">
      <selection sqref="A1:I38"/>
    </sheetView>
  </sheetViews>
  <sheetFormatPr defaultColWidth="8.85546875" defaultRowHeight="15" x14ac:dyDescent="0.25"/>
  <cols>
    <col min="1" max="9" width="9.42578125" customWidth="1"/>
  </cols>
  <sheetData>
    <row r="1" spans="1:9" ht="24.75" customHeight="1" x14ac:dyDescent="0.25">
      <c r="A1" s="2579" t="s">
        <v>936</v>
      </c>
      <c r="B1" s="2580"/>
      <c r="C1" s="2580"/>
      <c r="D1" s="2580"/>
      <c r="E1" s="2580"/>
      <c r="F1" s="2580"/>
      <c r="G1" s="2580"/>
      <c r="H1" s="2580"/>
      <c r="I1" s="2580"/>
    </row>
    <row r="2" spans="1:9" ht="15" customHeight="1" x14ac:dyDescent="0.25">
      <c r="A2" s="2580"/>
      <c r="B2" s="2580"/>
      <c r="C2" s="2580"/>
      <c r="D2" s="2580"/>
      <c r="E2" s="2580"/>
      <c r="F2" s="2580"/>
      <c r="G2" s="2580"/>
      <c r="H2" s="2580"/>
      <c r="I2" s="2580"/>
    </row>
    <row r="3" spans="1:9" ht="15" customHeight="1" x14ac:dyDescent="0.25">
      <c r="A3" s="2580"/>
      <c r="B3" s="2580"/>
      <c r="C3" s="2580"/>
      <c r="D3" s="2580"/>
      <c r="E3" s="2580"/>
      <c r="F3" s="2580"/>
      <c r="G3" s="2580"/>
      <c r="H3" s="2580"/>
      <c r="I3" s="2580"/>
    </row>
    <row r="4" spans="1:9" ht="15" customHeight="1" x14ac:dyDescent="0.25">
      <c r="A4" s="2580"/>
      <c r="B4" s="2580"/>
      <c r="C4" s="2580"/>
      <c r="D4" s="2580"/>
      <c r="E4" s="2580"/>
      <c r="F4" s="2580"/>
      <c r="G4" s="2580"/>
      <c r="H4" s="2580"/>
      <c r="I4" s="2580"/>
    </row>
    <row r="5" spans="1:9" ht="15" customHeight="1" x14ac:dyDescent="0.25">
      <c r="A5" s="2580"/>
      <c r="B5" s="2580"/>
      <c r="C5" s="2580"/>
      <c r="D5" s="2580"/>
      <c r="E5" s="2580"/>
      <c r="F5" s="2580"/>
      <c r="G5" s="2580"/>
      <c r="H5" s="2580"/>
      <c r="I5" s="2580"/>
    </row>
    <row r="6" spans="1:9" ht="15" customHeight="1" x14ac:dyDescent="0.25">
      <c r="A6" s="2580"/>
      <c r="B6" s="2580"/>
      <c r="C6" s="2580"/>
      <c r="D6" s="2580"/>
      <c r="E6" s="2580"/>
      <c r="F6" s="2580"/>
      <c r="G6" s="2580"/>
      <c r="H6" s="2580"/>
      <c r="I6" s="2580"/>
    </row>
    <row r="7" spans="1:9" ht="15" customHeight="1" x14ac:dyDescent="0.25">
      <c r="A7" s="2580"/>
      <c r="B7" s="2580"/>
      <c r="C7" s="2580"/>
      <c r="D7" s="2580"/>
      <c r="E7" s="2580"/>
      <c r="F7" s="2580"/>
      <c r="G7" s="2580"/>
      <c r="H7" s="2580"/>
      <c r="I7" s="2580"/>
    </row>
    <row r="8" spans="1:9" ht="15" customHeight="1" x14ac:dyDescent="0.25">
      <c r="A8" s="2580"/>
      <c r="B8" s="2580"/>
      <c r="C8" s="2580"/>
      <c r="D8" s="2580"/>
      <c r="E8" s="2580"/>
      <c r="F8" s="2580"/>
      <c r="G8" s="2580"/>
      <c r="H8" s="2580"/>
      <c r="I8" s="2580"/>
    </row>
    <row r="9" spans="1:9" ht="15" customHeight="1" x14ac:dyDescent="0.25">
      <c r="A9" s="2580"/>
      <c r="B9" s="2580"/>
      <c r="C9" s="2580"/>
      <c r="D9" s="2580"/>
      <c r="E9" s="2580"/>
      <c r="F9" s="2580"/>
      <c r="G9" s="2580"/>
      <c r="H9" s="2580"/>
      <c r="I9" s="2580"/>
    </row>
    <row r="10" spans="1:9" ht="15" customHeight="1" x14ac:dyDescent="0.25">
      <c r="A10" s="2580"/>
      <c r="B10" s="2580"/>
      <c r="C10" s="2580"/>
      <c r="D10" s="2580"/>
      <c r="E10" s="2580"/>
      <c r="F10" s="2580"/>
      <c r="G10" s="2580"/>
      <c r="H10" s="2580"/>
      <c r="I10" s="2580"/>
    </row>
    <row r="11" spans="1:9" ht="15" customHeight="1" x14ac:dyDescent="0.25">
      <c r="A11" s="2580"/>
      <c r="B11" s="2580"/>
      <c r="C11" s="2580"/>
      <c r="D11" s="2580"/>
      <c r="E11" s="2580"/>
      <c r="F11" s="2580"/>
      <c r="G11" s="2580"/>
      <c r="H11" s="2580"/>
      <c r="I11" s="2580"/>
    </row>
    <row r="12" spans="1:9" ht="15" customHeight="1" x14ac:dyDescent="0.25">
      <c r="A12" s="2580"/>
      <c r="B12" s="2580"/>
      <c r="C12" s="2580"/>
      <c r="D12" s="2580"/>
      <c r="E12" s="2580"/>
      <c r="F12" s="2580"/>
      <c r="G12" s="2580"/>
      <c r="H12" s="2580"/>
      <c r="I12" s="2580"/>
    </row>
    <row r="13" spans="1:9" ht="15" customHeight="1" x14ac:dyDescent="0.25">
      <c r="A13" s="2580"/>
      <c r="B13" s="2580"/>
      <c r="C13" s="2580"/>
      <c r="D13" s="2580"/>
      <c r="E13" s="2580"/>
      <c r="F13" s="2580"/>
      <c r="G13" s="2580"/>
      <c r="H13" s="2580"/>
      <c r="I13" s="2580"/>
    </row>
    <row r="14" spans="1:9" ht="15" customHeight="1" x14ac:dyDescent="0.25">
      <c r="A14" s="2580"/>
      <c r="B14" s="2580"/>
      <c r="C14" s="2580"/>
      <c r="D14" s="2580"/>
      <c r="E14" s="2580"/>
      <c r="F14" s="2580"/>
      <c r="G14" s="2580"/>
      <c r="H14" s="2580"/>
      <c r="I14" s="2580"/>
    </row>
    <row r="15" spans="1:9" ht="15" customHeight="1" x14ac:dyDescent="0.25">
      <c r="A15" s="2580"/>
      <c r="B15" s="2580"/>
      <c r="C15" s="2580"/>
      <c r="D15" s="2580"/>
      <c r="E15" s="2580"/>
      <c r="F15" s="2580"/>
      <c r="G15" s="2580"/>
      <c r="H15" s="2580"/>
      <c r="I15" s="2580"/>
    </row>
    <row r="16" spans="1:9" ht="15" customHeight="1" x14ac:dyDescent="0.25">
      <c r="A16" s="2580"/>
      <c r="B16" s="2580"/>
      <c r="C16" s="2580"/>
      <c r="D16" s="2580"/>
      <c r="E16" s="2580"/>
      <c r="F16" s="2580"/>
      <c r="G16" s="2580"/>
      <c r="H16" s="2580"/>
      <c r="I16" s="2580"/>
    </row>
    <row r="17" spans="1:9" ht="15" customHeight="1" x14ac:dyDescent="0.25">
      <c r="A17" s="2580"/>
      <c r="B17" s="2580"/>
      <c r="C17" s="2580"/>
      <c r="D17" s="2580"/>
      <c r="E17" s="2580"/>
      <c r="F17" s="2580"/>
      <c r="G17" s="2580"/>
      <c r="H17" s="2580"/>
      <c r="I17" s="2580"/>
    </row>
    <row r="18" spans="1:9" ht="15" customHeight="1" x14ac:dyDescent="0.25">
      <c r="A18" s="2580"/>
      <c r="B18" s="2580"/>
      <c r="C18" s="2580"/>
      <c r="D18" s="2580"/>
      <c r="E18" s="2580"/>
      <c r="F18" s="2580"/>
      <c r="G18" s="2580"/>
      <c r="H18" s="2580"/>
      <c r="I18" s="2580"/>
    </row>
    <row r="19" spans="1:9" ht="15" customHeight="1" x14ac:dyDescent="0.25">
      <c r="A19" s="2580"/>
      <c r="B19" s="2580"/>
      <c r="C19" s="2580"/>
      <c r="D19" s="2580"/>
      <c r="E19" s="2580"/>
      <c r="F19" s="2580"/>
      <c r="G19" s="2580"/>
      <c r="H19" s="2580"/>
      <c r="I19" s="2580"/>
    </row>
    <row r="20" spans="1:9" ht="8.25" customHeight="1" x14ac:dyDescent="0.25">
      <c r="A20" s="2580"/>
      <c r="B20" s="2580"/>
      <c r="C20" s="2580"/>
      <c r="D20" s="2580"/>
      <c r="E20" s="2580"/>
      <c r="F20" s="2580"/>
      <c r="G20" s="2580"/>
      <c r="H20" s="2580"/>
      <c r="I20" s="2580"/>
    </row>
    <row r="21" spans="1:9" ht="15" hidden="1" customHeight="1" x14ac:dyDescent="0.25">
      <c r="A21" s="2580"/>
      <c r="B21" s="2580"/>
      <c r="C21" s="2580"/>
      <c r="D21" s="2580"/>
      <c r="E21" s="2580"/>
      <c r="F21" s="2580"/>
      <c r="G21" s="2580"/>
      <c r="H21" s="2580"/>
      <c r="I21" s="2580"/>
    </row>
    <row r="22" spans="1:9" ht="15" hidden="1" customHeight="1" x14ac:dyDescent="0.25">
      <c r="A22" s="2580"/>
      <c r="B22" s="2580"/>
      <c r="C22" s="2580"/>
      <c r="D22" s="2580"/>
      <c r="E22" s="2580"/>
      <c r="F22" s="2580"/>
      <c r="G22" s="2580"/>
      <c r="H22" s="2580"/>
      <c r="I22" s="2580"/>
    </row>
    <row r="23" spans="1:9" ht="15" hidden="1" customHeight="1" x14ac:dyDescent="0.25">
      <c r="A23" s="2580"/>
      <c r="B23" s="2580"/>
      <c r="C23" s="2580"/>
      <c r="D23" s="2580"/>
      <c r="E23" s="2580"/>
      <c r="F23" s="2580"/>
      <c r="G23" s="2580"/>
      <c r="H23" s="2580"/>
      <c r="I23" s="2580"/>
    </row>
    <row r="24" spans="1:9" ht="15" hidden="1" customHeight="1" x14ac:dyDescent="0.25">
      <c r="A24" s="2580"/>
      <c r="B24" s="2580"/>
      <c r="C24" s="2580"/>
      <c r="D24" s="2580"/>
      <c r="E24" s="2580"/>
      <c r="F24" s="2580"/>
      <c r="G24" s="2580"/>
      <c r="H24" s="2580"/>
      <c r="I24" s="2580"/>
    </row>
    <row r="25" spans="1:9" ht="15" hidden="1" customHeight="1" x14ac:dyDescent="0.25">
      <c r="A25" s="2580"/>
      <c r="B25" s="2580"/>
      <c r="C25" s="2580"/>
      <c r="D25" s="2580"/>
      <c r="E25" s="2580"/>
      <c r="F25" s="2580"/>
      <c r="G25" s="2580"/>
      <c r="H25" s="2580"/>
      <c r="I25" s="2580"/>
    </row>
    <row r="26" spans="1:9" ht="15" hidden="1" customHeight="1" x14ac:dyDescent="0.25">
      <c r="A26" s="2580"/>
      <c r="B26" s="2580"/>
      <c r="C26" s="2580"/>
      <c r="D26" s="2580"/>
      <c r="E26" s="2580"/>
      <c r="F26" s="2580"/>
      <c r="G26" s="2580"/>
      <c r="H26" s="2580"/>
      <c r="I26" s="2580"/>
    </row>
    <row r="27" spans="1:9" ht="15" hidden="1" customHeight="1" x14ac:dyDescent="0.25">
      <c r="A27" s="2580"/>
      <c r="B27" s="2580"/>
      <c r="C27" s="2580"/>
      <c r="D27" s="2580"/>
      <c r="E27" s="2580"/>
      <c r="F27" s="2580"/>
      <c r="G27" s="2580"/>
      <c r="H27" s="2580"/>
      <c r="I27" s="2580"/>
    </row>
    <row r="28" spans="1:9" ht="15" hidden="1" customHeight="1" x14ac:dyDescent="0.25">
      <c r="A28" s="2580"/>
      <c r="B28" s="2580"/>
      <c r="C28" s="2580"/>
      <c r="D28" s="2580"/>
      <c r="E28" s="2580"/>
      <c r="F28" s="2580"/>
      <c r="G28" s="2580"/>
      <c r="H28" s="2580"/>
      <c r="I28" s="2580"/>
    </row>
    <row r="29" spans="1:9" ht="15" hidden="1" customHeight="1" x14ac:dyDescent="0.25">
      <c r="A29" s="2580"/>
      <c r="B29" s="2580"/>
      <c r="C29" s="2580"/>
      <c r="D29" s="2580"/>
      <c r="E29" s="2580"/>
      <c r="F29" s="2580"/>
      <c r="G29" s="2580"/>
      <c r="H29" s="2580"/>
      <c r="I29" s="2580"/>
    </row>
    <row r="30" spans="1:9" ht="15" hidden="1" customHeight="1" x14ac:dyDescent="0.25">
      <c r="A30" s="2580"/>
      <c r="B30" s="2580"/>
      <c r="C30" s="2580"/>
      <c r="D30" s="2580"/>
      <c r="E30" s="2580"/>
      <c r="F30" s="2580"/>
      <c r="G30" s="2580"/>
      <c r="H30" s="2580"/>
      <c r="I30" s="2580"/>
    </row>
    <row r="31" spans="1:9" ht="15" hidden="1" customHeight="1" x14ac:dyDescent="0.25">
      <c r="A31" s="2580"/>
      <c r="B31" s="2580"/>
      <c r="C31" s="2580"/>
      <c r="D31" s="2580"/>
      <c r="E31" s="2580"/>
      <c r="F31" s="2580"/>
      <c r="G31" s="2580"/>
      <c r="H31" s="2580"/>
      <c r="I31" s="2580"/>
    </row>
    <row r="32" spans="1:9" ht="15" hidden="1" customHeight="1" x14ac:dyDescent="0.25">
      <c r="A32" s="2580"/>
      <c r="B32" s="2580"/>
      <c r="C32" s="2580"/>
      <c r="D32" s="2580"/>
      <c r="E32" s="2580"/>
      <c r="F32" s="2580"/>
      <c r="G32" s="2580"/>
      <c r="H32" s="2580"/>
      <c r="I32" s="2580"/>
    </row>
    <row r="33" spans="1:9" ht="15" hidden="1" customHeight="1" x14ac:dyDescent="0.25">
      <c r="A33" s="2580"/>
      <c r="B33" s="2580"/>
      <c r="C33" s="2580"/>
      <c r="D33" s="2580"/>
      <c r="E33" s="2580"/>
      <c r="F33" s="2580"/>
      <c r="G33" s="2580"/>
      <c r="H33" s="2580"/>
      <c r="I33" s="2580"/>
    </row>
    <row r="34" spans="1:9" ht="15" hidden="1" customHeight="1" x14ac:dyDescent="0.25">
      <c r="A34" s="2580"/>
      <c r="B34" s="2580"/>
      <c r="C34" s="2580"/>
      <c r="D34" s="2580"/>
      <c r="E34" s="2580"/>
      <c r="F34" s="2580"/>
      <c r="G34" s="2580"/>
      <c r="H34" s="2580"/>
      <c r="I34" s="2580"/>
    </row>
    <row r="35" spans="1:9" ht="15" hidden="1" customHeight="1" x14ac:dyDescent="0.25">
      <c r="A35" s="2580"/>
      <c r="B35" s="2580"/>
      <c r="C35" s="2580"/>
      <c r="D35" s="2580"/>
      <c r="E35" s="2580"/>
      <c r="F35" s="2580"/>
      <c r="G35" s="2580"/>
      <c r="H35" s="2580"/>
      <c r="I35" s="2580"/>
    </row>
    <row r="36" spans="1:9" ht="15" hidden="1" customHeight="1" x14ac:dyDescent="0.25">
      <c r="A36" s="2580"/>
      <c r="B36" s="2580"/>
      <c r="C36" s="2580"/>
      <c r="D36" s="2580"/>
      <c r="E36" s="2580"/>
      <c r="F36" s="2580"/>
      <c r="G36" s="2580"/>
      <c r="H36" s="2580"/>
      <c r="I36" s="2580"/>
    </row>
    <row r="37" spans="1:9" ht="15" hidden="1" customHeight="1" x14ac:dyDescent="0.25">
      <c r="A37" s="2580"/>
      <c r="B37" s="2580"/>
      <c r="C37" s="2580"/>
      <c r="D37" s="2580"/>
      <c r="E37" s="2580"/>
      <c r="F37" s="2580"/>
      <c r="G37" s="2580"/>
      <c r="H37" s="2580"/>
      <c r="I37" s="2580"/>
    </row>
    <row r="38" spans="1:9" ht="64.5" customHeight="1" x14ac:dyDescent="0.25">
      <c r="A38" s="2580"/>
      <c r="B38" s="2580"/>
      <c r="C38" s="2580"/>
      <c r="D38" s="2580"/>
      <c r="E38" s="2580"/>
      <c r="F38" s="2580"/>
      <c r="G38" s="2580"/>
      <c r="H38" s="2580"/>
      <c r="I38" s="2580"/>
    </row>
  </sheetData>
  <mergeCells count="1">
    <mergeCell ref="A1:I38"/>
  </mergeCells>
  <pageMargins left="0.7" right="0.7" top="0.75" bottom="0.75" header="0.3" footer="0.3"/>
  <pageSetup firstPageNumber="31" orientation="portrait" useFirstPageNumber="1" r:id="rId1"/>
  <headerFooter>
    <oddHeader>&amp;L&amp;9
Semi-Annual Child Welfare Report&amp;C&amp;"-,Bold"&amp;14ARIZONA DEPARTMENT of CHILD SAFETY
&amp;R&amp;9
July 01, 2019 through December 31,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O66"/>
  <sheetViews>
    <sheetView showGridLines="0" showWhiteSpace="0" topLeftCell="K1" zoomScale="115" zoomScaleNormal="115" workbookViewId="0">
      <selection activeCell="N7" sqref="N7"/>
    </sheetView>
  </sheetViews>
  <sheetFormatPr defaultColWidth="9.140625" defaultRowHeight="15" x14ac:dyDescent="0.25"/>
  <cols>
    <col min="1" max="9" width="9.5703125" style="197" hidden="1" customWidth="1"/>
    <col min="10" max="10" width="0" style="197" hidden="1" customWidth="1"/>
    <col min="11" max="11" width="89.140625" style="788" customWidth="1"/>
    <col min="12" max="16384" width="9.140625" style="197"/>
  </cols>
  <sheetData>
    <row r="1" spans="1:15" ht="14.45" customHeight="1" x14ac:dyDescent="0.25">
      <c r="A1" s="1325"/>
      <c r="B1" s="1325"/>
      <c r="C1" s="1325"/>
      <c r="D1" s="1325"/>
      <c r="E1" s="1325"/>
      <c r="F1" s="1325"/>
      <c r="G1" s="1325"/>
      <c r="H1" s="1325"/>
      <c r="I1" s="1325"/>
      <c r="J1" s="1325"/>
      <c r="K1" s="2582" t="s">
        <v>1027</v>
      </c>
      <c r="L1" s="270"/>
      <c r="M1" s="1325"/>
      <c r="N1" s="1325"/>
      <c r="O1" s="1325"/>
    </row>
    <row r="2" spans="1:15" ht="30.75" customHeight="1" x14ac:dyDescent="0.25">
      <c r="A2" s="2581" t="s">
        <v>937</v>
      </c>
      <c r="B2" s="2581"/>
      <c r="C2" s="2581"/>
      <c r="D2" s="2581"/>
      <c r="E2" s="2581"/>
      <c r="F2" s="2581"/>
      <c r="G2" s="2581"/>
      <c r="H2" s="2581"/>
      <c r="I2" s="2581"/>
      <c r="J2" s="1325"/>
      <c r="K2" s="2583"/>
      <c r="L2" s="270"/>
      <c r="M2" s="1325"/>
      <c r="N2" s="1325"/>
      <c r="O2" s="1325"/>
    </row>
    <row r="3" spans="1:15" ht="30.75" customHeight="1" x14ac:dyDescent="0.25">
      <c r="A3" s="2581"/>
      <c r="B3" s="2581"/>
      <c r="C3" s="2581"/>
      <c r="D3" s="2581"/>
      <c r="E3" s="2581"/>
      <c r="F3" s="2581"/>
      <c r="G3" s="2581"/>
      <c r="H3" s="2581"/>
      <c r="I3" s="2581"/>
      <c r="J3" s="1325"/>
      <c r="K3" s="2583"/>
      <c r="L3" s="270"/>
      <c r="M3" s="1325"/>
      <c r="N3" s="1325"/>
      <c r="O3" s="1325"/>
    </row>
    <row r="4" spans="1:15" ht="30.75" customHeight="1" x14ac:dyDescent="0.25">
      <c r="A4" s="2581"/>
      <c r="B4" s="2581"/>
      <c r="C4" s="2581"/>
      <c r="D4" s="2581"/>
      <c r="E4" s="2581"/>
      <c r="F4" s="2581"/>
      <c r="G4" s="2581"/>
      <c r="H4" s="2581"/>
      <c r="I4" s="2581"/>
      <c r="J4" s="1325"/>
      <c r="K4" s="2583"/>
      <c r="L4" s="270"/>
      <c r="M4" s="1325"/>
      <c r="N4" s="1325"/>
      <c r="O4" s="1325"/>
    </row>
    <row r="5" spans="1:15" ht="30.75" customHeight="1" x14ac:dyDescent="0.25">
      <c r="A5" s="2581"/>
      <c r="B5" s="2581"/>
      <c r="C5" s="2581"/>
      <c r="D5" s="2581"/>
      <c r="E5" s="2581"/>
      <c r="F5" s="2581"/>
      <c r="G5" s="2581"/>
      <c r="H5" s="2581"/>
      <c r="I5" s="2581"/>
      <c r="J5" s="1325"/>
      <c r="K5" s="2583"/>
      <c r="L5" s="270"/>
      <c r="M5" s="1325"/>
      <c r="N5" s="1325"/>
      <c r="O5" s="1325"/>
    </row>
    <row r="6" spans="1:15" ht="30.75" customHeight="1" x14ac:dyDescent="0.25">
      <c r="A6" s="2581"/>
      <c r="B6" s="2581"/>
      <c r="C6" s="2581"/>
      <c r="D6" s="2581"/>
      <c r="E6" s="2581"/>
      <c r="F6" s="2581"/>
      <c r="G6" s="2581"/>
      <c r="H6" s="2581"/>
      <c r="I6" s="2581"/>
      <c r="J6" s="1325"/>
      <c r="K6" s="2583"/>
      <c r="L6" s="270"/>
      <c r="M6" s="1325"/>
      <c r="N6" s="1325"/>
      <c r="O6" s="1"/>
    </row>
    <row r="7" spans="1:15" ht="30.75" customHeight="1" x14ac:dyDescent="0.25">
      <c r="A7" s="2581"/>
      <c r="B7" s="2581"/>
      <c r="C7" s="2581"/>
      <c r="D7" s="2581"/>
      <c r="E7" s="2581"/>
      <c r="F7" s="2581"/>
      <c r="G7" s="2581"/>
      <c r="H7" s="2581"/>
      <c r="I7" s="2581"/>
      <c r="J7" s="1325"/>
      <c r="K7" s="2583"/>
      <c r="L7" s="270"/>
      <c r="M7" s="1325"/>
      <c r="N7" s="1325"/>
      <c r="O7" s="1325"/>
    </row>
    <row r="8" spans="1:15" ht="30.75" customHeight="1" x14ac:dyDescent="0.25">
      <c r="A8" s="2581"/>
      <c r="B8" s="2581"/>
      <c r="C8" s="2581"/>
      <c r="D8" s="2581"/>
      <c r="E8" s="2581"/>
      <c r="F8" s="2581"/>
      <c r="G8" s="2581"/>
      <c r="H8" s="2581"/>
      <c r="I8" s="2581"/>
      <c r="J8" s="1325"/>
      <c r="K8" s="2583"/>
      <c r="L8" s="1325"/>
      <c r="M8" s="1325"/>
      <c r="N8" s="1325"/>
      <c r="O8" s="1325"/>
    </row>
    <row r="9" spans="1:15" ht="30.75" customHeight="1" x14ac:dyDescent="0.25">
      <c r="A9" s="2581"/>
      <c r="B9" s="2581"/>
      <c r="C9" s="2581"/>
      <c r="D9" s="2581"/>
      <c r="E9" s="2581"/>
      <c r="F9" s="2581"/>
      <c r="G9" s="2581"/>
      <c r="H9" s="2581"/>
      <c r="I9" s="2581"/>
      <c r="J9" s="1325"/>
      <c r="K9" s="2583"/>
      <c r="L9" s="1325"/>
      <c r="M9" s="1325"/>
      <c r="N9" s="1325"/>
      <c r="O9" s="1325"/>
    </row>
    <row r="10" spans="1:15" ht="30.75" customHeight="1" x14ac:dyDescent="0.25">
      <c r="A10" s="2581"/>
      <c r="B10" s="2581"/>
      <c r="C10" s="2581"/>
      <c r="D10" s="2581"/>
      <c r="E10" s="2581"/>
      <c r="F10" s="2581"/>
      <c r="G10" s="2581"/>
      <c r="H10" s="2581"/>
      <c r="I10" s="2581"/>
      <c r="J10" s="1325"/>
      <c r="K10" s="2583"/>
      <c r="L10" s="1325"/>
      <c r="M10" s="1325"/>
      <c r="N10" s="1325"/>
      <c r="O10" s="1325"/>
    </row>
    <row r="11" spans="1:15" ht="30.75" customHeight="1" x14ac:dyDescent="0.25">
      <c r="A11" s="2581"/>
      <c r="B11" s="2581"/>
      <c r="C11" s="2581"/>
      <c r="D11" s="2581"/>
      <c r="E11" s="2581"/>
      <c r="F11" s="2581"/>
      <c r="G11" s="2581"/>
      <c r="H11" s="2581"/>
      <c r="I11" s="2581"/>
      <c r="J11" s="1325"/>
      <c r="K11" s="2583"/>
      <c r="L11" s="1325"/>
      <c r="M11" s="1325"/>
      <c r="N11" s="1325"/>
      <c r="O11" s="1325"/>
    </row>
    <row r="12" spans="1:15" ht="30.75" customHeight="1" x14ac:dyDescent="0.25">
      <c r="A12" s="2581"/>
      <c r="B12" s="2581"/>
      <c r="C12" s="2581"/>
      <c r="D12" s="2581"/>
      <c r="E12" s="2581"/>
      <c r="F12" s="2581"/>
      <c r="G12" s="2581"/>
      <c r="H12" s="2581"/>
      <c r="I12" s="2581"/>
      <c r="J12" s="1325"/>
      <c r="K12" s="2583"/>
      <c r="L12" s="1325"/>
      <c r="M12" s="1325"/>
      <c r="N12" s="1325"/>
      <c r="O12" s="1325"/>
    </row>
    <row r="13" spans="1:15" ht="30.75" customHeight="1" x14ac:dyDescent="0.25">
      <c r="A13" s="2581"/>
      <c r="B13" s="2581"/>
      <c r="C13" s="2581"/>
      <c r="D13" s="2581"/>
      <c r="E13" s="2581"/>
      <c r="F13" s="2581"/>
      <c r="G13" s="2581"/>
      <c r="H13" s="2581"/>
      <c r="I13" s="2581"/>
      <c r="J13" s="1325"/>
      <c r="K13" s="2583"/>
      <c r="L13" s="1325"/>
      <c r="M13" s="1325"/>
      <c r="N13" s="1325"/>
      <c r="O13" s="1325"/>
    </row>
    <row r="14" spans="1:15" ht="30.75" customHeight="1" x14ac:dyDescent="0.25">
      <c r="A14" s="2581"/>
      <c r="B14" s="2581"/>
      <c r="C14" s="2581"/>
      <c r="D14" s="2581"/>
      <c r="E14" s="2581"/>
      <c r="F14" s="2581"/>
      <c r="G14" s="2581"/>
      <c r="H14" s="2581"/>
      <c r="I14" s="2581"/>
      <c r="J14" s="1325"/>
      <c r="K14" s="2583"/>
      <c r="L14" s="1325"/>
      <c r="M14" s="1325"/>
      <c r="N14" s="1325"/>
      <c r="O14" s="1325"/>
    </row>
    <row r="15" spans="1:15" ht="30.75" customHeight="1" x14ac:dyDescent="0.25">
      <c r="A15" s="2581"/>
      <c r="B15" s="2581"/>
      <c r="C15" s="2581"/>
      <c r="D15" s="2581"/>
      <c r="E15" s="2581"/>
      <c r="F15" s="2581"/>
      <c r="G15" s="2581"/>
      <c r="H15" s="2581"/>
      <c r="I15" s="2581"/>
      <c r="J15" s="1325"/>
      <c r="K15" s="2583"/>
      <c r="L15" s="1325"/>
      <c r="M15" s="1325"/>
      <c r="N15" s="1325"/>
      <c r="O15" s="1325"/>
    </row>
    <row r="16" spans="1:15" ht="30.75" customHeight="1" x14ac:dyDescent="0.25">
      <c r="A16" s="2581"/>
      <c r="B16" s="2581"/>
      <c r="C16" s="2581"/>
      <c r="D16" s="2581"/>
      <c r="E16" s="2581"/>
      <c r="F16" s="2581"/>
      <c r="G16" s="2581"/>
      <c r="H16" s="2581"/>
      <c r="I16" s="2581"/>
      <c r="J16" s="1325"/>
      <c r="K16" s="2583"/>
      <c r="L16" s="1325"/>
      <c r="M16" s="1325"/>
      <c r="N16" s="1325"/>
      <c r="O16" s="1325"/>
    </row>
    <row r="17" spans="1:11" ht="30.75" customHeight="1" x14ac:dyDescent="0.25">
      <c r="A17" s="2581"/>
      <c r="B17" s="2581"/>
      <c r="C17" s="2581"/>
      <c r="D17" s="2581"/>
      <c r="E17" s="2581"/>
      <c r="F17" s="2581"/>
      <c r="G17" s="2581"/>
      <c r="H17" s="2581"/>
      <c r="I17" s="2581"/>
      <c r="J17" s="1325"/>
      <c r="K17" s="2583"/>
    </row>
    <row r="18" spans="1:11" ht="30.75" customHeight="1" x14ac:dyDescent="0.25">
      <c r="A18" s="2581"/>
      <c r="B18" s="2581"/>
      <c r="C18" s="2581"/>
      <c r="D18" s="2581"/>
      <c r="E18" s="2581"/>
      <c r="F18" s="2581"/>
      <c r="G18" s="2581"/>
      <c r="H18" s="2581"/>
      <c r="I18" s="2581"/>
      <c r="J18" s="1325"/>
      <c r="K18" s="2583"/>
    </row>
    <row r="19" spans="1:11" ht="30.75" customHeight="1" x14ac:dyDescent="0.25">
      <c r="A19" s="2581"/>
      <c r="B19" s="2581"/>
      <c r="C19" s="2581"/>
      <c r="D19" s="2581"/>
      <c r="E19" s="2581"/>
      <c r="F19" s="2581"/>
      <c r="G19" s="2581"/>
      <c r="H19" s="2581"/>
      <c r="I19" s="2581"/>
      <c r="J19" s="1325"/>
      <c r="K19" s="2583"/>
    </row>
    <row r="20" spans="1:11" ht="30.75" customHeight="1" x14ac:dyDescent="0.25">
      <c r="A20" s="2581"/>
      <c r="B20" s="2581"/>
      <c r="C20" s="2581"/>
      <c r="D20" s="2581"/>
      <c r="E20" s="2581"/>
      <c r="F20" s="2581"/>
      <c r="G20" s="2581"/>
      <c r="H20" s="2581"/>
      <c r="I20" s="2581"/>
      <c r="J20" s="1325"/>
      <c r="K20" s="2583"/>
    </row>
    <row r="21" spans="1:11" ht="15" customHeight="1" x14ac:dyDescent="0.25">
      <c r="A21" s="2581"/>
      <c r="B21" s="2581"/>
      <c r="C21" s="2581"/>
      <c r="D21" s="2581"/>
      <c r="E21" s="2581"/>
      <c r="F21" s="2581"/>
      <c r="G21" s="2581"/>
      <c r="H21" s="2581"/>
      <c r="I21" s="2581"/>
      <c r="J21" s="1325"/>
      <c r="K21" s="2583"/>
    </row>
    <row r="22" spans="1:11" ht="9" customHeight="1" x14ac:dyDescent="0.25">
      <c r="A22" s="2581"/>
      <c r="B22" s="2581"/>
      <c r="C22" s="2581"/>
      <c r="D22" s="2581"/>
      <c r="E22" s="2581"/>
      <c r="F22" s="2581"/>
      <c r="G22" s="2581"/>
      <c r="H22" s="2581"/>
      <c r="I22" s="2581"/>
      <c r="J22" s="1325"/>
      <c r="K22" s="2583"/>
    </row>
    <row r="23" spans="1:11" ht="30" hidden="1" customHeight="1" x14ac:dyDescent="0.25">
      <c r="A23" s="2581"/>
      <c r="B23" s="2581"/>
      <c r="C23" s="2581"/>
      <c r="D23" s="2581"/>
      <c r="E23" s="2581"/>
      <c r="F23" s="2581"/>
      <c r="G23" s="2581"/>
      <c r="H23" s="2581"/>
      <c r="I23" s="2581"/>
      <c r="J23" s="1325"/>
      <c r="K23" s="2583"/>
    </row>
    <row r="24" spans="1:11" ht="0.95" hidden="1" customHeight="1" x14ac:dyDescent="0.25">
      <c r="A24" s="2581"/>
      <c r="B24" s="2581"/>
      <c r="C24" s="2581"/>
      <c r="D24" s="2581"/>
      <c r="E24" s="2581"/>
      <c r="F24" s="2581"/>
      <c r="G24" s="2581"/>
      <c r="H24" s="2581"/>
      <c r="I24" s="2581"/>
      <c r="J24" s="1325"/>
      <c r="K24" s="2583"/>
    </row>
    <row r="25" spans="1:11" ht="5.0999999999999996" customHeight="1" x14ac:dyDescent="0.25">
      <c r="A25" s="2581"/>
      <c r="B25" s="2581"/>
      <c r="C25" s="2581"/>
      <c r="D25" s="2581"/>
      <c r="E25" s="2581"/>
      <c r="F25" s="2581"/>
      <c r="G25" s="2581"/>
      <c r="H25" s="2581"/>
      <c r="I25" s="2581"/>
      <c r="J25" s="1325"/>
      <c r="K25" s="2583"/>
    </row>
    <row r="26" spans="1:11" ht="6.95" customHeight="1" x14ac:dyDescent="0.25">
      <c r="A26" s="2581"/>
      <c r="B26" s="2581"/>
      <c r="C26" s="2581"/>
      <c r="D26" s="2581"/>
      <c r="E26" s="2581"/>
      <c r="F26" s="2581"/>
      <c r="G26" s="2581"/>
      <c r="H26" s="2581"/>
      <c r="I26" s="2581"/>
      <c r="J26" s="1325"/>
      <c r="K26" s="2583"/>
    </row>
    <row r="27" spans="1:11" ht="30.75" customHeight="1" x14ac:dyDescent="0.25">
      <c r="A27" s="2581"/>
      <c r="B27" s="2581"/>
      <c r="C27" s="2581"/>
      <c r="D27" s="2581"/>
      <c r="E27" s="2581"/>
      <c r="F27" s="2581"/>
      <c r="G27" s="2581"/>
      <c r="H27" s="2581"/>
      <c r="I27" s="2581"/>
      <c r="J27" s="1325"/>
      <c r="K27" s="2583"/>
    </row>
    <row r="28" spans="1:11" ht="30.75" customHeight="1" x14ac:dyDescent="0.25">
      <c r="A28" s="2581"/>
      <c r="B28" s="2581"/>
      <c r="C28" s="2581"/>
      <c r="D28" s="2581"/>
      <c r="E28" s="2581"/>
      <c r="F28" s="2581"/>
      <c r="G28" s="2581"/>
      <c r="H28" s="2581"/>
      <c r="I28" s="2581"/>
      <c r="J28" s="1325"/>
      <c r="K28" s="2583"/>
    </row>
    <row r="29" spans="1:11" x14ac:dyDescent="0.25">
      <c r="A29" s="2581"/>
      <c r="B29" s="2581"/>
      <c r="C29" s="2581"/>
      <c r="D29" s="2581"/>
      <c r="E29" s="2581"/>
      <c r="F29" s="2581"/>
      <c r="G29" s="2581"/>
      <c r="H29" s="2581"/>
      <c r="I29" s="2581"/>
      <c r="J29" s="1325"/>
      <c r="K29" s="2583"/>
    </row>
    <row r="30" spans="1:11" x14ac:dyDescent="0.25">
      <c r="A30" s="2581"/>
      <c r="B30" s="2581"/>
      <c r="C30" s="2581"/>
      <c r="D30" s="2581"/>
      <c r="E30" s="2581"/>
      <c r="F30" s="2581"/>
      <c r="G30" s="2581"/>
      <c r="H30" s="2581"/>
      <c r="I30" s="2581"/>
      <c r="J30" s="1325"/>
      <c r="K30" s="2583"/>
    </row>
    <row r="31" spans="1:11" x14ac:dyDescent="0.25">
      <c r="A31" s="2581"/>
      <c r="B31" s="2581"/>
      <c r="C31" s="2581"/>
      <c r="D31" s="2581"/>
      <c r="E31" s="2581"/>
      <c r="F31" s="2581"/>
      <c r="G31" s="2581"/>
      <c r="H31" s="2581"/>
      <c r="I31" s="2581"/>
      <c r="J31" s="1325"/>
      <c r="K31" s="2583"/>
    </row>
    <row r="32" spans="1:11" x14ac:dyDescent="0.25">
      <c r="A32" s="2581"/>
      <c r="B32" s="2581"/>
      <c r="C32" s="2581"/>
      <c r="D32" s="2581"/>
      <c r="E32" s="2581"/>
      <c r="F32" s="2581"/>
      <c r="G32" s="2581"/>
      <c r="H32" s="2581"/>
      <c r="I32" s="2581"/>
      <c r="J32" s="1325"/>
      <c r="K32" s="2583"/>
    </row>
    <row r="33" spans="1:11" x14ac:dyDescent="0.25">
      <c r="A33" s="2581"/>
      <c r="B33" s="2581"/>
      <c r="C33" s="2581"/>
      <c r="D33" s="2581"/>
      <c r="E33" s="2581"/>
      <c r="F33" s="2581"/>
      <c r="G33" s="2581"/>
      <c r="H33" s="2581"/>
      <c r="I33" s="2581"/>
      <c r="J33" s="1325"/>
      <c r="K33" s="2583"/>
    </row>
    <row r="34" spans="1:11" x14ac:dyDescent="0.25">
      <c r="A34" s="2581"/>
      <c r="B34" s="2581"/>
      <c r="C34" s="2581"/>
      <c r="D34" s="2581"/>
      <c r="E34" s="2581"/>
      <c r="F34" s="2581"/>
      <c r="G34" s="2581"/>
      <c r="H34" s="2581"/>
      <c r="I34" s="2581"/>
      <c r="J34" s="1325"/>
      <c r="K34" s="2583"/>
    </row>
    <row r="35" spans="1:11" x14ac:dyDescent="0.25">
      <c r="A35" s="2581"/>
      <c r="B35" s="2581"/>
      <c r="C35" s="2581"/>
      <c r="D35" s="2581"/>
      <c r="E35" s="2581"/>
      <c r="F35" s="2581"/>
      <c r="G35" s="2581"/>
      <c r="H35" s="2581"/>
      <c r="I35" s="2581"/>
      <c r="J35" s="1325"/>
      <c r="K35" s="2583"/>
    </row>
    <row r="36" spans="1:11" x14ac:dyDescent="0.25">
      <c r="A36" s="2581"/>
      <c r="B36" s="2581"/>
      <c r="C36" s="2581"/>
      <c r="D36" s="2581"/>
      <c r="E36" s="2581"/>
      <c r="F36" s="2581"/>
      <c r="G36" s="2581"/>
      <c r="H36" s="2581"/>
      <c r="I36" s="2581"/>
      <c r="J36" s="1325"/>
      <c r="K36" s="2583"/>
    </row>
    <row r="37" spans="1:11" x14ac:dyDescent="0.25">
      <c r="A37" s="2581"/>
      <c r="B37" s="2581"/>
      <c r="C37" s="2581"/>
      <c r="D37" s="2581"/>
      <c r="E37" s="2581"/>
      <c r="F37" s="2581"/>
      <c r="G37" s="2581"/>
      <c r="H37" s="2581"/>
      <c r="I37" s="2581"/>
      <c r="J37" s="1325"/>
      <c r="K37" s="2583"/>
    </row>
    <row r="38" spans="1:11" x14ac:dyDescent="0.25">
      <c r="A38" s="2581"/>
      <c r="B38" s="2581"/>
      <c r="C38" s="2581"/>
      <c r="D38" s="2581"/>
      <c r="E38" s="2581"/>
      <c r="F38" s="2581"/>
      <c r="G38" s="2581"/>
      <c r="H38" s="2581"/>
      <c r="I38" s="2581"/>
      <c r="J38" s="1325"/>
      <c r="K38" s="2583"/>
    </row>
    <row r="39" spans="1:11" x14ac:dyDescent="0.25">
      <c r="A39" s="2581"/>
      <c r="B39" s="2581"/>
      <c r="C39" s="2581"/>
      <c r="D39" s="2581"/>
      <c r="E39" s="2581"/>
      <c r="F39" s="2581"/>
      <c r="G39" s="2581"/>
      <c r="H39" s="2581"/>
      <c r="I39" s="2581"/>
      <c r="J39" s="1325"/>
      <c r="K39" s="2583"/>
    </row>
    <row r="40" spans="1:11" x14ac:dyDescent="0.25">
      <c r="A40" s="2581"/>
      <c r="B40" s="2581"/>
      <c r="C40" s="2581"/>
      <c r="D40" s="2581"/>
      <c r="E40" s="2581"/>
      <c r="F40" s="2581"/>
      <c r="G40" s="2581"/>
      <c r="H40" s="2581"/>
      <c r="I40" s="2581"/>
      <c r="J40" s="1325"/>
      <c r="K40" s="2583"/>
    </row>
    <row r="41" spans="1:11" x14ac:dyDescent="0.25">
      <c r="A41" s="2581"/>
      <c r="B41" s="2581"/>
      <c r="C41" s="2581"/>
      <c r="D41" s="2581"/>
      <c r="E41" s="2581"/>
      <c r="F41" s="2581"/>
      <c r="G41" s="2581"/>
      <c r="H41" s="2581"/>
      <c r="I41" s="2581"/>
      <c r="J41" s="1325"/>
      <c r="K41" s="2583"/>
    </row>
    <row r="42" spans="1:11" x14ac:dyDescent="0.25">
      <c r="A42" s="2581"/>
      <c r="B42" s="2581"/>
      <c r="C42" s="2581"/>
      <c r="D42" s="2581"/>
      <c r="E42" s="2581"/>
      <c r="F42" s="2581"/>
      <c r="G42" s="2581"/>
      <c r="H42" s="2581"/>
      <c r="I42" s="2581"/>
      <c r="J42" s="1325"/>
      <c r="K42" s="2583"/>
    </row>
    <row r="43" spans="1:11" x14ac:dyDescent="0.25">
      <c r="A43" s="2581"/>
      <c r="B43" s="2581"/>
      <c r="C43" s="2581"/>
      <c r="D43" s="2581"/>
      <c r="E43" s="2581"/>
      <c r="F43" s="2581"/>
      <c r="G43" s="2581"/>
      <c r="H43" s="2581"/>
      <c r="I43" s="2581"/>
      <c r="J43" s="1325"/>
      <c r="K43" s="2583"/>
    </row>
    <row r="44" spans="1:11" ht="99.75" customHeight="1" x14ac:dyDescent="0.25">
      <c r="A44" s="2581"/>
      <c r="B44" s="2581"/>
      <c r="C44" s="2581"/>
      <c r="D44" s="2581"/>
      <c r="E44" s="2581"/>
      <c r="F44" s="2581"/>
      <c r="G44" s="2581"/>
      <c r="H44" s="2581"/>
      <c r="I44" s="2581"/>
      <c r="J44" s="1325"/>
      <c r="K44" s="2583"/>
    </row>
    <row r="45" spans="1:11" x14ac:dyDescent="0.25">
      <c r="A45" s="2581"/>
      <c r="B45" s="2581"/>
      <c r="C45" s="2581"/>
      <c r="D45" s="2581"/>
      <c r="E45" s="2581"/>
      <c r="F45" s="2581"/>
      <c r="G45" s="2581"/>
      <c r="H45" s="2581"/>
      <c r="I45" s="2581"/>
      <c r="J45" s="1325"/>
      <c r="K45" s="2583"/>
    </row>
    <row r="46" spans="1:11" x14ac:dyDescent="0.25">
      <c r="A46" s="2581"/>
      <c r="B46" s="2581"/>
      <c r="C46" s="2581"/>
      <c r="D46" s="2581"/>
      <c r="E46" s="2581"/>
      <c r="F46" s="2581"/>
      <c r="G46" s="2581"/>
      <c r="H46" s="2581"/>
      <c r="I46" s="2581"/>
      <c r="J46" s="1325"/>
      <c r="K46" s="2583"/>
    </row>
    <row r="47" spans="1:11" x14ac:dyDescent="0.25">
      <c r="A47" s="2581"/>
      <c r="B47" s="2581"/>
      <c r="C47" s="2581"/>
      <c r="D47" s="2581"/>
      <c r="E47" s="2581"/>
      <c r="F47" s="2581"/>
      <c r="G47" s="2581"/>
      <c r="H47" s="2581"/>
      <c r="I47" s="2581"/>
      <c r="J47" s="1325"/>
      <c r="K47" s="2583"/>
    </row>
    <row r="48" spans="1:11" x14ac:dyDescent="0.25">
      <c r="A48" s="2581"/>
      <c r="B48" s="2581"/>
      <c r="C48" s="2581"/>
      <c r="D48" s="2581"/>
      <c r="E48" s="2581"/>
      <c r="F48" s="2581"/>
      <c r="G48" s="2581"/>
      <c r="H48" s="2581"/>
      <c r="I48" s="2581"/>
      <c r="J48" s="1325"/>
      <c r="K48" s="2583"/>
    </row>
    <row r="49" spans="1:11" x14ac:dyDescent="0.25">
      <c r="A49" s="2581"/>
      <c r="B49" s="2581"/>
      <c r="C49" s="2581"/>
      <c r="D49" s="2581"/>
      <c r="E49" s="2581"/>
      <c r="F49" s="2581"/>
      <c r="G49" s="2581"/>
      <c r="H49" s="2581"/>
      <c r="I49" s="2581"/>
      <c r="J49" s="1325"/>
      <c r="K49" s="2583"/>
    </row>
    <row r="50" spans="1:11" x14ac:dyDescent="0.25">
      <c r="A50" s="2581"/>
      <c r="B50" s="2581"/>
      <c r="C50" s="2581"/>
      <c r="D50" s="2581"/>
      <c r="E50" s="2581"/>
      <c r="F50" s="2581"/>
      <c r="G50" s="2581"/>
      <c r="H50" s="2581"/>
      <c r="I50" s="2581"/>
      <c r="J50" s="1325"/>
      <c r="K50" s="2583"/>
    </row>
    <row r="51" spans="1:11" x14ac:dyDescent="0.25">
      <c r="A51" s="1325"/>
      <c r="B51" s="1325"/>
      <c r="C51" s="1325"/>
      <c r="D51" s="1325"/>
      <c r="E51" s="1325"/>
      <c r="F51" s="1325"/>
      <c r="G51" s="1325"/>
      <c r="H51" s="1325"/>
      <c r="I51" s="1325"/>
      <c r="J51" s="1325"/>
      <c r="K51" s="2583"/>
    </row>
    <row r="52" spans="1:11" x14ac:dyDescent="0.25">
      <c r="A52" s="1325"/>
      <c r="B52" s="1325"/>
      <c r="C52" s="1325"/>
      <c r="D52" s="1325"/>
      <c r="E52" s="1325"/>
      <c r="F52" s="1325"/>
      <c r="G52" s="1325"/>
      <c r="H52" s="1325"/>
      <c r="I52" s="1325"/>
      <c r="J52" s="1325"/>
      <c r="K52" s="2583"/>
    </row>
    <row r="53" spans="1:11" x14ac:dyDescent="0.25">
      <c r="A53" s="1325"/>
      <c r="B53" s="1325"/>
      <c r="C53" s="1325"/>
      <c r="D53" s="1325"/>
      <c r="E53" s="1325"/>
      <c r="F53" s="1325"/>
      <c r="G53" s="1325"/>
      <c r="H53" s="1325"/>
      <c r="I53" s="1325"/>
      <c r="J53" s="1325"/>
      <c r="K53" s="2583"/>
    </row>
    <row r="54" spans="1:11" x14ac:dyDescent="0.25">
      <c r="A54" s="1325"/>
      <c r="B54" s="1325"/>
      <c r="C54" s="1325"/>
      <c r="D54" s="1325"/>
      <c r="E54" s="1325"/>
      <c r="F54" s="1325"/>
      <c r="G54" s="1325"/>
      <c r="H54" s="1325"/>
      <c r="I54" s="1325"/>
      <c r="J54" s="1325"/>
      <c r="K54" s="2583"/>
    </row>
    <row r="55" spans="1:11" x14ac:dyDescent="0.25">
      <c r="A55" s="1325"/>
      <c r="B55" s="1325"/>
      <c r="C55" s="1325"/>
      <c r="D55" s="1325"/>
      <c r="E55" s="1325"/>
      <c r="F55" s="1325"/>
      <c r="G55" s="1325"/>
      <c r="H55" s="1325"/>
      <c r="I55" s="1325"/>
      <c r="J55" s="1325"/>
      <c r="K55" s="2583"/>
    </row>
    <row r="56" spans="1:11" x14ac:dyDescent="0.25">
      <c r="A56" s="1325"/>
      <c r="B56" s="1325"/>
      <c r="C56" s="1325"/>
      <c r="D56" s="1325"/>
      <c r="E56" s="1325"/>
      <c r="F56" s="1325"/>
      <c r="G56" s="1325"/>
      <c r="H56" s="1325"/>
      <c r="I56" s="1325"/>
      <c r="J56" s="1325"/>
      <c r="K56" s="2583"/>
    </row>
    <row r="57" spans="1:11" x14ac:dyDescent="0.25">
      <c r="A57" s="1325"/>
      <c r="B57" s="1325"/>
      <c r="C57" s="1325"/>
      <c r="D57" s="1325"/>
      <c r="E57" s="1325"/>
      <c r="F57" s="1325"/>
      <c r="G57" s="1325"/>
      <c r="H57" s="1325"/>
      <c r="I57" s="1325"/>
      <c r="J57" s="1325"/>
      <c r="K57" s="2583"/>
    </row>
    <row r="58" spans="1:11" x14ac:dyDescent="0.25">
      <c r="A58" s="1325"/>
      <c r="B58" s="1325"/>
      <c r="C58" s="1325"/>
      <c r="D58" s="1325"/>
      <c r="E58" s="1325"/>
      <c r="F58" s="1325"/>
      <c r="G58" s="1325"/>
      <c r="H58" s="1325"/>
      <c r="I58" s="1325"/>
      <c r="J58" s="1325"/>
      <c r="K58" s="2583"/>
    </row>
    <row r="59" spans="1:11" x14ac:dyDescent="0.25">
      <c r="A59" s="1325"/>
      <c r="B59" s="1325"/>
      <c r="C59" s="1325"/>
      <c r="D59" s="1325"/>
      <c r="E59" s="1325"/>
      <c r="F59" s="1325"/>
      <c r="G59" s="1325"/>
      <c r="H59" s="1325"/>
      <c r="I59" s="1325"/>
      <c r="J59" s="1325"/>
      <c r="K59" s="2583"/>
    </row>
    <row r="60" spans="1:11" x14ac:dyDescent="0.25">
      <c r="A60" s="1325"/>
      <c r="B60" s="1325"/>
      <c r="C60" s="1325"/>
      <c r="D60" s="1325"/>
      <c r="E60" s="1325"/>
      <c r="F60" s="1325"/>
      <c r="G60" s="1325"/>
      <c r="H60" s="1325"/>
      <c r="I60" s="1325"/>
      <c r="J60" s="1325"/>
      <c r="K60" s="2583"/>
    </row>
    <row r="61" spans="1:11" x14ac:dyDescent="0.25">
      <c r="A61" s="1325"/>
      <c r="B61" s="1325"/>
      <c r="C61" s="1325"/>
      <c r="D61" s="1325"/>
      <c r="E61" s="1325"/>
      <c r="F61" s="1325"/>
      <c r="G61" s="1325"/>
      <c r="H61" s="1325"/>
      <c r="I61" s="1325"/>
      <c r="J61" s="1325"/>
      <c r="K61" s="2583"/>
    </row>
    <row r="62" spans="1:11" x14ac:dyDescent="0.25">
      <c r="A62" s="1325"/>
      <c r="B62" s="1325"/>
      <c r="C62" s="1325"/>
      <c r="D62" s="1325"/>
      <c r="E62" s="1325"/>
      <c r="F62" s="1325"/>
      <c r="G62" s="1325"/>
      <c r="H62" s="1325"/>
      <c r="I62" s="1325"/>
      <c r="J62" s="1325"/>
      <c r="K62" s="2583"/>
    </row>
    <row r="63" spans="1:11" x14ac:dyDescent="0.25">
      <c r="A63" s="1325"/>
      <c r="B63" s="1325"/>
      <c r="C63" s="1325"/>
      <c r="D63" s="1325"/>
      <c r="E63" s="1325"/>
      <c r="F63" s="1325"/>
      <c r="G63" s="1325"/>
      <c r="H63" s="1325"/>
      <c r="I63" s="1325"/>
      <c r="J63" s="1325"/>
      <c r="K63" s="2583"/>
    </row>
    <row r="64" spans="1:11" x14ac:dyDescent="0.25">
      <c r="A64" s="1325"/>
      <c r="B64" s="1325"/>
      <c r="C64" s="1325"/>
      <c r="D64" s="1325"/>
      <c r="E64" s="1325"/>
      <c r="F64" s="1325"/>
      <c r="G64" s="1325"/>
      <c r="H64" s="1325"/>
      <c r="I64" s="1325"/>
      <c r="J64" s="1325"/>
      <c r="K64" s="2583"/>
    </row>
    <row r="65" spans="11:11" x14ac:dyDescent="0.25">
      <c r="K65" s="2583"/>
    </row>
    <row r="66" spans="11:11" ht="15.75" thickBot="1" x14ac:dyDescent="0.3">
      <c r="K66" s="2584"/>
    </row>
  </sheetData>
  <sheetProtection algorithmName="SHA-512" hashValue="BfqCj3lcRn04grM5+pM4Sv/ECtb5Itic1bl8joh7OIW13UUjmVpC8YwaupmaiGhYpUOZNh5pANASEVRLEVmA/A==" saltValue="yVsv/n05rOV66vd5wHOKUA==" spinCount="100000" sheet="1" objects="1" scenarios="1"/>
  <mergeCells count="2">
    <mergeCell ref="A2:I50"/>
    <mergeCell ref="K1:K66"/>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01, 2020 through December 31, 2020</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9CA1-AFC8-4196-97FF-9E2B7DF6E06C}">
  <dimension ref="A1:I49"/>
  <sheetViews>
    <sheetView workbookViewId="0">
      <selection activeCell="J15" sqref="J15"/>
    </sheetView>
  </sheetViews>
  <sheetFormatPr defaultRowHeight="15" x14ac:dyDescent="0.25"/>
  <cols>
    <col min="1" max="1" width="35.5703125" style="1325" customWidth="1"/>
    <col min="2" max="2" width="17.140625" style="1325" hidden="1" customWidth="1"/>
    <col min="3" max="4" width="17.140625" style="1325" customWidth="1"/>
    <col min="5" max="6" width="17.140625" style="1325" hidden="1" customWidth="1"/>
  </cols>
  <sheetData>
    <row r="1" spans="1:6" ht="21.75" thickBot="1" x14ac:dyDescent="0.3">
      <c r="A1" s="2233" t="s">
        <v>938</v>
      </c>
      <c r="B1" s="2234"/>
      <c r="C1" s="2234"/>
      <c r="D1" s="2234"/>
      <c r="E1" s="2234"/>
      <c r="F1" s="2234"/>
    </row>
    <row r="2" spans="1:6" ht="15.75" thickBot="1" x14ac:dyDescent="0.3">
      <c r="A2" s="272"/>
      <c r="B2" s="1850" t="s">
        <v>939</v>
      </c>
      <c r="C2" s="1905" t="s">
        <v>1020</v>
      </c>
      <c r="D2" s="1850" t="s">
        <v>269</v>
      </c>
      <c r="E2" s="1850" t="s">
        <v>270</v>
      </c>
      <c r="F2" s="1850" t="s">
        <v>271</v>
      </c>
    </row>
    <row r="3" spans="1:6" ht="15.75" thickBot="1" x14ac:dyDescent="0.3">
      <c r="A3" s="271"/>
      <c r="B3" s="220" t="s">
        <v>277</v>
      </c>
      <c r="C3" s="220" t="s">
        <v>277</v>
      </c>
      <c r="D3" s="220" t="s">
        <v>277</v>
      </c>
      <c r="E3" s="220" t="s">
        <v>277</v>
      </c>
      <c r="F3" s="220" t="s">
        <v>277</v>
      </c>
    </row>
    <row r="4" spans="1:6" ht="15.75" thickBot="1" x14ac:dyDescent="0.3">
      <c r="A4" s="2585" t="s">
        <v>940</v>
      </c>
      <c r="B4" s="2586"/>
      <c r="C4" s="2586"/>
      <c r="D4" s="2586"/>
      <c r="E4" s="2586"/>
      <c r="F4" s="2586"/>
    </row>
    <row r="5" spans="1:6" x14ac:dyDescent="0.25">
      <c r="A5" s="99">
        <v>0</v>
      </c>
      <c r="B5" s="1424"/>
      <c r="C5" s="397">
        <v>0</v>
      </c>
      <c r="D5" s="397">
        <v>0</v>
      </c>
      <c r="E5" s="397">
        <v>0</v>
      </c>
      <c r="F5" s="397">
        <v>0</v>
      </c>
    </row>
    <row r="6" spans="1:6" x14ac:dyDescent="0.25">
      <c r="A6" s="94">
        <v>1</v>
      </c>
      <c r="B6" s="1425"/>
      <c r="C6" s="1956">
        <v>0</v>
      </c>
      <c r="D6" s="1892">
        <v>0</v>
      </c>
      <c r="E6" s="1869">
        <v>0</v>
      </c>
      <c r="F6" s="1869">
        <v>0</v>
      </c>
    </row>
    <row r="7" spans="1:6" x14ac:dyDescent="0.25">
      <c r="A7" s="94">
        <v>2</v>
      </c>
      <c r="B7" s="1425"/>
      <c r="C7" s="1956">
        <v>0</v>
      </c>
      <c r="D7" s="1892">
        <v>0</v>
      </c>
      <c r="E7" s="1869">
        <v>0</v>
      </c>
      <c r="F7" s="1869">
        <v>0</v>
      </c>
    </row>
    <row r="8" spans="1:6" x14ac:dyDescent="0.25">
      <c r="A8" s="94">
        <v>3</v>
      </c>
      <c r="B8" s="1425"/>
      <c r="C8" s="1956">
        <v>0</v>
      </c>
      <c r="D8" s="1892">
        <v>0</v>
      </c>
      <c r="E8" s="1869">
        <v>0</v>
      </c>
      <c r="F8" s="1869">
        <v>0</v>
      </c>
    </row>
    <row r="9" spans="1:6" x14ac:dyDescent="0.25">
      <c r="A9" s="94">
        <v>4</v>
      </c>
      <c r="B9" s="1425"/>
      <c r="C9" s="1956">
        <v>0</v>
      </c>
      <c r="D9" s="1892">
        <v>0</v>
      </c>
      <c r="E9" s="1869">
        <v>0</v>
      </c>
      <c r="F9" s="1869">
        <v>0</v>
      </c>
    </row>
    <row r="10" spans="1:6" x14ac:dyDescent="0.25">
      <c r="A10" s="94">
        <v>5</v>
      </c>
      <c r="B10" s="1425"/>
      <c r="C10" s="1956">
        <v>0</v>
      </c>
      <c r="D10" s="1892">
        <v>0</v>
      </c>
      <c r="E10" s="1869">
        <v>0</v>
      </c>
      <c r="F10" s="1869">
        <v>0</v>
      </c>
    </row>
    <row r="11" spans="1:6" x14ac:dyDescent="0.25">
      <c r="A11" s="94">
        <v>6</v>
      </c>
      <c r="B11" s="1425"/>
      <c r="C11" s="1956">
        <v>0</v>
      </c>
      <c r="D11" s="1892">
        <v>0</v>
      </c>
      <c r="E11" s="1869">
        <v>0</v>
      </c>
      <c r="F11" s="1869">
        <v>0</v>
      </c>
    </row>
    <row r="12" spans="1:6" x14ac:dyDescent="0.25">
      <c r="A12" s="94">
        <v>7</v>
      </c>
      <c r="B12" s="1425"/>
      <c r="C12" s="1956">
        <v>0</v>
      </c>
      <c r="D12" s="1892">
        <v>0</v>
      </c>
      <c r="E12" s="1869">
        <v>0</v>
      </c>
      <c r="F12" s="1869">
        <v>0</v>
      </c>
    </row>
    <row r="13" spans="1:6" x14ac:dyDescent="0.25">
      <c r="A13" s="94">
        <v>8</v>
      </c>
      <c r="B13" s="1425"/>
      <c r="C13" s="1956">
        <v>0</v>
      </c>
      <c r="D13" s="1892">
        <v>0</v>
      </c>
      <c r="E13" s="1869">
        <v>0</v>
      </c>
      <c r="F13" s="1869">
        <v>0</v>
      </c>
    </row>
    <row r="14" spans="1:6" x14ac:dyDescent="0.25">
      <c r="A14" s="94">
        <v>9</v>
      </c>
      <c r="B14" s="1425"/>
      <c r="C14" s="1956">
        <v>0</v>
      </c>
      <c r="D14" s="1892">
        <v>0</v>
      </c>
      <c r="E14" s="1869">
        <v>0</v>
      </c>
      <c r="F14" s="1869">
        <v>0</v>
      </c>
    </row>
    <row r="15" spans="1:6" x14ac:dyDescent="0.25">
      <c r="A15" s="94">
        <v>10</v>
      </c>
      <c r="B15" s="1425"/>
      <c r="C15" s="1956">
        <v>0</v>
      </c>
      <c r="D15" s="1892">
        <v>0</v>
      </c>
      <c r="E15" s="1869">
        <v>0</v>
      </c>
      <c r="F15" s="1869">
        <v>0</v>
      </c>
    </row>
    <row r="16" spans="1:6" x14ac:dyDescent="0.25">
      <c r="A16" s="94">
        <v>11</v>
      </c>
      <c r="B16" s="1425"/>
      <c r="C16" s="1956">
        <v>0</v>
      </c>
      <c r="D16" s="1892">
        <v>0</v>
      </c>
      <c r="E16" s="1869">
        <v>0</v>
      </c>
      <c r="F16" s="1869">
        <v>0</v>
      </c>
    </row>
    <row r="17" spans="1:8" x14ac:dyDescent="0.25">
      <c r="A17" s="94">
        <v>12</v>
      </c>
      <c r="B17" s="1425"/>
      <c r="C17" s="1956">
        <v>0</v>
      </c>
      <c r="D17" s="1892">
        <v>0</v>
      </c>
      <c r="E17" s="1869">
        <v>0</v>
      </c>
      <c r="F17" s="1869">
        <v>0</v>
      </c>
    </row>
    <row r="18" spans="1:8" x14ac:dyDescent="0.25">
      <c r="A18" s="94">
        <v>13</v>
      </c>
      <c r="B18" s="1425"/>
      <c r="C18" s="1956">
        <v>3</v>
      </c>
      <c r="D18" s="1892">
        <v>0</v>
      </c>
      <c r="E18" s="1869">
        <v>1</v>
      </c>
      <c r="F18" s="1869">
        <v>1</v>
      </c>
    </row>
    <row r="19" spans="1:8" x14ac:dyDescent="0.25">
      <c r="A19" s="94">
        <v>14</v>
      </c>
      <c r="B19" s="1425"/>
      <c r="C19" s="1956">
        <v>13</v>
      </c>
      <c r="D19" s="1892">
        <v>8</v>
      </c>
      <c r="E19" s="1869">
        <v>6</v>
      </c>
      <c r="F19" s="1869">
        <v>11</v>
      </c>
    </row>
    <row r="20" spans="1:8" x14ac:dyDescent="0.25">
      <c r="A20" s="94">
        <v>15</v>
      </c>
      <c r="B20" s="1425"/>
      <c r="C20" s="1956">
        <v>22</v>
      </c>
      <c r="D20" s="1892">
        <v>22</v>
      </c>
      <c r="E20" s="1869">
        <v>21</v>
      </c>
      <c r="F20" s="1869">
        <v>39</v>
      </c>
    </row>
    <row r="21" spans="1:8" x14ac:dyDescent="0.25">
      <c r="A21" s="94">
        <v>16</v>
      </c>
      <c r="B21" s="1425"/>
      <c r="C21" s="1956">
        <v>39</v>
      </c>
      <c r="D21" s="1892">
        <v>43</v>
      </c>
      <c r="E21" s="1869">
        <v>43</v>
      </c>
      <c r="F21" s="1869">
        <v>41</v>
      </c>
      <c r="H21" s="1325"/>
    </row>
    <row r="22" spans="1:8" ht="15.75" thickBot="1" x14ac:dyDescent="0.3">
      <c r="A22" s="101">
        <v>17</v>
      </c>
      <c r="B22" s="1426"/>
      <c r="C22" s="349">
        <v>60</v>
      </c>
      <c r="D22" s="349">
        <v>60</v>
      </c>
      <c r="E22" s="349">
        <v>60</v>
      </c>
      <c r="F22" s="349">
        <v>70</v>
      </c>
      <c r="H22" s="1325"/>
    </row>
    <row r="23" spans="1:8" ht="16.5" thickTop="1" thickBot="1" x14ac:dyDescent="0.3">
      <c r="A23" s="36" t="s">
        <v>941</v>
      </c>
      <c r="B23" s="1820">
        <f t="shared" ref="B23:D23" si="0">SUM(B5:B22)</f>
        <v>0</v>
      </c>
      <c r="C23" s="351">
        <f t="shared" ref="C23" si="1">SUM(C5:C22)</f>
        <v>137</v>
      </c>
      <c r="D23" s="351">
        <f t="shared" si="0"/>
        <v>133</v>
      </c>
      <c r="E23" s="351">
        <f t="shared" ref="E23:F23" si="2">SUM(E5:E22)</f>
        <v>131</v>
      </c>
      <c r="F23" s="351">
        <f t="shared" si="2"/>
        <v>162</v>
      </c>
    </row>
    <row r="24" spans="1:8" ht="15.75" thickBot="1" x14ac:dyDescent="0.3">
      <c r="A24" s="85"/>
      <c r="B24" s="84"/>
      <c r="C24" s="84"/>
      <c r="D24" s="84"/>
      <c r="E24" s="84"/>
      <c r="F24" s="84"/>
    </row>
    <row r="25" spans="1:8" ht="15.75" thickBot="1" x14ac:dyDescent="0.3">
      <c r="A25" s="2126" t="s">
        <v>942</v>
      </c>
      <c r="B25" s="2127"/>
      <c r="C25" s="2127"/>
      <c r="D25" s="2127"/>
      <c r="E25" s="2127"/>
      <c r="F25" s="2127"/>
    </row>
    <row r="26" spans="1:8" x14ac:dyDescent="0.25">
      <c r="A26" s="99" t="s">
        <v>943</v>
      </c>
      <c r="B26" s="1424"/>
      <c r="C26" s="397">
        <v>26</v>
      </c>
      <c r="D26" s="397">
        <v>16</v>
      </c>
      <c r="E26" s="397">
        <v>18</v>
      </c>
      <c r="F26" s="1813"/>
      <c r="H26" s="1325"/>
    </row>
    <row r="27" spans="1:8" x14ac:dyDescent="0.25">
      <c r="A27" s="100" t="s">
        <v>944</v>
      </c>
      <c r="B27" s="1425"/>
      <c r="C27" s="1956">
        <v>19</v>
      </c>
      <c r="D27" s="1892">
        <v>23</v>
      </c>
      <c r="E27" s="1869">
        <v>8</v>
      </c>
      <c r="F27" s="1814"/>
      <c r="H27" s="1325"/>
    </row>
    <row r="28" spans="1:8" x14ac:dyDescent="0.25">
      <c r="A28" s="100" t="s">
        <v>945</v>
      </c>
      <c r="B28" s="1425"/>
      <c r="C28" s="1956">
        <v>12</v>
      </c>
      <c r="D28" s="1892">
        <v>10</v>
      </c>
      <c r="E28" s="1869">
        <v>18</v>
      </c>
      <c r="F28" s="1814"/>
    </row>
    <row r="29" spans="1:8" x14ac:dyDescent="0.25">
      <c r="A29" s="100" t="s">
        <v>946</v>
      </c>
      <c r="B29" s="1425"/>
      <c r="C29" s="1956">
        <v>17</v>
      </c>
      <c r="D29" s="1892">
        <v>11</v>
      </c>
      <c r="E29" s="1869">
        <v>15</v>
      </c>
      <c r="F29" s="1814"/>
      <c r="H29" s="1325"/>
    </row>
    <row r="30" spans="1:8" x14ac:dyDescent="0.25">
      <c r="A30" s="100" t="s">
        <v>947</v>
      </c>
      <c r="B30" s="1425"/>
      <c r="C30" s="1956">
        <v>13</v>
      </c>
      <c r="D30" s="1892">
        <v>20</v>
      </c>
      <c r="E30" s="1869">
        <v>14</v>
      </c>
      <c r="F30" s="1814"/>
    </row>
    <row r="31" spans="1:8" ht="15.75" thickBot="1" x14ac:dyDescent="0.3">
      <c r="A31" s="101" t="s">
        <v>948</v>
      </c>
      <c r="B31" s="1426"/>
      <c r="C31" s="349">
        <v>50</v>
      </c>
      <c r="D31" s="349">
        <v>53</v>
      </c>
      <c r="E31" s="349">
        <v>58</v>
      </c>
      <c r="F31" s="1815"/>
    </row>
    <row r="32" spans="1:8" ht="16.5" thickTop="1" thickBot="1" x14ac:dyDescent="0.3">
      <c r="A32" s="36" t="s">
        <v>290</v>
      </c>
      <c r="B32" s="1820">
        <f>SUM(B26:B31)</f>
        <v>0</v>
      </c>
      <c r="C32" s="351">
        <f>SUM(C26:C31)</f>
        <v>137</v>
      </c>
      <c r="D32" s="351">
        <f>SUM(D26:D31)</f>
        <v>133</v>
      </c>
      <c r="E32" s="351">
        <f>SUM(E26:E31)</f>
        <v>131</v>
      </c>
      <c r="F32" s="1816"/>
    </row>
    <row r="33" spans="1:9" ht="15.75" thickBot="1" x14ac:dyDescent="0.3">
      <c r="A33" s="85"/>
      <c r="B33" s="84"/>
      <c r="C33" s="84"/>
      <c r="D33" s="84"/>
      <c r="E33" s="84"/>
      <c r="F33" s="84"/>
    </row>
    <row r="34" spans="1:9" ht="15.75" thickBot="1" x14ac:dyDescent="0.3">
      <c r="A34" s="2126" t="s">
        <v>949</v>
      </c>
      <c r="B34" s="2127"/>
      <c r="C34" s="2127"/>
      <c r="D34" s="2127"/>
      <c r="E34" s="2127"/>
      <c r="F34" s="2127"/>
    </row>
    <row r="35" spans="1:9" ht="15.75" thickBot="1" x14ac:dyDescent="0.3">
      <c r="A35" s="1817" t="s">
        <v>950</v>
      </c>
      <c r="B35" s="1424"/>
      <c r="C35" s="397">
        <v>237</v>
      </c>
      <c r="D35" s="397">
        <v>196</v>
      </c>
      <c r="E35" s="397">
        <v>220</v>
      </c>
      <c r="F35" s="1813"/>
    </row>
    <row r="36" spans="1:9" ht="26.25" thickBot="1" x14ac:dyDescent="0.3">
      <c r="A36" s="1817" t="s">
        <v>951</v>
      </c>
      <c r="B36" s="1425"/>
      <c r="C36" s="1956">
        <v>250</v>
      </c>
      <c r="D36" s="1892">
        <v>198</v>
      </c>
      <c r="E36" s="1869">
        <v>258</v>
      </c>
      <c r="F36" s="1814"/>
    </row>
    <row r="37" spans="1:9" ht="25.5" x14ac:dyDescent="0.25">
      <c r="A37" s="1817" t="s">
        <v>952</v>
      </c>
      <c r="B37" s="1425"/>
      <c r="C37" s="1956">
        <v>211</v>
      </c>
      <c r="D37" s="1892">
        <v>172</v>
      </c>
      <c r="E37" s="1869">
        <v>213</v>
      </c>
      <c r="F37" s="1814"/>
    </row>
    <row r="38" spans="1:9" ht="27.75" customHeight="1" thickBot="1" x14ac:dyDescent="0.3">
      <c r="A38" s="2587" t="s">
        <v>953</v>
      </c>
      <c r="B38" s="2587"/>
      <c r="C38" s="2587"/>
      <c r="D38" s="2587"/>
      <c r="E38" s="2587"/>
      <c r="F38" s="2587"/>
    </row>
    <row r="39" spans="1:9" ht="15.75" thickBot="1" x14ac:dyDescent="0.3">
      <c r="A39" s="2126" t="s">
        <v>954</v>
      </c>
      <c r="B39" s="2127"/>
      <c r="C39" s="2127"/>
      <c r="D39" s="2127"/>
      <c r="E39" s="2127"/>
      <c r="F39" s="2127"/>
    </row>
    <row r="40" spans="1:9" x14ac:dyDescent="0.25">
      <c r="A40" s="99" t="s">
        <v>955</v>
      </c>
      <c r="B40" s="1424"/>
      <c r="C40" s="397">
        <v>5</v>
      </c>
      <c r="D40" s="397">
        <v>10</v>
      </c>
      <c r="E40" s="397">
        <v>11</v>
      </c>
      <c r="F40" s="1814"/>
    </row>
    <row r="41" spans="1:9" x14ac:dyDescent="0.25">
      <c r="A41" s="100" t="s">
        <v>956</v>
      </c>
      <c r="B41" s="1425"/>
      <c r="C41" s="1956">
        <v>22</v>
      </c>
      <c r="D41" s="1892">
        <v>30</v>
      </c>
      <c r="E41" s="1869">
        <v>27</v>
      </c>
      <c r="F41" s="1814"/>
    </row>
    <row r="42" spans="1:9" x14ac:dyDescent="0.25">
      <c r="A42" s="100" t="s">
        <v>459</v>
      </c>
      <c r="B42" s="1425"/>
      <c r="C42" s="1956">
        <v>41</v>
      </c>
      <c r="D42" s="1892">
        <v>32</v>
      </c>
      <c r="E42" s="1869">
        <v>87</v>
      </c>
      <c r="F42" s="1814"/>
      <c r="G42" s="1325"/>
    </row>
    <row r="43" spans="1:9" ht="15.75" thickBot="1" x14ac:dyDescent="0.3">
      <c r="A43" s="101" t="s">
        <v>297</v>
      </c>
      <c r="B43" s="1426"/>
      <c r="C43" s="349">
        <v>102</v>
      </c>
      <c r="D43" s="349">
        <v>97</v>
      </c>
      <c r="E43" s="349">
        <v>56</v>
      </c>
      <c r="F43" s="1815"/>
    </row>
    <row r="44" spans="1:9" ht="16.5" thickTop="1" thickBot="1" x14ac:dyDescent="0.3">
      <c r="A44" s="36" t="s">
        <v>290</v>
      </c>
      <c r="B44" s="109">
        <f>SUM(B40:B43)</f>
        <v>0</v>
      </c>
      <c r="C44" s="351">
        <f>SUM(C40:C43)</f>
        <v>170</v>
      </c>
      <c r="D44" s="351">
        <f>SUM(D40:D43)</f>
        <v>169</v>
      </c>
      <c r="E44" s="109">
        <f>SUM(E40:E43)</f>
        <v>181</v>
      </c>
      <c r="F44" s="1816"/>
    </row>
    <row r="45" spans="1:9" ht="15.75" thickBot="1" x14ac:dyDescent="0.3">
      <c r="A45" s="85"/>
      <c r="B45" s="84"/>
      <c r="C45" s="84"/>
      <c r="D45" s="84"/>
      <c r="E45" s="84"/>
      <c r="F45" s="84"/>
    </row>
    <row r="46" spans="1:9" ht="15.75" thickBot="1" x14ac:dyDescent="0.3">
      <c r="A46" s="2126" t="s">
        <v>957</v>
      </c>
      <c r="B46" s="2127"/>
      <c r="C46" s="2127"/>
      <c r="D46" s="2127"/>
      <c r="E46" s="2127"/>
      <c r="F46" s="2127"/>
    </row>
    <row r="47" spans="1:9" x14ac:dyDescent="0.25">
      <c r="A47" s="99" t="s">
        <v>958</v>
      </c>
      <c r="B47" s="1424"/>
      <c r="C47" s="397">
        <v>2039874</v>
      </c>
      <c r="D47" s="397">
        <v>2221359</v>
      </c>
      <c r="E47" s="397">
        <v>2339955</v>
      </c>
      <c r="F47" s="1814"/>
    </row>
    <row r="48" spans="1:9" ht="15.75" thickBot="1" x14ac:dyDescent="0.3">
      <c r="A48" s="100" t="s">
        <v>959</v>
      </c>
      <c r="B48" s="1425"/>
      <c r="C48" s="1956">
        <v>19199</v>
      </c>
      <c r="D48" s="1892">
        <v>20900</v>
      </c>
      <c r="E48" s="1869">
        <v>23182</v>
      </c>
      <c r="F48" s="1815"/>
      <c r="I48" s="1325"/>
    </row>
    <row r="49" spans="1:6" ht="16.5" thickTop="1" thickBot="1" x14ac:dyDescent="0.3">
      <c r="A49" s="36" t="s">
        <v>960</v>
      </c>
      <c r="B49" s="1818" t="e">
        <f>SUM(B48/B47)</f>
        <v>#DIV/0!</v>
      </c>
      <c r="C49" s="1903">
        <f>SUM(C48/C47)</f>
        <v>9.4118558303110875E-3</v>
      </c>
      <c r="D49" s="1903">
        <f>SUM(D48/D47)</f>
        <v>9.4086547919539337E-3</v>
      </c>
      <c r="E49" s="1818">
        <f>SUM(E48/E47)</f>
        <v>9.9070281266092717E-3</v>
      </c>
      <c r="F49" s="1816"/>
    </row>
  </sheetData>
  <sheetProtection algorithmName="SHA-512" hashValue="6UdcsLi6FeMBq9tPbpy9lm8qRsnOxnT0GW3vA58ZLcu3r30Ez8kxXscwJ5o3WFPnHhQmHM7AVGw2nsJYTVxUFA==" saltValue="yFgIALLqM+xTyoeemZxGcw==" spinCount="100000" sheet="1" objects="1" scenarios="1"/>
  <mergeCells count="7">
    <mergeCell ref="A46:F46"/>
    <mergeCell ref="A1:F1"/>
    <mergeCell ref="A4:F4"/>
    <mergeCell ref="A25:F25"/>
    <mergeCell ref="A34:F34"/>
    <mergeCell ref="A39:F39"/>
    <mergeCell ref="A38:F38"/>
  </mergeCells>
  <pageMargins left="0.7" right="0.7" top="0.75" bottom="0.75" header="0.3" footer="0.3"/>
  <pageSetup orientation="portrait" horizontalDpi="204" verticalDpi="192" r:id="rId1"/>
  <ignoredErrors>
    <ignoredError sqref="C23"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750E-9526-4332-9C18-450B941432C1}">
  <dimension ref="A1:H44"/>
  <sheetViews>
    <sheetView workbookViewId="0">
      <selection activeCell="J32" sqref="J32"/>
    </sheetView>
  </sheetViews>
  <sheetFormatPr defaultRowHeight="15" x14ac:dyDescent="0.25"/>
  <cols>
    <col min="1" max="1" width="35.5703125" style="1325" customWidth="1"/>
    <col min="2" max="2" width="17.140625" style="1325" hidden="1" customWidth="1"/>
    <col min="3" max="4" width="17.140625" style="1325" customWidth="1"/>
    <col min="5" max="6" width="17.140625" style="1325" hidden="1" customWidth="1"/>
    <col min="7" max="8" width="8.85546875" customWidth="1"/>
  </cols>
  <sheetData>
    <row r="1" spans="1:6" ht="21.75" thickBot="1" x14ac:dyDescent="0.3">
      <c r="A1" s="2233" t="s">
        <v>961</v>
      </c>
      <c r="B1" s="2234"/>
      <c r="C1" s="2234"/>
      <c r="D1" s="2234"/>
      <c r="E1" s="2234"/>
      <c r="F1" s="2234"/>
    </row>
    <row r="2" spans="1:6" ht="15.75" thickBot="1" x14ac:dyDescent="0.3">
      <c r="A2" s="272"/>
      <c r="B2" s="1850" t="s">
        <v>939</v>
      </c>
      <c r="C2" s="1905" t="s">
        <v>1020</v>
      </c>
      <c r="D2" s="1850" t="s">
        <v>269</v>
      </c>
      <c r="E2" s="1850" t="s">
        <v>270</v>
      </c>
      <c r="F2" s="1850" t="s">
        <v>271</v>
      </c>
    </row>
    <row r="3" spans="1:6" ht="15.75" thickBot="1" x14ac:dyDescent="0.3">
      <c r="A3" s="271"/>
      <c r="B3" s="220" t="s">
        <v>277</v>
      </c>
      <c r="C3" s="220" t="s">
        <v>277</v>
      </c>
      <c r="D3" s="220" t="s">
        <v>277</v>
      </c>
      <c r="E3" s="220" t="s">
        <v>277</v>
      </c>
      <c r="F3" s="220" t="s">
        <v>277</v>
      </c>
    </row>
    <row r="4" spans="1:6" ht="16.5" thickBot="1" x14ac:dyDescent="0.3">
      <c r="A4" s="2294" t="s">
        <v>962</v>
      </c>
      <c r="B4" s="2295"/>
      <c r="C4" s="2295"/>
      <c r="D4" s="2295"/>
      <c r="E4" s="2586"/>
      <c r="F4" s="2586"/>
    </row>
    <row r="5" spans="1:6" x14ac:dyDescent="0.25">
      <c r="A5" s="99">
        <v>0</v>
      </c>
      <c r="B5" s="1424"/>
      <c r="C5" s="397">
        <v>0</v>
      </c>
      <c r="D5" s="397">
        <v>3</v>
      </c>
      <c r="E5" s="397">
        <v>2</v>
      </c>
      <c r="F5" s="397">
        <v>1</v>
      </c>
    </row>
    <row r="6" spans="1:6" x14ac:dyDescent="0.25">
      <c r="A6" s="94">
        <v>1</v>
      </c>
      <c r="B6" s="1425"/>
      <c r="C6" s="1956">
        <v>2</v>
      </c>
      <c r="D6" s="1892">
        <v>1</v>
      </c>
      <c r="E6" s="1869">
        <v>1</v>
      </c>
      <c r="F6" s="1869">
        <v>1</v>
      </c>
    </row>
    <row r="7" spans="1:6" x14ac:dyDescent="0.25">
      <c r="A7" s="94">
        <v>2</v>
      </c>
      <c r="B7" s="1425"/>
      <c r="C7" s="1956">
        <v>2</v>
      </c>
      <c r="D7" s="1892">
        <v>1</v>
      </c>
      <c r="E7" s="1869">
        <v>1</v>
      </c>
      <c r="F7" s="1869">
        <v>2</v>
      </c>
    </row>
    <row r="8" spans="1:6" x14ac:dyDescent="0.25">
      <c r="A8" s="94">
        <v>3</v>
      </c>
      <c r="B8" s="1425"/>
      <c r="C8" s="1956">
        <v>0</v>
      </c>
      <c r="D8" s="1892">
        <v>1</v>
      </c>
      <c r="E8" s="1869">
        <v>1</v>
      </c>
      <c r="F8" s="1869">
        <v>0</v>
      </c>
    </row>
    <row r="9" spans="1:6" x14ac:dyDescent="0.25">
      <c r="A9" s="94">
        <v>4</v>
      </c>
      <c r="B9" s="1425"/>
      <c r="C9" s="1956">
        <v>0</v>
      </c>
      <c r="D9" s="1892">
        <v>1</v>
      </c>
      <c r="E9" s="1869">
        <v>2</v>
      </c>
      <c r="F9" s="1869">
        <v>1</v>
      </c>
    </row>
    <row r="10" spans="1:6" x14ac:dyDescent="0.25">
      <c r="A10" s="94">
        <v>5</v>
      </c>
      <c r="B10" s="1425"/>
      <c r="C10" s="1956">
        <v>1</v>
      </c>
      <c r="D10" s="1892">
        <v>1</v>
      </c>
      <c r="E10" s="1869">
        <v>1</v>
      </c>
      <c r="F10" s="1869">
        <v>0</v>
      </c>
    </row>
    <row r="11" spans="1:6" x14ac:dyDescent="0.25">
      <c r="A11" s="94">
        <v>6</v>
      </c>
      <c r="B11" s="1425"/>
      <c r="C11" s="1956">
        <v>0</v>
      </c>
      <c r="D11" s="1892">
        <v>0</v>
      </c>
      <c r="E11" s="1869">
        <v>1</v>
      </c>
      <c r="F11" s="1869">
        <v>1</v>
      </c>
    </row>
    <row r="12" spans="1:6" x14ac:dyDescent="0.25">
      <c r="A12" s="94">
        <v>7</v>
      </c>
      <c r="B12" s="1425"/>
      <c r="C12" s="1956">
        <v>0</v>
      </c>
      <c r="D12" s="1892">
        <v>2</v>
      </c>
      <c r="E12" s="1869">
        <v>2</v>
      </c>
      <c r="F12" s="1869">
        <v>1</v>
      </c>
    </row>
    <row r="13" spans="1:6" x14ac:dyDescent="0.25">
      <c r="A13" s="94">
        <v>8</v>
      </c>
      <c r="B13" s="1425"/>
      <c r="C13" s="1956">
        <v>4</v>
      </c>
      <c r="D13" s="1892">
        <v>1</v>
      </c>
      <c r="E13" s="1869">
        <v>1</v>
      </c>
      <c r="F13" s="1869">
        <v>0</v>
      </c>
    </row>
    <row r="14" spans="1:6" x14ac:dyDescent="0.25">
      <c r="A14" s="94">
        <v>9</v>
      </c>
      <c r="B14" s="1425"/>
      <c r="C14" s="1956">
        <v>0</v>
      </c>
      <c r="D14" s="1892">
        <v>0</v>
      </c>
      <c r="E14" s="1869">
        <v>2</v>
      </c>
      <c r="F14" s="1869">
        <v>2</v>
      </c>
    </row>
    <row r="15" spans="1:6" x14ac:dyDescent="0.25">
      <c r="A15" s="94">
        <v>10</v>
      </c>
      <c r="B15" s="1425"/>
      <c r="C15" s="1956">
        <v>1</v>
      </c>
      <c r="D15" s="1892">
        <v>2</v>
      </c>
      <c r="E15" s="1869">
        <v>1</v>
      </c>
      <c r="F15" s="1869">
        <v>1</v>
      </c>
    </row>
    <row r="16" spans="1:6" x14ac:dyDescent="0.25">
      <c r="A16" s="94">
        <v>11</v>
      </c>
      <c r="B16" s="1425"/>
      <c r="C16" s="1956">
        <v>2</v>
      </c>
      <c r="D16" s="1892">
        <v>1</v>
      </c>
      <c r="E16" s="1869">
        <v>1</v>
      </c>
      <c r="F16" s="1869">
        <v>0</v>
      </c>
    </row>
    <row r="17" spans="1:6" x14ac:dyDescent="0.25">
      <c r="A17" s="94">
        <v>12</v>
      </c>
      <c r="B17" s="1425"/>
      <c r="C17" s="1956">
        <v>1</v>
      </c>
      <c r="D17" s="1892">
        <v>1</v>
      </c>
      <c r="E17" s="1869">
        <v>1</v>
      </c>
      <c r="F17" s="1869">
        <v>1</v>
      </c>
    </row>
    <row r="18" spans="1:6" x14ac:dyDescent="0.25">
      <c r="A18" s="94">
        <v>13</v>
      </c>
      <c r="B18" s="1425"/>
      <c r="C18" s="1956">
        <v>4</v>
      </c>
      <c r="D18" s="1892">
        <v>3</v>
      </c>
      <c r="E18" s="1869">
        <v>2</v>
      </c>
      <c r="F18" s="1869">
        <v>2</v>
      </c>
    </row>
    <row r="19" spans="1:6" x14ac:dyDescent="0.25">
      <c r="A19" s="94">
        <v>14</v>
      </c>
      <c r="B19" s="1425"/>
      <c r="C19" s="1956">
        <v>1</v>
      </c>
      <c r="D19" s="1892">
        <v>3</v>
      </c>
      <c r="E19" s="1869">
        <v>2</v>
      </c>
      <c r="F19" s="1869">
        <v>2</v>
      </c>
    </row>
    <row r="20" spans="1:6" x14ac:dyDescent="0.25">
      <c r="A20" s="94">
        <v>15</v>
      </c>
      <c r="B20" s="1425"/>
      <c r="C20" s="1956">
        <v>3</v>
      </c>
      <c r="D20" s="1892">
        <v>2</v>
      </c>
      <c r="E20" s="1869">
        <v>2</v>
      </c>
      <c r="F20" s="1869">
        <v>5</v>
      </c>
    </row>
    <row r="21" spans="1:6" x14ac:dyDescent="0.25">
      <c r="A21" s="94">
        <v>16</v>
      </c>
      <c r="B21" s="1425"/>
      <c r="C21" s="1956">
        <v>4</v>
      </c>
      <c r="D21" s="1892">
        <v>4</v>
      </c>
      <c r="E21" s="1869">
        <v>5</v>
      </c>
      <c r="F21" s="1869">
        <v>7</v>
      </c>
    </row>
    <row r="22" spans="1:6" ht="15.75" thickBot="1" x14ac:dyDescent="0.3">
      <c r="A22" s="101">
        <v>17</v>
      </c>
      <c r="B22" s="1426"/>
      <c r="C22" s="349">
        <v>11</v>
      </c>
      <c r="D22" s="349">
        <v>4</v>
      </c>
      <c r="E22" s="349">
        <v>3</v>
      </c>
      <c r="F22" s="349">
        <v>1</v>
      </c>
    </row>
    <row r="23" spans="1:6" ht="27" thickTop="1" thickBot="1" x14ac:dyDescent="0.3">
      <c r="A23" s="36" t="s">
        <v>963</v>
      </c>
      <c r="B23" s="1820">
        <f t="shared" ref="B23:D23" si="0">SUM(B5:B22)</f>
        <v>0</v>
      </c>
      <c r="C23" s="351">
        <f t="shared" ref="C23" si="1">SUM(C5:C22)</f>
        <v>36</v>
      </c>
      <c r="D23" s="351">
        <f t="shared" si="0"/>
        <v>31</v>
      </c>
      <c r="E23" s="351">
        <f t="shared" ref="E23:F23" si="2">SUM(E5:E22)</f>
        <v>31</v>
      </c>
      <c r="F23" s="351">
        <f t="shared" si="2"/>
        <v>28</v>
      </c>
    </row>
    <row r="24" spans="1:6" ht="15.75" thickBot="1" x14ac:dyDescent="0.3">
      <c r="A24" s="85"/>
      <c r="B24" s="84"/>
      <c r="C24" s="84"/>
      <c r="D24" s="84"/>
      <c r="E24" s="84"/>
      <c r="F24" s="84"/>
    </row>
    <row r="25" spans="1:6" ht="15.75" thickBot="1" x14ac:dyDescent="0.3">
      <c r="A25" s="2126" t="s">
        <v>964</v>
      </c>
      <c r="B25" s="2127"/>
      <c r="C25" s="2127"/>
      <c r="D25" s="2127"/>
      <c r="E25" s="2127"/>
      <c r="F25" s="2127"/>
    </row>
    <row r="26" spans="1:6" x14ac:dyDescent="0.25">
      <c r="A26" s="99" t="s">
        <v>943</v>
      </c>
      <c r="B26" s="1424"/>
      <c r="C26" s="397">
        <v>4</v>
      </c>
      <c r="D26" s="397">
        <v>5</v>
      </c>
      <c r="E26" s="397">
        <v>1</v>
      </c>
      <c r="F26" s="1813"/>
    </row>
    <row r="27" spans="1:6" x14ac:dyDescent="0.25">
      <c r="A27" s="100" t="s">
        <v>944</v>
      </c>
      <c r="B27" s="1425"/>
      <c r="C27" s="1956">
        <v>2</v>
      </c>
      <c r="D27" s="1892">
        <v>3</v>
      </c>
      <c r="E27" s="1869">
        <v>5</v>
      </c>
      <c r="F27" s="1814"/>
    </row>
    <row r="28" spans="1:6" x14ac:dyDescent="0.25">
      <c r="A28" s="100" t="s">
        <v>945</v>
      </c>
      <c r="B28" s="1425"/>
      <c r="C28" s="1956">
        <v>3</v>
      </c>
      <c r="D28" s="1892">
        <v>1</v>
      </c>
      <c r="E28" s="1869">
        <v>1</v>
      </c>
      <c r="F28" s="1814"/>
    </row>
    <row r="29" spans="1:6" x14ac:dyDescent="0.25">
      <c r="A29" s="100" t="s">
        <v>946</v>
      </c>
      <c r="B29" s="1425"/>
      <c r="C29" s="1956">
        <v>3</v>
      </c>
      <c r="D29" s="1892">
        <v>1</v>
      </c>
      <c r="E29" s="1869">
        <v>0</v>
      </c>
      <c r="F29" s="1814"/>
    </row>
    <row r="30" spans="1:6" x14ac:dyDescent="0.25">
      <c r="A30" s="100" t="s">
        <v>947</v>
      </c>
      <c r="B30" s="1425"/>
      <c r="C30" s="1956">
        <v>4</v>
      </c>
      <c r="D30" s="1892">
        <v>5</v>
      </c>
      <c r="E30" s="1869">
        <v>6</v>
      </c>
      <c r="F30" s="1814"/>
    </row>
    <row r="31" spans="1:6" ht="15.75" thickBot="1" x14ac:dyDescent="0.3">
      <c r="A31" s="101" t="s">
        <v>948</v>
      </c>
      <c r="B31" s="1426"/>
      <c r="C31" s="349">
        <v>20</v>
      </c>
      <c r="D31" s="349">
        <v>16</v>
      </c>
      <c r="E31" s="349">
        <v>18</v>
      </c>
      <c r="F31" s="1815"/>
    </row>
    <row r="32" spans="1:6" ht="16.5" thickTop="1" thickBot="1" x14ac:dyDescent="0.3">
      <c r="A32" s="36" t="s">
        <v>290</v>
      </c>
      <c r="B32" s="1820">
        <f>SUM(B24:B31)</f>
        <v>0</v>
      </c>
      <c r="C32" s="351">
        <f>SUM(C24:C31)</f>
        <v>36</v>
      </c>
      <c r="D32" s="351">
        <f>SUM(D24:D31)</f>
        <v>31</v>
      </c>
      <c r="E32" s="351">
        <f>SUM(E24:E31)</f>
        <v>31</v>
      </c>
      <c r="F32" s="1816"/>
    </row>
    <row r="33" spans="1:8" ht="15.75" thickBot="1" x14ac:dyDescent="0.3">
      <c r="A33" s="85"/>
      <c r="B33" s="84"/>
      <c r="C33" s="84"/>
      <c r="D33" s="84"/>
      <c r="E33" s="84"/>
      <c r="F33" s="84"/>
      <c r="G33" s="1325"/>
      <c r="H33" s="1325"/>
    </row>
    <row r="34" spans="1:8" ht="15.75" thickBot="1" x14ac:dyDescent="0.3">
      <c r="A34" s="2126" t="s">
        <v>965</v>
      </c>
      <c r="B34" s="2127"/>
      <c r="C34" s="2127"/>
      <c r="D34" s="2127"/>
      <c r="E34" s="2127"/>
      <c r="F34" s="2127"/>
      <c r="G34" s="1325"/>
      <c r="H34" s="1325"/>
    </row>
    <row r="35" spans="1:8" ht="25.5" x14ac:dyDescent="0.25">
      <c r="A35" s="1817" t="s">
        <v>966</v>
      </c>
      <c r="B35" s="1424"/>
      <c r="C35" s="397">
        <v>42</v>
      </c>
      <c r="D35" s="397">
        <v>44</v>
      </c>
      <c r="E35" s="397">
        <v>39</v>
      </c>
      <c r="F35" s="1814"/>
      <c r="G35" s="1325"/>
      <c r="H35" s="1325"/>
    </row>
    <row r="36" spans="1:8" ht="25.5" x14ac:dyDescent="0.25">
      <c r="A36" s="1819" t="s">
        <v>967</v>
      </c>
      <c r="B36" s="1425"/>
      <c r="C36" s="1956">
        <v>42</v>
      </c>
      <c r="D36" s="1892">
        <v>34</v>
      </c>
      <c r="E36" s="1869">
        <v>28</v>
      </c>
      <c r="F36" s="1814"/>
      <c r="G36" s="1325"/>
      <c r="H36" s="1325"/>
    </row>
    <row r="37" spans="1:8" ht="15.75" thickBot="1" x14ac:dyDescent="0.3">
      <c r="G37" s="1325"/>
      <c r="H37" s="1325"/>
    </row>
    <row r="38" spans="1:8" ht="15.75" thickBot="1" x14ac:dyDescent="0.3">
      <c r="A38" s="2126" t="s">
        <v>968</v>
      </c>
      <c r="B38" s="2127"/>
      <c r="C38" s="2127"/>
      <c r="D38" s="2127"/>
      <c r="E38" s="2127"/>
      <c r="F38" s="2127"/>
      <c r="G38" s="1325"/>
      <c r="H38" s="1325"/>
    </row>
    <row r="39" spans="1:8" x14ac:dyDescent="0.25">
      <c r="A39" s="99" t="s">
        <v>958</v>
      </c>
      <c r="B39" s="1424"/>
      <c r="C39" s="397">
        <v>2039874</v>
      </c>
      <c r="D39" s="397">
        <v>2221359</v>
      </c>
      <c r="E39" s="397">
        <v>2339955</v>
      </c>
      <c r="F39" s="1814"/>
      <c r="G39" s="1325"/>
      <c r="H39" s="1325"/>
    </row>
    <row r="40" spans="1:8" ht="15.75" thickBot="1" x14ac:dyDescent="0.3">
      <c r="A40" s="100" t="s">
        <v>959</v>
      </c>
      <c r="B40" s="1425"/>
      <c r="C40" s="1956">
        <v>5238</v>
      </c>
      <c r="D40" s="1892">
        <v>5109</v>
      </c>
      <c r="E40" s="1869">
        <v>5875</v>
      </c>
      <c r="F40" s="1815"/>
      <c r="G40" s="1325"/>
      <c r="H40" s="1325"/>
    </row>
    <row r="41" spans="1:8" ht="16.5" thickTop="1" thickBot="1" x14ac:dyDescent="0.3">
      <c r="A41" s="36" t="s">
        <v>960</v>
      </c>
      <c r="B41" s="1821" t="e">
        <f>SUM(B40/B39)</f>
        <v>#DIV/0!</v>
      </c>
      <c r="C41" s="1903">
        <f>SUM(C40/C39)</f>
        <v>2.567805658584795E-3</v>
      </c>
      <c r="D41" s="1903">
        <f>SUM(D40/D39)</f>
        <v>2.2999434130187872E-3</v>
      </c>
      <c r="E41" s="1818">
        <f>SUM(E40/E39)</f>
        <v>2.5107320439922988E-3</v>
      </c>
      <c r="F41" s="1816"/>
      <c r="G41" s="1325"/>
      <c r="H41" s="1325"/>
    </row>
    <row r="43" spans="1:8" x14ac:dyDescent="0.25">
      <c r="G43" s="1325"/>
      <c r="H43" s="1325"/>
    </row>
    <row r="44" spans="1:8" x14ac:dyDescent="0.25">
      <c r="G44" s="1325"/>
      <c r="H44" s="1325"/>
    </row>
  </sheetData>
  <sheetProtection algorithmName="SHA-512" hashValue="q/xynenPyLQK1cozGghQ/yK4qYvf9YS512n0T9Lst1jBkhvQ8QUwios3TXoCAUkIbCL0hzAQ3po/waT5hfPv6A==" saltValue="GpL/jfuHLW/zf0aaZOBb2A==" spinCount="100000" sheet="1" objects="1" scenarios="1"/>
  <mergeCells count="5">
    <mergeCell ref="A1:F1"/>
    <mergeCell ref="A4:F4"/>
    <mergeCell ref="A25:F25"/>
    <mergeCell ref="A34:F34"/>
    <mergeCell ref="A38:F38"/>
  </mergeCells>
  <pageMargins left="0.7" right="0.7" top="0.75" bottom="0.75" header="0.3" footer="0.3"/>
  <pageSetup orientation="portrait" horizontalDpi="300" verticalDpi="300" r:id="rId1"/>
  <ignoredErrors>
    <ignoredError sqref="C23"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903A-B353-4AE2-909C-920E7D1BB006}">
  <dimension ref="A1:D12"/>
  <sheetViews>
    <sheetView workbookViewId="0">
      <selection activeCell="A12" sqref="A12"/>
    </sheetView>
  </sheetViews>
  <sheetFormatPr defaultRowHeight="15" x14ac:dyDescent="0.25"/>
  <cols>
    <col min="1" max="1" width="37" customWidth="1"/>
    <col min="2" max="2" width="26.5703125" style="1325" hidden="1" customWidth="1"/>
    <col min="3" max="3" width="26.140625" hidden="1" customWidth="1"/>
    <col min="4" max="4" width="26.140625" customWidth="1"/>
  </cols>
  <sheetData>
    <row r="1" spans="1:4" ht="21.75" thickBot="1" x14ac:dyDescent="0.3">
      <c r="A1" s="2233" t="s">
        <v>969</v>
      </c>
      <c r="B1" s="2234"/>
      <c r="C1" s="2234"/>
      <c r="D1" s="2234"/>
    </row>
    <row r="2" spans="1:4" ht="15.75" thickBot="1" x14ac:dyDescent="0.3">
      <c r="A2" s="272"/>
      <c r="B2" s="1850" t="s">
        <v>1019</v>
      </c>
      <c r="C2" s="1850" t="s">
        <v>1018</v>
      </c>
      <c r="D2" s="1905" t="s">
        <v>970</v>
      </c>
    </row>
    <row r="3" spans="1:4" ht="15.75" thickBot="1" x14ac:dyDescent="0.3">
      <c r="A3" s="271"/>
      <c r="B3" s="220" t="s">
        <v>277</v>
      </c>
      <c r="C3" s="220" t="s">
        <v>277</v>
      </c>
      <c r="D3" s="220" t="s">
        <v>277</v>
      </c>
    </row>
    <row r="4" spans="1:4" s="1325" customFormat="1" ht="30" customHeight="1" thickBot="1" x14ac:dyDescent="0.3">
      <c r="A4" s="1817" t="s">
        <v>971</v>
      </c>
      <c r="B4" s="1424"/>
      <c r="C4" s="1912"/>
      <c r="D4" s="2051">
        <v>1934</v>
      </c>
    </row>
    <row r="5" spans="1:4" ht="26.25" thickBot="1" x14ac:dyDescent="0.3">
      <c r="A5" s="1817" t="s">
        <v>972</v>
      </c>
      <c r="B5" s="1424"/>
      <c r="C5" s="1913"/>
      <c r="D5" s="2052">
        <v>1756</v>
      </c>
    </row>
    <row r="6" spans="1:4" ht="26.25" thickBot="1" x14ac:dyDescent="0.3">
      <c r="A6" s="1817" t="s">
        <v>973</v>
      </c>
      <c r="B6" s="1424"/>
      <c r="C6" s="1913"/>
      <c r="D6" s="2052">
        <v>599</v>
      </c>
    </row>
    <row r="7" spans="1:4" ht="26.25" thickBot="1" x14ac:dyDescent="0.3">
      <c r="A7" s="1817" t="s">
        <v>974</v>
      </c>
      <c r="B7" s="1425"/>
      <c r="C7" s="1914"/>
      <c r="D7" s="2053">
        <v>125</v>
      </c>
    </row>
    <row r="8" spans="1:4" ht="15.6" hidden="1" customHeight="1" x14ac:dyDescent="0.25">
      <c r="A8" s="769"/>
      <c r="B8" s="84"/>
      <c r="C8" s="84"/>
      <c r="D8" s="84"/>
    </row>
    <row r="9" spans="1:4" ht="40.5" customHeight="1" x14ac:dyDescent="0.25">
      <c r="A9" s="2588" t="s">
        <v>1101</v>
      </c>
      <c r="B9" s="2588"/>
      <c r="C9" s="2588"/>
      <c r="D9" s="2588"/>
    </row>
    <row r="10" spans="1:4" x14ac:dyDescent="0.25">
      <c r="A10" s="1325"/>
      <c r="C10" s="1325"/>
      <c r="D10" s="1325"/>
    </row>
    <row r="11" spans="1:4" x14ac:dyDescent="0.25">
      <c r="A11" s="1325"/>
      <c r="C11" s="1325"/>
      <c r="D11" s="1325"/>
    </row>
    <row r="12" spans="1:4" x14ac:dyDescent="0.25">
      <c r="A12" s="1325"/>
      <c r="C12" s="1325"/>
      <c r="D12" s="1325"/>
    </row>
  </sheetData>
  <sheetProtection algorithmName="SHA-512" hashValue="/9bDssqhBv2G/o05JfFRsL5Ni8FsK6JbspkdJZQZ4Sjxce+QNye4yv4lVXb3m1aeyNWxFkauotQnpJ66V3L/og==" saltValue="BhUhzMH7Z7xqj06VJLt+CA==" spinCount="100000" sheet="1" objects="1" scenarios="1"/>
  <mergeCells count="2">
    <mergeCell ref="A1:D1"/>
    <mergeCell ref="A9:D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00"/>
  <sheetViews>
    <sheetView view="pageLayout" zoomScaleNormal="100" workbookViewId="0">
      <selection activeCell="A2" sqref="A2:F22"/>
    </sheetView>
  </sheetViews>
  <sheetFormatPr defaultColWidth="9.140625" defaultRowHeight="15" x14ac:dyDescent="0.25"/>
  <cols>
    <col min="1" max="1" width="18.42578125" style="32" bestFit="1" customWidth="1"/>
    <col min="2" max="2" width="57.140625" style="32" customWidth="1"/>
    <col min="3" max="3" width="9.140625" style="546"/>
    <col min="4" max="16384" width="9.140625" style="197"/>
  </cols>
  <sheetData>
    <row r="1" spans="1:5" ht="15.75" thickBot="1" x14ac:dyDescent="0.3">
      <c r="D1" s="1325"/>
      <c r="E1" s="1325"/>
    </row>
    <row r="2" spans="1:5" x14ac:dyDescent="0.25">
      <c r="A2" s="547" t="s">
        <v>975</v>
      </c>
      <c r="B2" s="548" t="s">
        <v>976</v>
      </c>
      <c r="C2" s="549" t="s">
        <v>977</v>
      </c>
      <c r="D2" s="550"/>
      <c r="E2" s="551"/>
    </row>
    <row r="3" spans="1:5" x14ac:dyDescent="0.25">
      <c r="A3" s="552" t="s">
        <v>978</v>
      </c>
      <c r="B3" s="553"/>
      <c r="C3" s="554"/>
      <c r="D3" s="555"/>
      <c r="E3" s="556"/>
    </row>
    <row r="4" spans="1:5" x14ac:dyDescent="0.25">
      <c r="A4" s="552" t="s">
        <v>979</v>
      </c>
      <c r="B4" s="553"/>
      <c r="C4" s="554"/>
      <c r="D4" s="555"/>
      <c r="E4" s="556"/>
    </row>
    <row r="5" spans="1:5" ht="197.25" customHeight="1" x14ac:dyDescent="0.25">
      <c r="A5" s="552" t="s">
        <v>980</v>
      </c>
      <c r="B5" s="557" t="s">
        <v>981</v>
      </c>
      <c r="C5" s="554" t="s">
        <v>306</v>
      </c>
      <c r="D5" s="555"/>
      <c r="E5" s="556"/>
    </row>
    <row r="6" spans="1:5" ht="78" customHeight="1" x14ac:dyDescent="0.25">
      <c r="A6" s="552" t="s">
        <v>982</v>
      </c>
      <c r="B6" s="557" t="s">
        <v>983</v>
      </c>
      <c r="C6" s="554" t="s">
        <v>306</v>
      </c>
      <c r="D6" s="555"/>
      <c r="E6" s="556"/>
    </row>
    <row r="7" spans="1:5" ht="30" x14ac:dyDescent="0.25">
      <c r="A7" s="552" t="s">
        <v>984</v>
      </c>
      <c r="B7" s="557" t="s">
        <v>985</v>
      </c>
      <c r="C7" s="554" t="s">
        <v>306</v>
      </c>
      <c r="D7" s="555"/>
      <c r="E7" s="556"/>
    </row>
    <row r="8" spans="1:5" ht="45" x14ac:dyDescent="0.25">
      <c r="A8" s="552" t="s">
        <v>986</v>
      </c>
      <c r="B8" s="557" t="s">
        <v>987</v>
      </c>
      <c r="C8" s="554" t="s">
        <v>306</v>
      </c>
      <c r="D8" s="555"/>
      <c r="E8" s="556"/>
    </row>
    <row r="9" spans="1:5" x14ac:dyDescent="0.25">
      <c r="A9" s="552" t="s">
        <v>166</v>
      </c>
      <c r="B9" s="553"/>
      <c r="C9" s="554"/>
      <c r="D9" s="555"/>
      <c r="E9" s="556"/>
    </row>
    <row r="10" spans="1:5" x14ac:dyDescent="0.25">
      <c r="A10" s="552" t="s">
        <v>109</v>
      </c>
      <c r="B10" s="553"/>
      <c r="C10" s="554"/>
      <c r="D10" s="555"/>
      <c r="E10" s="556"/>
    </row>
    <row r="11" spans="1:5" x14ac:dyDescent="0.25">
      <c r="A11" s="552" t="s">
        <v>107</v>
      </c>
      <c r="B11" s="553"/>
      <c r="C11" s="554"/>
      <c r="D11" s="555"/>
      <c r="E11" s="556"/>
    </row>
    <row r="12" spans="1:5" x14ac:dyDescent="0.25">
      <c r="A12" s="552" t="s">
        <v>108</v>
      </c>
      <c r="B12" s="553"/>
      <c r="C12" s="554"/>
      <c r="D12" s="555"/>
      <c r="E12" s="556"/>
    </row>
    <row r="13" spans="1:5" x14ac:dyDescent="0.25">
      <c r="A13" s="552" t="s">
        <v>106</v>
      </c>
      <c r="B13" s="553"/>
      <c r="C13" s="554"/>
      <c r="D13" s="555"/>
      <c r="E13" s="556"/>
    </row>
    <row r="14" spans="1:5" x14ac:dyDescent="0.25">
      <c r="A14" s="552"/>
      <c r="B14" s="553"/>
      <c r="C14" s="554"/>
      <c r="D14" s="555"/>
      <c r="E14" s="556"/>
    </row>
    <row r="15" spans="1:5" x14ac:dyDescent="0.25">
      <c r="A15" s="552"/>
      <c r="B15" s="553"/>
      <c r="C15" s="554"/>
      <c r="D15" s="555"/>
      <c r="E15" s="556"/>
    </row>
    <row r="16" spans="1:5" x14ac:dyDescent="0.25">
      <c r="A16" s="552"/>
      <c r="B16" s="553"/>
      <c r="C16" s="554"/>
      <c r="D16" s="555"/>
      <c r="E16" s="556"/>
    </row>
    <row r="17" spans="1:5" x14ac:dyDescent="0.25">
      <c r="A17" s="552"/>
      <c r="B17" s="553"/>
      <c r="C17" s="554"/>
      <c r="D17" s="555"/>
      <c r="E17" s="556"/>
    </row>
    <row r="18" spans="1:5" x14ac:dyDescent="0.25">
      <c r="A18" s="552"/>
      <c r="B18" s="553"/>
      <c r="C18" s="554"/>
      <c r="D18" s="555"/>
      <c r="E18" s="556"/>
    </row>
    <row r="19" spans="1:5" x14ac:dyDescent="0.25">
      <c r="A19" s="552"/>
      <c r="B19" s="553"/>
      <c r="C19" s="554"/>
      <c r="D19" s="555"/>
      <c r="E19" s="556"/>
    </row>
    <row r="20" spans="1:5" x14ac:dyDescent="0.25">
      <c r="A20" s="552"/>
      <c r="B20" s="553"/>
      <c r="C20" s="554"/>
      <c r="D20" s="555"/>
      <c r="E20" s="556"/>
    </row>
    <row r="21" spans="1:5" x14ac:dyDescent="0.25">
      <c r="A21" s="552"/>
      <c r="B21" s="553"/>
      <c r="C21" s="554"/>
      <c r="D21" s="555"/>
      <c r="E21" s="556"/>
    </row>
    <row r="22" spans="1:5" x14ac:dyDescent="0.25">
      <c r="A22" s="552"/>
      <c r="B22" s="553"/>
      <c r="C22" s="554"/>
      <c r="D22" s="555"/>
      <c r="E22" s="556"/>
    </row>
    <row r="23" spans="1:5" x14ac:dyDescent="0.25">
      <c r="A23" s="552"/>
      <c r="B23" s="553"/>
      <c r="C23" s="554"/>
      <c r="D23" s="555"/>
      <c r="E23" s="556"/>
    </row>
    <row r="24" spans="1:5" x14ac:dyDescent="0.25">
      <c r="A24" s="552"/>
      <c r="B24" s="553"/>
      <c r="C24" s="554"/>
      <c r="D24" s="555"/>
      <c r="E24" s="556"/>
    </row>
    <row r="25" spans="1:5" x14ac:dyDescent="0.25">
      <c r="A25" s="552"/>
      <c r="B25" s="553"/>
      <c r="C25" s="554"/>
      <c r="D25" s="555"/>
      <c r="E25" s="556"/>
    </row>
    <row r="26" spans="1:5" x14ac:dyDescent="0.25">
      <c r="A26" s="552"/>
      <c r="B26" s="553"/>
      <c r="C26" s="554"/>
      <c r="D26" s="555"/>
      <c r="E26" s="556"/>
    </row>
    <row r="27" spans="1:5" x14ac:dyDescent="0.25">
      <c r="A27" s="552"/>
      <c r="B27" s="553"/>
      <c r="C27" s="554"/>
      <c r="D27" s="555"/>
      <c r="E27" s="556"/>
    </row>
    <row r="28" spans="1:5" x14ac:dyDescent="0.25">
      <c r="A28" s="552"/>
      <c r="B28" s="553"/>
      <c r="C28" s="554"/>
      <c r="D28" s="555"/>
      <c r="E28" s="556"/>
    </row>
    <row r="29" spans="1:5" x14ac:dyDescent="0.25">
      <c r="A29" s="552"/>
      <c r="B29" s="553"/>
      <c r="C29" s="554"/>
      <c r="D29" s="555"/>
      <c r="E29" s="556"/>
    </row>
    <row r="30" spans="1:5" x14ac:dyDescent="0.25">
      <c r="A30" s="552"/>
      <c r="B30" s="553"/>
      <c r="C30" s="554"/>
      <c r="D30" s="555"/>
      <c r="E30" s="556"/>
    </row>
    <row r="31" spans="1:5" x14ac:dyDescent="0.25">
      <c r="A31" s="552"/>
      <c r="B31" s="553"/>
      <c r="C31" s="554"/>
      <c r="D31" s="555"/>
      <c r="E31" s="556"/>
    </row>
    <row r="32" spans="1:5" x14ac:dyDescent="0.25">
      <c r="A32" s="552"/>
      <c r="B32" s="553"/>
      <c r="C32" s="554"/>
      <c r="D32" s="555"/>
      <c r="E32" s="556"/>
    </row>
    <row r="33" spans="1:5" x14ac:dyDescent="0.25">
      <c r="A33" s="552"/>
      <c r="B33" s="553"/>
      <c r="C33" s="554"/>
      <c r="D33" s="555"/>
      <c r="E33" s="556"/>
    </row>
    <row r="34" spans="1:5" x14ac:dyDescent="0.25">
      <c r="A34" s="552"/>
      <c r="B34" s="553"/>
      <c r="C34" s="554"/>
      <c r="D34" s="555"/>
      <c r="E34" s="556"/>
    </row>
    <row r="35" spans="1:5" x14ac:dyDescent="0.25">
      <c r="A35" s="552"/>
      <c r="B35" s="553"/>
      <c r="C35" s="554"/>
      <c r="D35" s="555"/>
      <c r="E35" s="556"/>
    </row>
    <row r="36" spans="1:5" x14ac:dyDescent="0.25">
      <c r="A36" s="552"/>
      <c r="B36" s="553"/>
      <c r="C36" s="554"/>
      <c r="D36" s="555"/>
      <c r="E36" s="556"/>
    </row>
    <row r="37" spans="1:5" x14ac:dyDescent="0.25">
      <c r="A37" s="552"/>
      <c r="B37" s="553"/>
      <c r="C37" s="554"/>
      <c r="D37" s="555"/>
      <c r="E37" s="556"/>
    </row>
    <row r="38" spans="1:5" x14ac:dyDescent="0.25">
      <c r="A38" s="552"/>
      <c r="B38" s="553"/>
      <c r="C38" s="554"/>
      <c r="D38" s="555"/>
      <c r="E38" s="556"/>
    </row>
    <row r="39" spans="1:5" x14ac:dyDescent="0.25">
      <c r="A39" s="552"/>
      <c r="B39" s="553"/>
      <c r="C39" s="554"/>
      <c r="D39" s="555"/>
      <c r="E39" s="556"/>
    </row>
    <row r="40" spans="1:5" x14ac:dyDescent="0.25">
      <c r="A40" s="552"/>
      <c r="B40" s="553"/>
      <c r="C40" s="554"/>
      <c r="D40" s="555"/>
      <c r="E40" s="556"/>
    </row>
    <row r="41" spans="1:5" x14ac:dyDescent="0.25">
      <c r="A41" s="552"/>
      <c r="B41" s="553"/>
      <c r="C41" s="554"/>
      <c r="D41" s="555"/>
      <c r="E41" s="556"/>
    </row>
    <row r="42" spans="1:5" x14ac:dyDescent="0.25">
      <c r="A42" s="552"/>
      <c r="B42" s="553"/>
      <c r="C42" s="554"/>
      <c r="D42" s="555"/>
      <c r="E42" s="556"/>
    </row>
    <row r="43" spans="1:5" x14ac:dyDescent="0.25">
      <c r="A43" s="552"/>
      <c r="B43" s="553"/>
      <c r="C43" s="554"/>
      <c r="D43" s="555"/>
      <c r="E43" s="556"/>
    </row>
    <row r="44" spans="1:5" x14ac:dyDescent="0.25">
      <c r="A44" s="552"/>
      <c r="B44" s="553"/>
      <c r="C44" s="554"/>
      <c r="D44" s="555"/>
      <c r="E44" s="556"/>
    </row>
    <row r="45" spans="1:5" x14ac:dyDescent="0.25">
      <c r="A45" s="552"/>
      <c r="B45" s="553"/>
      <c r="C45" s="554"/>
      <c r="D45" s="555"/>
      <c r="E45" s="556"/>
    </row>
    <row r="46" spans="1:5" x14ac:dyDescent="0.25">
      <c r="A46" s="552"/>
      <c r="B46" s="553"/>
      <c r="C46" s="554"/>
      <c r="D46" s="555"/>
      <c r="E46" s="556"/>
    </row>
    <row r="47" spans="1:5" x14ac:dyDescent="0.25">
      <c r="A47" s="552"/>
      <c r="B47" s="553"/>
      <c r="C47" s="554"/>
      <c r="D47" s="555"/>
      <c r="E47" s="556"/>
    </row>
    <row r="48" spans="1:5" x14ac:dyDescent="0.25">
      <c r="A48" s="552"/>
      <c r="B48" s="553"/>
      <c r="C48" s="554"/>
      <c r="D48" s="555"/>
      <c r="E48" s="556"/>
    </row>
    <row r="49" spans="1:5" x14ac:dyDescent="0.25">
      <c r="A49" s="552"/>
      <c r="B49" s="553"/>
      <c r="C49" s="554"/>
      <c r="D49" s="555"/>
      <c r="E49" s="556"/>
    </row>
    <row r="50" spans="1:5" x14ac:dyDescent="0.25">
      <c r="A50" s="552"/>
      <c r="B50" s="553"/>
      <c r="C50" s="554"/>
      <c r="D50" s="555"/>
      <c r="E50" s="556"/>
    </row>
    <row r="51" spans="1:5" x14ac:dyDescent="0.25">
      <c r="A51" s="552"/>
      <c r="B51" s="553"/>
      <c r="C51" s="554"/>
      <c r="D51" s="555"/>
      <c r="E51" s="556"/>
    </row>
    <row r="52" spans="1:5" x14ac:dyDescent="0.25">
      <c r="A52" s="552"/>
      <c r="B52" s="553"/>
      <c r="C52" s="554"/>
      <c r="D52" s="555"/>
      <c r="E52" s="556"/>
    </row>
    <row r="53" spans="1:5" x14ac:dyDescent="0.25">
      <c r="A53" s="552"/>
      <c r="B53" s="553"/>
      <c r="C53" s="554"/>
      <c r="D53" s="555"/>
      <c r="E53" s="556"/>
    </row>
    <row r="54" spans="1:5" x14ac:dyDescent="0.25">
      <c r="A54" s="552"/>
      <c r="B54" s="553"/>
      <c r="C54" s="554"/>
      <c r="D54" s="555"/>
      <c r="E54" s="556"/>
    </row>
    <row r="55" spans="1:5" x14ac:dyDescent="0.25">
      <c r="A55" s="552"/>
      <c r="B55" s="553"/>
      <c r="C55" s="554"/>
      <c r="D55" s="555"/>
      <c r="E55" s="556"/>
    </row>
    <row r="56" spans="1:5" x14ac:dyDescent="0.25">
      <c r="A56" s="552"/>
      <c r="B56" s="553"/>
      <c r="C56" s="554"/>
      <c r="D56" s="555"/>
      <c r="E56" s="556"/>
    </row>
    <row r="57" spans="1:5" x14ac:dyDescent="0.25">
      <c r="A57" s="552"/>
      <c r="B57" s="553"/>
      <c r="C57" s="554"/>
      <c r="D57" s="555"/>
      <c r="E57" s="556"/>
    </row>
    <row r="58" spans="1:5" x14ac:dyDescent="0.25">
      <c r="A58" s="552"/>
      <c r="B58" s="553"/>
      <c r="C58" s="554"/>
      <c r="D58" s="555"/>
      <c r="E58" s="556"/>
    </row>
    <row r="59" spans="1:5" x14ac:dyDescent="0.25">
      <c r="A59" s="552"/>
      <c r="B59" s="553"/>
      <c r="C59" s="554"/>
      <c r="D59" s="555"/>
      <c r="E59" s="556"/>
    </row>
    <row r="60" spans="1:5" x14ac:dyDescent="0.25">
      <c r="A60" s="552"/>
      <c r="B60" s="553"/>
      <c r="C60" s="554"/>
      <c r="D60" s="555"/>
      <c r="E60" s="556"/>
    </row>
    <row r="61" spans="1:5" x14ac:dyDescent="0.25">
      <c r="A61" s="552"/>
      <c r="B61" s="553"/>
      <c r="C61" s="554"/>
      <c r="D61" s="555"/>
      <c r="E61" s="556"/>
    </row>
    <row r="62" spans="1:5" x14ac:dyDescent="0.25">
      <c r="A62" s="552"/>
      <c r="B62" s="553"/>
      <c r="C62" s="554"/>
      <c r="D62" s="555"/>
      <c r="E62" s="556"/>
    </row>
    <row r="63" spans="1:5" x14ac:dyDescent="0.25">
      <c r="A63" s="552"/>
      <c r="B63" s="553"/>
      <c r="C63" s="554"/>
      <c r="D63" s="555"/>
      <c r="E63" s="556"/>
    </row>
    <row r="64" spans="1:5" x14ac:dyDescent="0.25">
      <c r="A64" s="552"/>
      <c r="B64" s="553"/>
      <c r="C64" s="554"/>
      <c r="D64" s="555"/>
      <c r="E64" s="556"/>
    </row>
    <row r="65" spans="1:5" x14ac:dyDescent="0.25">
      <c r="A65" s="552"/>
      <c r="B65" s="553"/>
      <c r="C65" s="554"/>
      <c r="D65" s="555"/>
      <c r="E65" s="556"/>
    </row>
    <row r="66" spans="1:5" x14ac:dyDescent="0.25">
      <c r="A66" s="552"/>
      <c r="B66" s="553"/>
      <c r="C66" s="554"/>
      <c r="D66" s="555"/>
      <c r="E66" s="556"/>
    </row>
    <row r="67" spans="1:5" x14ac:dyDescent="0.25">
      <c r="A67" s="552"/>
      <c r="B67" s="553"/>
      <c r="C67" s="554"/>
      <c r="D67" s="555"/>
      <c r="E67" s="556"/>
    </row>
    <row r="68" spans="1:5" x14ac:dyDescent="0.25">
      <c r="A68" s="552"/>
      <c r="B68" s="553"/>
      <c r="C68" s="554"/>
      <c r="D68" s="555"/>
      <c r="E68" s="556"/>
    </row>
    <row r="69" spans="1:5" x14ac:dyDescent="0.25">
      <c r="A69" s="552"/>
      <c r="B69" s="553"/>
      <c r="C69" s="554"/>
      <c r="D69" s="555"/>
      <c r="E69" s="556"/>
    </row>
    <row r="70" spans="1:5" x14ac:dyDescent="0.25">
      <c r="A70" s="552"/>
      <c r="B70" s="553"/>
      <c r="C70" s="554"/>
      <c r="D70" s="555"/>
      <c r="E70" s="556"/>
    </row>
    <row r="71" spans="1:5" x14ac:dyDescent="0.25">
      <c r="A71" s="552"/>
      <c r="B71" s="553"/>
      <c r="C71" s="554"/>
      <c r="D71" s="555"/>
      <c r="E71" s="556"/>
    </row>
    <row r="72" spans="1:5" x14ac:dyDescent="0.25">
      <c r="A72" s="552"/>
      <c r="B72" s="553"/>
      <c r="C72" s="554"/>
      <c r="D72" s="555"/>
      <c r="E72" s="556"/>
    </row>
    <row r="73" spans="1:5" x14ac:dyDescent="0.25">
      <c r="A73" s="552"/>
      <c r="B73" s="553"/>
      <c r="C73" s="554"/>
      <c r="D73" s="555"/>
      <c r="E73" s="556"/>
    </row>
    <row r="74" spans="1:5" x14ac:dyDescent="0.25">
      <c r="A74" s="552"/>
      <c r="B74" s="553"/>
      <c r="C74" s="554"/>
      <c r="D74" s="555"/>
      <c r="E74" s="556"/>
    </row>
    <row r="75" spans="1:5" x14ac:dyDescent="0.25">
      <c r="A75" s="552"/>
      <c r="B75" s="553"/>
      <c r="C75" s="554"/>
      <c r="D75" s="555"/>
      <c r="E75" s="556"/>
    </row>
    <row r="76" spans="1:5" x14ac:dyDescent="0.25">
      <c r="A76" s="552"/>
      <c r="B76" s="553"/>
      <c r="C76" s="554"/>
      <c r="D76" s="555"/>
      <c r="E76" s="556"/>
    </row>
    <row r="77" spans="1:5" x14ac:dyDescent="0.25">
      <c r="A77" s="552"/>
      <c r="B77" s="553"/>
      <c r="C77" s="554"/>
      <c r="D77" s="555"/>
      <c r="E77" s="556"/>
    </row>
    <row r="78" spans="1:5" x14ac:dyDescent="0.25">
      <c r="A78" s="552"/>
      <c r="B78" s="553"/>
      <c r="C78" s="554"/>
      <c r="D78" s="555"/>
      <c r="E78" s="556"/>
    </row>
    <row r="79" spans="1:5" x14ac:dyDescent="0.25">
      <c r="A79" s="552"/>
      <c r="B79" s="553"/>
      <c r="C79" s="554"/>
      <c r="D79" s="555"/>
      <c r="E79" s="556"/>
    </row>
    <row r="80" spans="1:5" x14ac:dyDescent="0.25">
      <c r="A80" s="552"/>
      <c r="B80" s="553"/>
      <c r="C80" s="554"/>
      <c r="D80" s="555"/>
      <c r="E80" s="556"/>
    </row>
    <row r="81" spans="1:5" x14ac:dyDescent="0.25">
      <c r="A81" s="552"/>
      <c r="B81" s="553"/>
      <c r="C81" s="554"/>
      <c r="D81" s="555"/>
      <c r="E81" s="556"/>
    </row>
    <row r="82" spans="1:5" x14ac:dyDescent="0.25">
      <c r="A82" s="552"/>
      <c r="B82" s="553"/>
      <c r="C82" s="554"/>
      <c r="D82" s="555"/>
      <c r="E82" s="556"/>
    </row>
    <row r="83" spans="1:5" x14ac:dyDescent="0.25">
      <c r="A83" s="552"/>
      <c r="B83" s="553"/>
      <c r="C83" s="554"/>
      <c r="D83" s="555"/>
      <c r="E83" s="556"/>
    </row>
    <row r="84" spans="1:5" x14ac:dyDescent="0.25">
      <c r="A84" s="552"/>
      <c r="B84" s="553"/>
      <c r="C84" s="554"/>
      <c r="D84" s="555"/>
      <c r="E84" s="556"/>
    </row>
    <row r="85" spans="1:5" x14ac:dyDescent="0.25">
      <c r="A85" s="552"/>
      <c r="B85" s="553"/>
      <c r="C85" s="554"/>
      <c r="D85" s="555"/>
      <c r="E85" s="556"/>
    </row>
    <row r="86" spans="1:5" x14ac:dyDescent="0.25">
      <c r="A86" s="552"/>
      <c r="B86" s="553"/>
      <c r="C86" s="554"/>
      <c r="D86" s="555"/>
      <c r="E86" s="556"/>
    </row>
    <row r="87" spans="1:5" x14ac:dyDescent="0.25">
      <c r="A87" s="552"/>
      <c r="B87" s="553"/>
      <c r="C87" s="554"/>
      <c r="D87" s="555"/>
      <c r="E87" s="556"/>
    </row>
    <row r="88" spans="1:5" x14ac:dyDescent="0.25">
      <c r="A88" s="552"/>
      <c r="B88" s="553"/>
      <c r="C88" s="554"/>
      <c r="D88" s="555"/>
      <c r="E88" s="556"/>
    </row>
    <row r="89" spans="1:5" x14ac:dyDescent="0.25">
      <c r="A89" s="552"/>
      <c r="B89" s="553"/>
      <c r="C89" s="554"/>
      <c r="D89" s="555"/>
      <c r="E89" s="556"/>
    </row>
    <row r="90" spans="1:5" x14ac:dyDescent="0.25">
      <c r="A90" s="552"/>
      <c r="B90" s="553"/>
      <c r="C90" s="554"/>
      <c r="D90" s="555"/>
      <c r="E90" s="556"/>
    </row>
    <row r="91" spans="1:5" x14ac:dyDescent="0.25">
      <c r="A91" s="552"/>
      <c r="B91" s="553"/>
      <c r="C91" s="554"/>
      <c r="D91" s="555"/>
      <c r="E91" s="556"/>
    </row>
    <row r="92" spans="1:5" x14ac:dyDescent="0.25">
      <c r="A92" s="552"/>
      <c r="B92" s="553"/>
      <c r="C92" s="554"/>
      <c r="D92" s="555"/>
      <c r="E92" s="556"/>
    </row>
    <row r="93" spans="1:5" x14ac:dyDescent="0.25">
      <c r="A93" s="552"/>
      <c r="B93" s="553"/>
      <c r="C93" s="554"/>
      <c r="D93" s="555"/>
      <c r="E93" s="556"/>
    </row>
    <row r="94" spans="1:5" x14ac:dyDescent="0.25">
      <c r="A94" s="552"/>
      <c r="B94" s="553"/>
      <c r="C94" s="554"/>
      <c r="D94" s="555"/>
      <c r="E94" s="556"/>
    </row>
    <row r="95" spans="1:5" x14ac:dyDescent="0.25">
      <c r="A95" s="552"/>
      <c r="B95" s="553"/>
      <c r="C95" s="554"/>
      <c r="D95" s="555"/>
      <c r="E95" s="556"/>
    </row>
    <row r="96" spans="1:5" x14ac:dyDescent="0.25">
      <c r="A96" s="552"/>
      <c r="B96" s="553"/>
      <c r="C96" s="554"/>
      <c r="D96" s="555"/>
      <c r="E96" s="556"/>
    </row>
    <row r="97" spans="1:5" x14ac:dyDescent="0.25">
      <c r="A97" s="552"/>
      <c r="B97" s="553"/>
      <c r="C97" s="554"/>
      <c r="D97" s="555"/>
      <c r="E97" s="556"/>
    </row>
    <row r="98" spans="1:5" x14ac:dyDescent="0.25">
      <c r="A98" s="552"/>
      <c r="B98" s="553"/>
      <c r="C98" s="554"/>
      <c r="D98" s="555"/>
      <c r="E98" s="556"/>
    </row>
    <row r="99" spans="1:5" x14ac:dyDescent="0.25">
      <c r="A99" s="552"/>
      <c r="B99" s="553"/>
      <c r="C99" s="554"/>
      <c r="D99" s="555"/>
      <c r="E99" s="556"/>
    </row>
    <row r="100" spans="1:5" x14ac:dyDescent="0.25">
      <c r="A100" s="552"/>
      <c r="B100" s="553"/>
      <c r="C100" s="554"/>
      <c r="D100" s="555"/>
      <c r="E100" s="556"/>
    </row>
    <row r="101" spans="1:5" x14ac:dyDescent="0.25">
      <c r="A101" s="552"/>
      <c r="B101" s="553"/>
      <c r="C101" s="554"/>
      <c r="D101" s="555"/>
      <c r="E101" s="556"/>
    </row>
    <row r="102" spans="1:5" x14ac:dyDescent="0.25">
      <c r="A102" s="552"/>
      <c r="B102" s="553"/>
      <c r="C102" s="554"/>
      <c r="D102" s="555"/>
      <c r="E102" s="556"/>
    </row>
    <row r="103" spans="1:5" x14ac:dyDescent="0.25">
      <c r="A103" s="552"/>
      <c r="B103" s="553"/>
      <c r="C103" s="554"/>
      <c r="D103" s="555"/>
      <c r="E103" s="556"/>
    </row>
    <row r="104" spans="1:5" x14ac:dyDescent="0.25">
      <c r="A104" s="552"/>
      <c r="B104" s="553"/>
      <c r="C104" s="554"/>
      <c r="D104" s="555"/>
      <c r="E104" s="556"/>
    </row>
    <row r="105" spans="1:5" x14ac:dyDescent="0.25">
      <c r="A105" s="552"/>
      <c r="B105" s="553"/>
      <c r="C105" s="554"/>
      <c r="D105" s="555"/>
      <c r="E105" s="556"/>
    </row>
    <row r="106" spans="1:5" x14ac:dyDescent="0.25">
      <c r="A106" s="552"/>
      <c r="B106" s="553"/>
      <c r="C106" s="554"/>
      <c r="D106" s="555"/>
      <c r="E106" s="556"/>
    </row>
    <row r="107" spans="1:5" x14ac:dyDescent="0.25">
      <c r="A107" s="552"/>
      <c r="B107" s="553"/>
      <c r="C107" s="554"/>
      <c r="D107" s="555"/>
      <c r="E107" s="556"/>
    </row>
    <row r="108" spans="1:5" x14ac:dyDescent="0.25">
      <c r="A108" s="552"/>
      <c r="B108" s="553"/>
      <c r="C108" s="554"/>
      <c r="D108" s="555"/>
      <c r="E108" s="556"/>
    </row>
    <row r="109" spans="1:5" x14ac:dyDescent="0.25">
      <c r="A109" s="552"/>
      <c r="B109" s="553"/>
      <c r="C109" s="554"/>
      <c r="D109" s="555"/>
      <c r="E109" s="556"/>
    </row>
    <row r="110" spans="1:5" x14ac:dyDescent="0.25">
      <c r="A110" s="552"/>
      <c r="B110" s="553"/>
      <c r="C110" s="554"/>
      <c r="D110" s="555"/>
      <c r="E110" s="556"/>
    </row>
    <row r="111" spans="1:5" x14ac:dyDescent="0.25">
      <c r="A111" s="552"/>
      <c r="B111" s="553"/>
      <c r="C111" s="554"/>
      <c r="D111" s="555"/>
      <c r="E111" s="556"/>
    </row>
    <row r="112" spans="1:5" x14ac:dyDescent="0.25">
      <c r="A112" s="552"/>
      <c r="B112" s="553"/>
      <c r="C112" s="554"/>
      <c r="D112" s="555"/>
      <c r="E112" s="556"/>
    </row>
    <row r="113" spans="1:5" x14ac:dyDescent="0.25">
      <c r="A113" s="552"/>
      <c r="B113" s="553"/>
      <c r="C113" s="554"/>
      <c r="D113" s="555"/>
      <c r="E113" s="556"/>
    </row>
    <row r="114" spans="1:5" x14ac:dyDescent="0.25">
      <c r="A114" s="552"/>
      <c r="B114" s="553"/>
      <c r="C114" s="554"/>
      <c r="D114" s="555"/>
      <c r="E114" s="556"/>
    </row>
    <row r="115" spans="1:5" x14ac:dyDescent="0.25">
      <c r="A115" s="552"/>
      <c r="B115" s="553"/>
      <c r="C115" s="554"/>
      <c r="D115" s="555"/>
      <c r="E115" s="556"/>
    </row>
    <row r="116" spans="1:5" x14ac:dyDescent="0.25">
      <c r="A116" s="552"/>
      <c r="B116" s="553"/>
      <c r="C116" s="554"/>
      <c r="D116" s="555"/>
      <c r="E116" s="556"/>
    </row>
    <row r="117" spans="1:5" x14ac:dyDescent="0.25">
      <c r="A117" s="552"/>
      <c r="B117" s="553"/>
      <c r="C117" s="554"/>
      <c r="D117" s="555"/>
      <c r="E117" s="556"/>
    </row>
    <row r="118" spans="1:5" x14ac:dyDescent="0.25">
      <c r="A118" s="552"/>
      <c r="B118" s="553"/>
      <c r="C118" s="554"/>
      <c r="D118" s="555"/>
      <c r="E118" s="556"/>
    </row>
    <row r="119" spans="1:5" x14ac:dyDescent="0.25">
      <c r="A119" s="552"/>
      <c r="B119" s="553"/>
      <c r="C119" s="554"/>
      <c r="D119" s="555"/>
      <c r="E119" s="556"/>
    </row>
    <row r="120" spans="1:5" x14ac:dyDescent="0.25">
      <c r="A120" s="552"/>
      <c r="B120" s="553"/>
      <c r="C120" s="554"/>
      <c r="D120" s="555"/>
      <c r="E120" s="556"/>
    </row>
    <row r="121" spans="1:5" x14ac:dyDescent="0.25">
      <c r="A121" s="552"/>
      <c r="B121" s="553"/>
      <c r="C121" s="554"/>
      <c r="D121" s="555"/>
      <c r="E121" s="556"/>
    </row>
    <row r="122" spans="1:5" x14ac:dyDescent="0.25">
      <c r="A122" s="552"/>
      <c r="B122" s="553"/>
      <c r="C122" s="554"/>
      <c r="D122" s="555"/>
      <c r="E122" s="556"/>
    </row>
    <row r="123" spans="1:5" x14ac:dyDescent="0.25">
      <c r="A123" s="552"/>
      <c r="B123" s="553"/>
      <c r="C123" s="554"/>
      <c r="D123" s="555"/>
      <c r="E123" s="556"/>
    </row>
    <row r="124" spans="1:5" x14ac:dyDescent="0.25">
      <c r="A124" s="552"/>
      <c r="B124" s="553"/>
      <c r="C124" s="554"/>
      <c r="D124" s="555"/>
      <c r="E124" s="556"/>
    </row>
    <row r="125" spans="1:5" x14ac:dyDescent="0.25">
      <c r="A125" s="552"/>
      <c r="B125" s="553"/>
      <c r="C125" s="554"/>
      <c r="D125" s="555"/>
      <c r="E125" s="556"/>
    </row>
    <row r="126" spans="1:5" x14ac:dyDescent="0.25">
      <c r="A126" s="552"/>
      <c r="B126" s="553"/>
      <c r="C126" s="554"/>
      <c r="D126" s="555"/>
      <c r="E126" s="556"/>
    </row>
    <row r="127" spans="1:5" x14ac:dyDescent="0.25">
      <c r="A127" s="552"/>
      <c r="B127" s="553"/>
      <c r="C127" s="554"/>
      <c r="D127" s="555"/>
      <c r="E127" s="556"/>
    </row>
    <row r="128" spans="1:5" x14ac:dyDescent="0.25">
      <c r="A128" s="552"/>
      <c r="B128" s="553"/>
      <c r="C128" s="554"/>
      <c r="D128" s="555"/>
      <c r="E128" s="556"/>
    </row>
    <row r="129" spans="1:5" x14ac:dyDescent="0.25">
      <c r="A129" s="552"/>
      <c r="B129" s="553"/>
      <c r="C129" s="554"/>
      <c r="D129" s="555"/>
      <c r="E129" s="556"/>
    </row>
    <row r="130" spans="1:5" x14ac:dyDescent="0.25">
      <c r="A130" s="552"/>
      <c r="B130" s="553"/>
      <c r="C130" s="554"/>
      <c r="D130" s="555"/>
      <c r="E130" s="556"/>
    </row>
    <row r="131" spans="1:5" x14ac:dyDescent="0.25">
      <c r="A131" s="552"/>
      <c r="B131" s="553"/>
      <c r="C131" s="554"/>
      <c r="D131" s="555"/>
      <c r="E131" s="556"/>
    </row>
    <row r="132" spans="1:5" x14ac:dyDescent="0.25">
      <c r="A132" s="552"/>
      <c r="B132" s="553"/>
      <c r="C132" s="554"/>
      <c r="D132" s="555"/>
      <c r="E132" s="556"/>
    </row>
    <row r="133" spans="1:5" x14ac:dyDescent="0.25">
      <c r="A133" s="552"/>
      <c r="B133" s="553"/>
      <c r="C133" s="554"/>
      <c r="D133" s="555"/>
      <c r="E133" s="556"/>
    </row>
    <row r="134" spans="1:5" x14ac:dyDescent="0.25">
      <c r="A134" s="552"/>
      <c r="B134" s="553"/>
      <c r="C134" s="554"/>
      <c r="D134" s="555"/>
      <c r="E134" s="556"/>
    </row>
    <row r="135" spans="1:5" x14ac:dyDescent="0.25">
      <c r="A135" s="552"/>
      <c r="B135" s="553"/>
      <c r="C135" s="554"/>
      <c r="D135" s="555"/>
      <c r="E135" s="556"/>
    </row>
    <row r="136" spans="1:5" x14ac:dyDescent="0.25">
      <c r="A136" s="552"/>
      <c r="B136" s="553"/>
      <c r="C136" s="554"/>
      <c r="D136" s="555"/>
      <c r="E136" s="556"/>
    </row>
    <row r="137" spans="1:5" x14ac:dyDescent="0.25">
      <c r="A137" s="552"/>
      <c r="B137" s="553"/>
      <c r="C137" s="554"/>
      <c r="D137" s="555"/>
      <c r="E137" s="556"/>
    </row>
    <row r="138" spans="1:5" x14ac:dyDescent="0.25">
      <c r="A138" s="552"/>
      <c r="B138" s="553"/>
      <c r="C138" s="554"/>
      <c r="D138" s="555"/>
      <c r="E138" s="556"/>
    </row>
    <row r="139" spans="1:5" x14ac:dyDescent="0.25">
      <c r="A139" s="552"/>
      <c r="B139" s="553"/>
      <c r="C139" s="554"/>
      <c r="D139" s="555"/>
      <c r="E139" s="556"/>
    </row>
    <row r="140" spans="1:5" x14ac:dyDescent="0.25">
      <c r="A140" s="552"/>
      <c r="B140" s="553"/>
      <c r="C140" s="554"/>
      <c r="D140" s="555"/>
      <c r="E140" s="556"/>
    </row>
    <row r="141" spans="1:5" x14ac:dyDescent="0.25">
      <c r="A141" s="552"/>
      <c r="B141" s="553"/>
      <c r="C141" s="554"/>
      <c r="D141" s="555"/>
      <c r="E141" s="556"/>
    </row>
    <row r="142" spans="1:5" x14ac:dyDescent="0.25">
      <c r="A142" s="552"/>
      <c r="B142" s="553"/>
      <c r="C142" s="554"/>
      <c r="D142" s="555"/>
      <c r="E142" s="556"/>
    </row>
    <row r="143" spans="1:5" x14ac:dyDescent="0.25">
      <c r="A143" s="552"/>
      <c r="B143" s="553"/>
      <c r="C143" s="554"/>
      <c r="D143" s="555"/>
      <c r="E143" s="556"/>
    </row>
    <row r="144" spans="1:5" x14ac:dyDescent="0.25">
      <c r="A144" s="552"/>
      <c r="B144" s="553"/>
      <c r="C144" s="554"/>
      <c r="D144" s="555"/>
      <c r="E144" s="556"/>
    </row>
    <row r="145" spans="1:5" x14ac:dyDescent="0.25">
      <c r="A145" s="552"/>
      <c r="B145" s="553"/>
      <c r="C145" s="554"/>
      <c r="D145" s="555"/>
      <c r="E145" s="556"/>
    </row>
    <row r="146" spans="1:5" x14ac:dyDescent="0.25">
      <c r="A146" s="552"/>
      <c r="B146" s="553"/>
      <c r="C146" s="554"/>
      <c r="D146" s="555"/>
      <c r="E146" s="556"/>
    </row>
    <row r="147" spans="1:5" x14ac:dyDescent="0.25">
      <c r="A147" s="552"/>
      <c r="B147" s="553"/>
      <c r="C147" s="554"/>
      <c r="D147" s="555"/>
      <c r="E147" s="556"/>
    </row>
    <row r="148" spans="1:5" x14ac:dyDescent="0.25">
      <c r="A148" s="552"/>
      <c r="B148" s="553"/>
      <c r="C148" s="554"/>
      <c r="D148" s="555"/>
      <c r="E148" s="556"/>
    </row>
    <row r="149" spans="1:5" x14ac:dyDescent="0.25">
      <c r="A149" s="552"/>
      <c r="B149" s="553"/>
      <c r="C149" s="554"/>
      <c r="D149" s="555"/>
      <c r="E149" s="556"/>
    </row>
    <row r="150" spans="1:5" x14ac:dyDescent="0.25">
      <c r="A150" s="552"/>
      <c r="B150" s="553"/>
      <c r="C150" s="554"/>
      <c r="D150" s="555"/>
      <c r="E150" s="556"/>
    </row>
    <row r="151" spans="1:5" x14ac:dyDescent="0.25">
      <c r="A151" s="552"/>
      <c r="B151" s="553"/>
      <c r="C151" s="554"/>
      <c r="D151" s="555"/>
      <c r="E151" s="556"/>
    </row>
    <row r="152" spans="1:5" x14ac:dyDescent="0.25">
      <c r="A152" s="552"/>
      <c r="B152" s="553"/>
      <c r="C152" s="554"/>
      <c r="D152" s="555"/>
      <c r="E152" s="556"/>
    </row>
    <row r="153" spans="1:5" x14ac:dyDescent="0.25">
      <c r="A153" s="552"/>
      <c r="B153" s="553"/>
      <c r="C153" s="554"/>
      <c r="D153" s="555"/>
      <c r="E153" s="556"/>
    </row>
    <row r="154" spans="1:5" x14ac:dyDescent="0.25">
      <c r="A154" s="552"/>
      <c r="B154" s="553"/>
      <c r="C154" s="554"/>
      <c r="D154" s="555"/>
      <c r="E154" s="556"/>
    </row>
    <row r="155" spans="1:5" x14ac:dyDescent="0.25">
      <c r="A155" s="552"/>
      <c r="B155" s="553"/>
      <c r="C155" s="554"/>
      <c r="D155" s="555"/>
      <c r="E155" s="556"/>
    </row>
    <row r="156" spans="1:5" x14ac:dyDescent="0.25">
      <c r="A156" s="552"/>
      <c r="B156" s="553"/>
      <c r="C156" s="554"/>
      <c r="D156" s="555"/>
      <c r="E156" s="556"/>
    </row>
    <row r="157" spans="1:5" x14ac:dyDescent="0.25">
      <c r="A157" s="552"/>
      <c r="B157" s="553"/>
      <c r="C157" s="554"/>
      <c r="D157" s="555"/>
      <c r="E157" s="556"/>
    </row>
    <row r="158" spans="1:5" x14ac:dyDescent="0.25">
      <c r="A158" s="552"/>
      <c r="B158" s="553"/>
      <c r="C158" s="554"/>
      <c r="D158" s="555"/>
      <c r="E158" s="556"/>
    </row>
    <row r="159" spans="1:5" x14ac:dyDescent="0.25">
      <c r="A159" s="552"/>
      <c r="B159" s="553"/>
      <c r="C159" s="554"/>
      <c r="D159" s="555"/>
      <c r="E159" s="556"/>
    </row>
    <row r="160" spans="1:5" x14ac:dyDescent="0.25">
      <c r="A160" s="552"/>
      <c r="B160" s="553"/>
      <c r="C160" s="554"/>
      <c r="D160" s="555"/>
      <c r="E160" s="556"/>
    </row>
    <row r="161" spans="1:5" x14ac:dyDescent="0.25">
      <c r="A161" s="552"/>
      <c r="B161" s="553"/>
      <c r="C161" s="554"/>
      <c r="D161" s="555"/>
      <c r="E161" s="556"/>
    </row>
    <row r="162" spans="1:5" x14ac:dyDescent="0.25">
      <c r="A162" s="552"/>
      <c r="B162" s="553"/>
      <c r="C162" s="554"/>
      <c r="D162" s="555"/>
      <c r="E162" s="556"/>
    </row>
    <row r="163" spans="1:5" x14ac:dyDescent="0.25">
      <c r="A163" s="552"/>
      <c r="B163" s="553"/>
      <c r="C163" s="554"/>
      <c r="D163" s="555"/>
      <c r="E163" s="556"/>
    </row>
    <row r="164" spans="1:5" x14ac:dyDescent="0.25">
      <c r="A164" s="552"/>
      <c r="B164" s="553"/>
      <c r="C164" s="554"/>
      <c r="D164" s="555"/>
      <c r="E164" s="556"/>
    </row>
    <row r="165" spans="1:5" x14ac:dyDescent="0.25">
      <c r="A165" s="552"/>
      <c r="B165" s="553"/>
      <c r="C165" s="554"/>
      <c r="D165" s="555"/>
      <c r="E165" s="556"/>
    </row>
    <row r="166" spans="1:5" x14ac:dyDescent="0.25">
      <c r="A166" s="552"/>
      <c r="B166" s="553"/>
      <c r="C166" s="554"/>
      <c r="D166" s="555"/>
      <c r="E166" s="556"/>
    </row>
    <row r="167" spans="1:5" x14ac:dyDescent="0.25">
      <c r="A167" s="552"/>
      <c r="B167" s="553"/>
      <c r="C167" s="554"/>
      <c r="D167" s="555"/>
      <c r="E167" s="556"/>
    </row>
    <row r="168" spans="1:5" x14ac:dyDescent="0.25">
      <c r="A168" s="552"/>
      <c r="B168" s="553"/>
      <c r="C168" s="554"/>
      <c r="D168" s="555"/>
      <c r="E168" s="556"/>
    </row>
    <row r="169" spans="1:5" x14ac:dyDescent="0.25">
      <c r="A169" s="552"/>
      <c r="B169" s="553"/>
      <c r="C169" s="554"/>
      <c r="D169" s="555"/>
      <c r="E169" s="556"/>
    </row>
    <row r="170" spans="1:5" x14ac:dyDescent="0.25">
      <c r="A170" s="552"/>
      <c r="B170" s="553"/>
      <c r="C170" s="554"/>
      <c r="D170" s="555"/>
      <c r="E170" s="556"/>
    </row>
    <row r="171" spans="1:5" x14ac:dyDescent="0.25">
      <c r="A171" s="552"/>
      <c r="B171" s="553"/>
      <c r="C171" s="554"/>
      <c r="D171" s="555"/>
      <c r="E171" s="556"/>
    </row>
    <row r="172" spans="1:5" x14ac:dyDescent="0.25">
      <c r="A172" s="552"/>
      <c r="B172" s="553"/>
      <c r="C172" s="554"/>
      <c r="D172" s="555"/>
      <c r="E172" s="556"/>
    </row>
    <row r="173" spans="1:5" x14ac:dyDescent="0.25">
      <c r="A173" s="552"/>
      <c r="B173" s="553"/>
      <c r="C173" s="554"/>
      <c r="D173" s="555"/>
      <c r="E173" s="556"/>
    </row>
    <row r="174" spans="1:5" x14ac:dyDescent="0.25">
      <c r="A174" s="552"/>
      <c r="B174" s="553"/>
      <c r="C174" s="554"/>
      <c r="D174" s="555"/>
      <c r="E174" s="556"/>
    </row>
    <row r="175" spans="1:5" x14ac:dyDescent="0.25">
      <c r="A175" s="552"/>
      <c r="B175" s="553"/>
      <c r="C175" s="554"/>
      <c r="D175" s="555"/>
      <c r="E175" s="556"/>
    </row>
    <row r="176" spans="1:5" x14ac:dyDescent="0.25">
      <c r="A176" s="552"/>
      <c r="B176" s="553"/>
      <c r="C176" s="554"/>
      <c r="D176" s="555"/>
      <c r="E176" s="556"/>
    </row>
    <row r="177" spans="1:5" x14ac:dyDescent="0.25">
      <c r="A177" s="552"/>
      <c r="B177" s="553"/>
      <c r="C177" s="554"/>
      <c r="D177" s="555"/>
      <c r="E177" s="556"/>
    </row>
    <row r="178" spans="1:5" x14ac:dyDescent="0.25">
      <c r="A178" s="552"/>
      <c r="B178" s="553"/>
      <c r="C178" s="554"/>
      <c r="D178" s="555"/>
      <c r="E178" s="556"/>
    </row>
    <row r="179" spans="1:5" x14ac:dyDescent="0.25">
      <c r="A179" s="552"/>
      <c r="B179" s="553"/>
      <c r="C179" s="554"/>
      <c r="D179" s="555"/>
      <c r="E179" s="556"/>
    </row>
    <row r="180" spans="1:5" x14ac:dyDescent="0.25">
      <c r="A180" s="552"/>
      <c r="B180" s="553"/>
      <c r="C180" s="554"/>
      <c r="D180" s="555"/>
      <c r="E180" s="556"/>
    </row>
    <row r="181" spans="1:5" x14ac:dyDescent="0.25">
      <c r="A181" s="552"/>
      <c r="B181" s="553"/>
      <c r="C181" s="554"/>
      <c r="D181" s="555"/>
      <c r="E181" s="556"/>
    </row>
    <row r="182" spans="1:5" x14ac:dyDescent="0.25">
      <c r="A182" s="552"/>
      <c r="B182" s="553"/>
      <c r="C182" s="554"/>
      <c r="D182" s="555"/>
      <c r="E182" s="556"/>
    </row>
    <row r="183" spans="1:5" x14ac:dyDescent="0.25">
      <c r="A183" s="552"/>
      <c r="B183" s="553"/>
      <c r="C183" s="554"/>
      <c r="D183" s="555"/>
      <c r="E183" s="556"/>
    </row>
    <row r="184" spans="1:5" x14ac:dyDescent="0.25">
      <c r="A184" s="552"/>
      <c r="B184" s="553"/>
      <c r="C184" s="554"/>
      <c r="D184" s="555"/>
      <c r="E184" s="556"/>
    </row>
    <row r="185" spans="1:5" x14ac:dyDescent="0.25">
      <c r="A185" s="552"/>
      <c r="B185" s="553"/>
      <c r="C185" s="554"/>
      <c r="D185" s="555"/>
      <c r="E185" s="556"/>
    </row>
    <row r="186" spans="1:5" x14ac:dyDescent="0.25">
      <c r="A186" s="552"/>
      <c r="B186" s="553"/>
      <c r="C186" s="554"/>
      <c r="D186" s="555"/>
      <c r="E186" s="556"/>
    </row>
    <row r="187" spans="1:5" x14ac:dyDescent="0.25">
      <c r="A187" s="552"/>
      <c r="B187" s="553"/>
      <c r="C187" s="554"/>
      <c r="D187" s="555"/>
      <c r="E187" s="556"/>
    </row>
    <row r="188" spans="1:5" x14ac:dyDescent="0.25">
      <c r="A188" s="552"/>
      <c r="B188" s="553"/>
      <c r="C188" s="554"/>
      <c r="D188" s="555"/>
      <c r="E188" s="556"/>
    </row>
    <row r="189" spans="1:5" x14ac:dyDescent="0.25">
      <c r="A189" s="552"/>
      <c r="B189" s="553"/>
      <c r="C189" s="554"/>
      <c r="D189" s="555"/>
      <c r="E189" s="556"/>
    </row>
    <row r="190" spans="1:5" x14ac:dyDescent="0.25">
      <c r="A190" s="552"/>
      <c r="B190" s="553"/>
      <c r="C190" s="554"/>
      <c r="D190" s="555"/>
      <c r="E190" s="556"/>
    </row>
    <row r="191" spans="1:5" x14ac:dyDescent="0.25">
      <c r="A191" s="552"/>
      <c r="B191" s="553"/>
      <c r="C191" s="554"/>
      <c r="D191" s="555"/>
      <c r="E191" s="556"/>
    </row>
    <row r="192" spans="1:5" x14ac:dyDescent="0.25">
      <c r="A192" s="552"/>
      <c r="B192" s="553"/>
      <c r="C192" s="554"/>
      <c r="D192" s="555"/>
      <c r="E192" s="556"/>
    </row>
    <row r="193" spans="1:5" x14ac:dyDescent="0.25">
      <c r="A193" s="552"/>
      <c r="B193" s="553"/>
      <c r="C193" s="554"/>
      <c r="D193" s="555"/>
      <c r="E193" s="556"/>
    </row>
    <row r="194" spans="1:5" x14ac:dyDescent="0.25">
      <c r="A194" s="552"/>
      <c r="B194" s="553"/>
      <c r="C194" s="554"/>
      <c r="D194" s="555"/>
      <c r="E194" s="556"/>
    </row>
    <row r="195" spans="1:5" x14ac:dyDescent="0.25">
      <c r="A195" s="552"/>
      <c r="B195" s="553"/>
      <c r="C195" s="554"/>
      <c r="D195" s="555"/>
      <c r="E195" s="556"/>
    </row>
    <row r="196" spans="1:5" x14ac:dyDescent="0.25">
      <c r="A196" s="552"/>
      <c r="B196" s="553"/>
      <c r="C196" s="554"/>
      <c r="D196" s="555"/>
      <c r="E196" s="556"/>
    </row>
    <row r="197" spans="1:5" x14ac:dyDescent="0.25">
      <c r="A197" s="552"/>
      <c r="B197" s="553"/>
      <c r="C197" s="554"/>
      <c r="D197" s="555"/>
      <c r="E197" s="556"/>
    </row>
    <row r="198" spans="1:5" x14ac:dyDescent="0.25">
      <c r="A198" s="552"/>
      <c r="B198" s="553"/>
      <c r="C198" s="554"/>
      <c r="D198" s="555"/>
      <c r="E198" s="556"/>
    </row>
    <row r="199" spans="1:5" x14ac:dyDescent="0.25">
      <c r="A199" s="552"/>
      <c r="B199" s="553"/>
      <c r="C199" s="554"/>
      <c r="D199" s="555"/>
      <c r="E199" s="556"/>
    </row>
    <row r="200" spans="1:5" x14ac:dyDescent="0.25">
      <c r="A200" s="552"/>
      <c r="B200" s="553"/>
      <c r="C200" s="554"/>
      <c r="D200" s="555"/>
      <c r="E200" s="556"/>
    </row>
    <row r="201" spans="1:5" x14ac:dyDescent="0.25">
      <c r="A201" s="552"/>
      <c r="B201" s="553"/>
      <c r="C201" s="554"/>
      <c r="D201" s="555"/>
      <c r="E201" s="556"/>
    </row>
    <row r="202" spans="1:5" x14ac:dyDescent="0.25">
      <c r="A202" s="552"/>
      <c r="B202" s="553"/>
      <c r="C202" s="554"/>
      <c r="D202" s="555"/>
      <c r="E202" s="556"/>
    </row>
    <row r="203" spans="1:5" x14ac:dyDescent="0.25">
      <c r="A203" s="552"/>
      <c r="B203" s="553"/>
      <c r="C203" s="554"/>
      <c r="D203" s="555"/>
      <c r="E203" s="556"/>
    </row>
    <row r="204" spans="1:5" x14ac:dyDescent="0.25">
      <c r="A204" s="552"/>
      <c r="B204" s="553"/>
      <c r="C204" s="554"/>
      <c r="D204" s="555"/>
      <c r="E204" s="556"/>
    </row>
    <row r="205" spans="1:5" x14ac:dyDescent="0.25">
      <c r="A205" s="552"/>
      <c r="B205" s="553"/>
      <c r="C205" s="554"/>
      <c r="D205" s="555"/>
      <c r="E205" s="556"/>
    </row>
    <row r="206" spans="1:5" x14ac:dyDescent="0.25">
      <c r="A206" s="552"/>
      <c r="B206" s="553"/>
      <c r="C206" s="554"/>
      <c r="D206" s="555"/>
      <c r="E206" s="556"/>
    </row>
    <row r="207" spans="1:5" x14ac:dyDescent="0.25">
      <c r="A207" s="552"/>
      <c r="B207" s="553"/>
      <c r="C207" s="554"/>
      <c r="D207" s="555"/>
      <c r="E207" s="556"/>
    </row>
    <row r="208" spans="1:5" x14ac:dyDescent="0.25">
      <c r="A208" s="552"/>
      <c r="B208" s="553"/>
      <c r="C208" s="554"/>
      <c r="D208" s="555"/>
      <c r="E208" s="556"/>
    </row>
    <row r="209" spans="1:5" x14ac:dyDescent="0.25">
      <c r="A209" s="552"/>
      <c r="B209" s="553"/>
      <c r="C209" s="554"/>
      <c r="D209" s="555"/>
      <c r="E209" s="556"/>
    </row>
    <row r="210" spans="1:5" x14ac:dyDescent="0.25">
      <c r="A210" s="552"/>
      <c r="B210" s="553"/>
      <c r="C210" s="554"/>
      <c r="D210" s="555"/>
      <c r="E210" s="556"/>
    </row>
    <row r="211" spans="1:5" x14ac:dyDescent="0.25">
      <c r="A211" s="552"/>
      <c r="B211" s="553"/>
      <c r="C211" s="554"/>
      <c r="D211" s="555"/>
      <c r="E211" s="556"/>
    </row>
    <row r="212" spans="1:5" x14ac:dyDescent="0.25">
      <c r="A212" s="552"/>
      <c r="B212" s="553"/>
      <c r="C212" s="554"/>
      <c r="D212" s="555"/>
      <c r="E212" s="556"/>
    </row>
    <row r="213" spans="1:5" x14ac:dyDescent="0.25">
      <c r="A213" s="552"/>
      <c r="B213" s="553"/>
      <c r="C213" s="554"/>
      <c r="D213" s="555"/>
      <c r="E213" s="556"/>
    </row>
    <row r="214" spans="1:5" x14ac:dyDescent="0.25">
      <c r="A214" s="552"/>
      <c r="B214" s="553"/>
      <c r="C214" s="554"/>
      <c r="D214" s="555"/>
      <c r="E214" s="556"/>
    </row>
    <row r="215" spans="1:5" x14ac:dyDescent="0.25">
      <c r="A215" s="552"/>
      <c r="B215" s="553"/>
      <c r="C215" s="554"/>
      <c r="D215" s="555"/>
      <c r="E215" s="556"/>
    </row>
    <row r="216" spans="1:5" x14ac:dyDescent="0.25">
      <c r="A216" s="552"/>
      <c r="B216" s="553"/>
      <c r="C216" s="554"/>
      <c r="D216" s="555"/>
      <c r="E216" s="556"/>
    </row>
    <row r="217" spans="1:5" x14ac:dyDescent="0.25">
      <c r="A217" s="552"/>
      <c r="B217" s="553"/>
      <c r="C217" s="554"/>
      <c r="D217" s="555"/>
      <c r="E217" s="556"/>
    </row>
    <row r="218" spans="1:5" x14ac:dyDescent="0.25">
      <c r="A218" s="552"/>
      <c r="B218" s="553"/>
      <c r="C218" s="554"/>
      <c r="D218" s="555"/>
      <c r="E218" s="556"/>
    </row>
    <row r="219" spans="1:5" x14ac:dyDescent="0.25">
      <c r="A219" s="552"/>
      <c r="B219" s="553"/>
      <c r="C219" s="554"/>
      <c r="D219" s="555"/>
      <c r="E219" s="556"/>
    </row>
    <row r="220" spans="1:5" x14ac:dyDescent="0.25">
      <c r="A220" s="552"/>
      <c r="B220" s="553"/>
      <c r="C220" s="554"/>
      <c r="D220" s="555"/>
      <c r="E220" s="556"/>
    </row>
    <row r="221" spans="1:5" x14ac:dyDescent="0.25">
      <c r="A221" s="552"/>
      <c r="B221" s="553"/>
      <c r="C221" s="554"/>
      <c r="D221" s="555"/>
      <c r="E221" s="556"/>
    </row>
    <row r="222" spans="1:5" x14ac:dyDescent="0.25">
      <c r="A222" s="552"/>
      <c r="B222" s="553"/>
      <c r="C222" s="554"/>
      <c r="D222" s="555"/>
      <c r="E222" s="556"/>
    </row>
    <row r="223" spans="1:5" x14ac:dyDescent="0.25">
      <c r="A223" s="552"/>
      <c r="B223" s="553"/>
      <c r="C223" s="554"/>
      <c r="D223" s="555"/>
      <c r="E223" s="556"/>
    </row>
    <row r="224" spans="1:5" x14ac:dyDescent="0.25">
      <c r="A224" s="552"/>
      <c r="B224" s="553"/>
      <c r="C224" s="554"/>
      <c r="D224" s="555"/>
      <c r="E224" s="556"/>
    </row>
    <row r="225" spans="1:5" x14ac:dyDescent="0.25">
      <c r="A225" s="552"/>
      <c r="B225" s="553"/>
      <c r="C225" s="554"/>
      <c r="D225" s="555"/>
      <c r="E225" s="556"/>
    </row>
    <row r="226" spans="1:5" x14ac:dyDescent="0.25">
      <c r="A226" s="552"/>
      <c r="B226" s="553"/>
      <c r="C226" s="554"/>
      <c r="D226" s="555"/>
      <c r="E226" s="556"/>
    </row>
    <row r="227" spans="1:5" x14ac:dyDescent="0.25">
      <c r="A227" s="552"/>
      <c r="B227" s="553"/>
      <c r="C227" s="554"/>
      <c r="D227" s="555"/>
      <c r="E227" s="556"/>
    </row>
    <row r="228" spans="1:5" x14ac:dyDescent="0.25">
      <c r="A228" s="552"/>
      <c r="B228" s="553"/>
      <c r="C228" s="554"/>
      <c r="D228" s="555"/>
      <c r="E228" s="556"/>
    </row>
    <row r="229" spans="1:5" x14ac:dyDescent="0.25">
      <c r="A229" s="552"/>
      <c r="B229" s="553"/>
      <c r="C229" s="554"/>
      <c r="D229" s="555"/>
      <c r="E229" s="556"/>
    </row>
    <row r="230" spans="1:5" x14ac:dyDescent="0.25">
      <c r="A230" s="552"/>
      <c r="B230" s="553"/>
      <c r="C230" s="554"/>
      <c r="D230" s="555"/>
      <c r="E230" s="556"/>
    </row>
    <row r="231" spans="1:5" x14ac:dyDescent="0.25">
      <c r="A231" s="552"/>
      <c r="B231" s="553"/>
      <c r="C231" s="554"/>
      <c r="D231" s="555"/>
      <c r="E231" s="556"/>
    </row>
    <row r="232" spans="1:5" x14ac:dyDescent="0.25">
      <c r="A232" s="552"/>
      <c r="B232" s="553"/>
      <c r="C232" s="554"/>
      <c r="D232" s="555"/>
      <c r="E232" s="556"/>
    </row>
    <row r="233" spans="1:5" x14ac:dyDescent="0.25">
      <c r="A233" s="552"/>
      <c r="B233" s="553"/>
      <c r="C233" s="554"/>
      <c r="D233" s="555"/>
      <c r="E233" s="556"/>
    </row>
    <row r="234" spans="1:5" x14ac:dyDescent="0.25">
      <c r="A234" s="552"/>
      <c r="B234" s="553"/>
      <c r="C234" s="554"/>
      <c r="D234" s="555"/>
      <c r="E234" s="556"/>
    </row>
    <row r="235" spans="1:5" x14ac:dyDescent="0.25">
      <c r="A235" s="552"/>
      <c r="B235" s="553"/>
      <c r="C235" s="554"/>
      <c r="D235" s="555"/>
      <c r="E235" s="556"/>
    </row>
    <row r="236" spans="1:5" x14ac:dyDescent="0.25">
      <c r="A236" s="552"/>
      <c r="B236" s="553"/>
      <c r="C236" s="554"/>
      <c r="D236" s="555"/>
      <c r="E236" s="556"/>
    </row>
    <row r="237" spans="1:5" x14ac:dyDescent="0.25">
      <c r="A237" s="552"/>
      <c r="B237" s="553"/>
      <c r="C237" s="554"/>
      <c r="D237" s="555"/>
      <c r="E237" s="556"/>
    </row>
    <row r="238" spans="1:5" x14ac:dyDescent="0.25">
      <c r="A238" s="552"/>
      <c r="B238" s="553"/>
      <c r="C238" s="554"/>
      <c r="D238" s="555"/>
      <c r="E238" s="556"/>
    </row>
    <row r="239" spans="1:5" x14ac:dyDescent="0.25">
      <c r="A239" s="552"/>
      <c r="B239" s="553"/>
      <c r="C239" s="554"/>
      <c r="D239" s="555"/>
      <c r="E239" s="556"/>
    </row>
    <row r="240" spans="1:5" x14ac:dyDescent="0.25">
      <c r="A240" s="552"/>
      <c r="B240" s="553"/>
      <c r="C240" s="554"/>
      <c r="D240" s="555"/>
      <c r="E240" s="556"/>
    </row>
    <row r="241" spans="1:5" x14ac:dyDescent="0.25">
      <c r="A241" s="552"/>
      <c r="B241" s="553"/>
      <c r="C241" s="554"/>
      <c r="D241" s="555"/>
      <c r="E241" s="556"/>
    </row>
    <row r="242" spans="1:5" x14ac:dyDescent="0.25">
      <c r="A242" s="552"/>
      <c r="B242" s="553"/>
      <c r="C242" s="554"/>
      <c r="D242" s="555"/>
      <c r="E242" s="556"/>
    </row>
    <row r="243" spans="1:5" x14ac:dyDescent="0.25">
      <c r="A243" s="552"/>
      <c r="B243" s="553"/>
      <c r="C243" s="554"/>
      <c r="D243" s="555"/>
      <c r="E243" s="556"/>
    </row>
    <row r="244" spans="1:5" x14ac:dyDescent="0.25">
      <c r="A244" s="552"/>
      <c r="B244" s="553"/>
      <c r="C244" s="554"/>
      <c r="D244" s="555"/>
      <c r="E244" s="556"/>
    </row>
    <row r="245" spans="1:5" x14ac:dyDescent="0.25">
      <c r="A245" s="552"/>
      <c r="B245" s="553"/>
      <c r="C245" s="554"/>
      <c r="D245" s="555"/>
      <c r="E245" s="556"/>
    </row>
    <row r="246" spans="1:5" x14ac:dyDescent="0.25">
      <c r="A246" s="552"/>
      <c r="B246" s="553"/>
      <c r="C246" s="554"/>
      <c r="D246" s="555"/>
      <c r="E246" s="556"/>
    </row>
    <row r="247" spans="1:5" x14ac:dyDescent="0.25">
      <c r="A247" s="552"/>
      <c r="B247" s="553"/>
      <c r="C247" s="554"/>
      <c r="D247" s="555"/>
      <c r="E247" s="556"/>
    </row>
    <row r="248" spans="1:5" x14ac:dyDescent="0.25">
      <c r="A248" s="552"/>
      <c r="B248" s="553"/>
      <c r="C248" s="554"/>
      <c r="D248" s="555"/>
      <c r="E248" s="556"/>
    </row>
    <row r="249" spans="1:5" x14ac:dyDescent="0.25">
      <c r="A249" s="552"/>
      <c r="B249" s="553"/>
      <c r="C249" s="554"/>
      <c r="D249" s="555"/>
      <c r="E249" s="556"/>
    </row>
    <row r="250" spans="1:5" x14ac:dyDescent="0.25">
      <c r="A250" s="552"/>
      <c r="B250" s="553"/>
      <c r="C250" s="554"/>
      <c r="D250" s="555"/>
      <c r="E250" s="556"/>
    </row>
    <row r="251" spans="1:5" x14ac:dyDescent="0.25">
      <c r="A251" s="552"/>
      <c r="B251" s="553"/>
      <c r="C251" s="554"/>
      <c r="D251" s="555"/>
      <c r="E251" s="556"/>
    </row>
    <row r="252" spans="1:5" x14ac:dyDescent="0.25">
      <c r="A252" s="552"/>
      <c r="B252" s="553"/>
      <c r="C252" s="554"/>
      <c r="D252" s="555"/>
      <c r="E252" s="556"/>
    </row>
    <row r="253" spans="1:5" x14ac:dyDescent="0.25">
      <c r="A253" s="552"/>
      <c r="B253" s="553"/>
      <c r="C253" s="554"/>
      <c r="D253" s="555"/>
      <c r="E253" s="556"/>
    </row>
    <row r="254" spans="1:5" x14ac:dyDescent="0.25">
      <c r="A254" s="552"/>
      <c r="B254" s="553"/>
      <c r="C254" s="554"/>
      <c r="D254" s="555"/>
      <c r="E254" s="556"/>
    </row>
    <row r="255" spans="1:5" x14ac:dyDescent="0.25">
      <c r="A255" s="552"/>
      <c r="B255" s="553"/>
      <c r="C255" s="554"/>
      <c r="D255" s="555"/>
      <c r="E255" s="556"/>
    </row>
    <row r="256" spans="1:5" x14ac:dyDescent="0.25">
      <c r="A256" s="552"/>
      <c r="B256" s="553"/>
      <c r="C256" s="554"/>
      <c r="D256" s="555"/>
      <c r="E256" s="556"/>
    </row>
    <row r="257" spans="1:5" x14ac:dyDescent="0.25">
      <c r="A257" s="552"/>
      <c r="B257" s="553"/>
      <c r="C257" s="554"/>
      <c r="D257" s="555"/>
      <c r="E257" s="556"/>
    </row>
    <row r="258" spans="1:5" x14ac:dyDescent="0.25">
      <c r="A258" s="552"/>
      <c r="B258" s="553"/>
      <c r="C258" s="554"/>
      <c r="D258" s="555"/>
      <c r="E258" s="556"/>
    </row>
    <row r="259" spans="1:5" x14ac:dyDescent="0.25">
      <c r="A259" s="552"/>
      <c r="B259" s="553"/>
      <c r="C259" s="554"/>
      <c r="D259" s="555"/>
      <c r="E259" s="556"/>
    </row>
    <row r="260" spans="1:5" x14ac:dyDescent="0.25">
      <c r="A260" s="552"/>
      <c r="B260" s="553"/>
      <c r="C260" s="554"/>
      <c r="D260" s="555"/>
      <c r="E260" s="556"/>
    </row>
    <row r="261" spans="1:5" x14ac:dyDescent="0.25">
      <c r="A261" s="552"/>
      <c r="B261" s="553"/>
      <c r="C261" s="554"/>
      <c r="D261" s="555"/>
      <c r="E261" s="556"/>
    </row>
    <row r="262" spans="1:5" x14ac:dyDescent="0.25">
      <c r="A262" s="552"/>
      <c r="B262" s="553"/>
      <c r="C262" s="554"/>
      <c r="D262" s="555"/>
      <c r="E262" s="556"/>
    </row>
    <row r="263" spans="1:5" x14ac:dyDescent="0.25">
      <c r="A263" s="552"/>
      <c r="B263" s="553"/>
      <c r="C263" s="554"/>
      <c r="D263" s="555"/>
      <c r="E263" s="556"/>
    </row>
    <row r="264" spans="1:5" x14ac:dyDescent="0.25">
      <c r="A264" s="552"/>
      <c r="B264" s="553"/>
      <c r="C264" s="554"/>
      <c r="D264" s="555"/>
      <c r="E264" s="556"/>
    </row>
    <row r="265" spans="1:5" x14ac:dyDescent="0.25">
      <c r="A265" s="552"/>
      <c r="B265" s="553"/>
      <c r="C265" s="554"/>
      <c r="D265" s="555"/>
      <c r="E265" s="556"/>
    </row>
    <row r="266" spans="1:5" x14ac:dyDescent="0.25">
      <c r="A266" s="552"/>
      <c r="B266" s="553"/>
      <c r="C266" s="554"/>
      <c r="D266" s="555"/>
      <c r="E266" s="556"/>
    </row>
    <row r="267" spans="1:5" x14ac:dyDescent="0.25">
      <c r="A267" s="552"/>
      <c r="B267" s="553"/>
      <c r="C267" s="554"/>
      <c r="D267" s="555"/>
      <c r="E267" s="556"/>
    </row>
    <row r="268" spans="1:5" x14ac:dyDescent="0.25">
      <c r="A268" s="552"/>
      <c r="B268" s="553"/>
      <c r="C268" s="554"/>
      <c r="D268" s="555"/>
      <c r="E268" s="556"/>
    </row>
    <row r="269" spans="1:5" x14ac:dyDescent="0.25">
      <c r="A269" s="552"/>
      <c r="B269" s="553"/>
      <c r="C269" s="554"/>
      <c r="D269" s="555"/>
      <c r="E269" s="556"/>
    </row>
    <row r="270" spans="1:5" x14ac:dyDescent="0.25">
      <c r="A270" s="552"/>
      <c r="B270" s="553"/>
      <c r="C270" s="554"/>
      <c r="D270" s="555"/>
      <c r="E270" s="556"/>
    </row>
    <row r="271" spans="1:5" x14ac:dyDescent="0.25">
      <c r="A271" s="552"/>
      <c r="B271" s="553"/>
      <c r="C271" s="554"/>
      <c r="D271" s="555"/>
      <c r="E271" s="556"/>
    </row>
    <row r="272" spans="1:5" x14ac:dyDescent="0.25">
      <c r="A272" s="552"/>
      <c r="B272" s="553"/>
      <c r="C272" s="554"/>
      <c r="D272" s="555"/>
      <c r="E272" s="556"/>
    </row>
    <row r="273" spans="1:5" x14ac:dyDescent="0.25">
      <c r="A273" s="552"/>
      <c r="B273" s="553"/>
      <c r="C273" s="554"/>
      <c r="D273" s="555"/>
      <c r="E273" s="556"/>
    </row>
    <row r="274" spans="1:5" x14ac:dyDescent="0.25">
      <c r="A274" s="552"/>
      <c r="B274" s="553"/>
      <c r="C274" s="554"/>
      <c r="D274" s="555"/>
      <c r="E274" s="556"/>
    </row>
    <row r="275" spans="1:5" x14ac:dyDescent="0.25">
      <c r="A275" s="552"/>
      <c r="B275" s="553"/>
      <c r="C275" s="554"/>
      <c r="D275" s="555"/>
      <c r="E275" s="556"/>
    </row>
    <row r="276" spans="1:5" x14ac:dyDescent="0.25">
      <c r="A276" s="552"/>
      <c r="B276" s="553"/>
      <c r="C276" s="554"/>
      <c r="D276" s="555"/>
      <c r="E276" s="556"/>
    </row>
    <row r="277" spans="1:5" x14ac:dyDescent="0.25">
      <c r="A277" s="552"/>
      <c r="B277" s="553"/>
      <c r="C277" s="554"/>
      <c r="D277" s="555"/>
      <c r="E277" s="556"/>
    </row>
    <row r="278" spans="1:5" x14ac:dyDescent="0.25">
      <c r="A278" s="552"/>
      <c r="B278" s="553"/>
      <c r="C278" s="554"/>
      <c r="D278" s="555"/>
      <c r="E278" s="556"/>
    </row>
    <row r="279" spans="1:5" x14ac:dyDescent="0.25">
      <c r="A279" s="552"/>
      <c r="B279" s="553"/>
      <c r="C279" s="554"/>
      <c r="D279" s="555"/>
      <c r="E279" s="556"/>
    </row>
    <row r="280" spans="1:5" x14ac:dyDescent="0.25">
      <c r="A280" s="552"/>
      <c r="B280" s="553"/>
      <c r="C280" s="554"/>
      <c r="D280" s="555"/>
      <c r="E280" s="556"/>
    </row>
    <row r="281" spans="1:5" x14ac:dyDescent="0.25">
      <c r="A281" s="552"/>
      <c r="B281" s="553"/>
      <c r="C281" s="554"/>
      <c r="D281" s="555"/>
      <c r="E281" s="556"/>
    </row>
    <row r="282" spans="1:5" x14ac:dyDescent="0.25">
      <c r="A282" s="552"/>
      <c r="B282" s="553"/>
      <c r="C282" s="554"/>
      <c r="D282" s="555"/>
      <c r="E282" s="556"/>
    </row>
    <row r="283" spans="1:5" x14ac:dyDescent="0.25">
      <c r="A283" s="552"/>
      <c r="B283" s="553"/>
      <c r="C283" s="554"/>
      <c r="D283" s="555"/>
      <c r="E283" s="556"/>
    </row>
    <row r="284" spans="1:5" x14ac:dyDescent="0.25">
      <c r="A284" s="552"/>
      <c r="B284" s="553"/>
      <c r="C284" s="554"/>
      <c r="D284" s="555"/>
      <c r="E284" s="556"/>
    </row>
    <row r="285" spans="1:5" x14ac:dyDescent="0.25">
      <c r="A285" s="552"/>
      <c r="B285" s="553"/>
      <c r="C285" s="554"/>
      <c r="D285" s="555"/>
      <c r="E285" s="556"/>
    </row>
    <row r="286" spans="1:5" x14ac:dyDescent="0.25">
      <c r="A286" s="552"/>
      <c r="B286" s="553"/>
      <c r="C286" s="554"/>
      <c r="D286" s="555"/>
      <c r="E286" s="556"/>
    </row>
    <row r="287" spans="1:5" x14ac:dyDescent="0.25">
      <c r="A287" s="552"/>
      <c r="B287" s="553"/>
      <c r="C287" s="554"/>
      <c r="D287" s="555"/>
      <c r="E287" s="556"/>
    </row>
    <row r="288" spans="1:5" x14ac:dyDescent="0.25">
      <c r="A288" s="552"/>
      <c r="B288" s="553"/>
      <c r="C288" s="554"/>
      <c r="D288" s="555"/>
      <c r="E288" s="556"/>
    </row>
    <row r="289" spans="1:5" x14ac:dyDescent="0.25">
      <c r="A289" s="552"/>
      <c r="B289" s="553"/>
      <c r="C289" s="554"/>
      <c r="D289" s="555"/>
      <c r="E289" s="556"/>
    </row>
    <row r="290" spans="1:5" x14ac:dyDescent="0.25">
      <c r="A290" s="552"/>
      <c r="B290" s="553"/>
      <c r="C290" s="554"/>
      <c r="D290" s="555"/>
      <c r="E290" s="556"/>
    </row>
    <row r="291" spans="1:5" x14ac:dyDescent="0.25">
      <c r="A291" s="552"/>
      <c r="B291" s="553"/>
      <c r="C291" s="554"/>
      <c r="D291" s="555"/>
      <c r="E291" s="556"/>
    </row>
    <row r="292" spans="1:5" x14ac:dyDescent="0.25">
      <c r="A292" s="552"/>
      <c r="B292" s="553"/>
      <c r="C292" s="554"/>
      <c r="D292" s="555"/>
      <c r="E292" s="556"/>
    </row>
    <row r="293" spans="1:5" x14ac:dyDescent="0.25">
      <c r="A293" s="552"/>
      <c r="B293" s="553"/>
      <c r="C293" s="554"/>
      <c r="D293" s="555"/>
      <c r="E293" s="556"/>
    </row>
    <row r="294" spans="1:5" x14ac:dyDescent="0.25">
      <c r="A294" s="552"/>
      <c r="B294" s="553"/>
      <c r="C294" s="554"/>
      <c r="D294" s="555"/>
      <c r="E294" s="556"/>
    </row>
    <row r="295" spans="1:5" x14ac:dyDescent="0.25">
      <c r="A295" s="552"/>
      <c r="B295" s="553"/>
      <c r="C295" s="554"/>
      <c r="D295" s="555"/>
      <c r="E295" s="556"/>
    </row>
    <row r="296" spans="1:5" x14ac:dyDescent="0.25">
      <c r="A296" s="552"/>
      <c r="B296" s="553"/>
      <c r="C296" s="554"/>
      <c r="D296" s="555"/>
      <c r="E296" s="556"/>
    </row>
    <row r="297" spans="1:5" x14ac:dyDescent="0.25">
      <c r="A297" s="552"/>
      <c r="B297" s="553"/>
      <c r="C297" s="554"/>
      <c r="D297" s="555"/>
      <c r="E297" s="556"/>
    </row>
    <row r="298" spans="1:5" x14ac:dyDescent="0.25">
      <c r="A298" s="552"/>
      <c r="B298" s="553"/>
      <c r="C298" s="554"/>
      <c r="D298" s="555"/>
      <c r="E298" s="556"/>
    </row>
    <row r="299" spans="1:5" x14ac:dyDescent="0.25">
      <c r="A299" s="552"/>
      <c r="B299" s="553"/>
      <c r="C299" s="554"/>
      <c r="D299" s="555"/>
      <c r="E299" s="556"/>
    </row>
    <row r="300" spans="1:5" x14ac:dyDescent="0.25">
      <c r="A300" s="552"/>
      <c r="B300" s="553"/>
      <c r="C300" s="554"/>
      <c r="D300" s="555"/>
      <c r="E300" s="556"/>
    </row>
    <row r="301" spans="1:5" x14ac:dyDescent="0.25">
      <c r="A301" s="552"/>
      <c r="B301" s="553"/>
      <c r="C301" s="554"/>
      <c r="D301" s="555"/>
      <c r="E301" s="556"/>
    </row>
    <row r="302" spans="1:5" x14ac:dyDescent="0.25">
      <c r="A302" s="552"/>
      <c r="B302" s="553"/>
      <c r="C302" s="554"/>
      <c r="D302" s="555"/>
      <c r="E302" s="556"/>
    </row>
    <row r="303" spans="1:5" x14ac:dyDescent="0.25">
      <c r="A303" s="552"/>
      <c r="B303" s="553"/>
      <c r="C303" s="554"/>
      <c r="D303" s="555"/>
      <c r="E303" s="556"/>
    </row>
    <row r="304" spans="1:5" x14ac:dyDescent="0.25">
      <c r="A304" s="552"/>
      <c r="B304" s="553"/>
      <c r="C304" s="554"/>
      <c r="D304" s="555"/>
      <c r="E304" s="556"/>
    </row>
    <row r="305" spans="1:5" x14ac:dyDescent="0.25">
      <c r="A305" s="552"/>
      <c r="B305" s="553"/>
      <c r="C305" s="554"/>
      <c r="D305" s="555"/>
      <c r="E305" s="556"/>
    </row>
    <row r="306" spans="1:5" x14ac:dyDescent="0.25">
      <c r="A306" s="552"/>
      <c r="B306" s="553"/>
      <c r="C306" s="554"/>
      <c r="D306" s="555"/>
      <c r="E306" s="556"/>
    </row>
    <row r="307" spans="1:5" x14ac:dyDescent="0.25">
      <c r="A307" s="552"/>
      <c r="B307" s="553"/>
      <c r="C307" s="554"/>
      <c r="D307" s="555"/>
      <c r="E307" s="556"/>
    </row>
    <row r="308" spans="1:5" x14ac:dyDescent="0.25">
      <c r="A308" s="552"/>
      <c r="B308" s="553"/>
      <c r="C308" s="554"/>
      <c r="D308" s="555"/>
      <c r="E308" s="556"/>
    </row>
    <row r="309" spans="1:5" x14ac:dyDescent="0.25">
      <c r="A309" s="552"/>
      <c r="B309" s="553"/>
      <c r="C309" s="554"/>
      <c r="D309" s="555"/>
      <c r="E309" s="556"/>
    </row>
    <row r="310" spans="1:5" x14ac:dyDescent="0.25">
      <c r="A310" s="552"/>
      <c r="B310" s="553"/>
      <c r="C310" s="554"/>
      <c r="D310" s="555"/>
      <c r="E310" s="556"/>
    </row>
    <row r="311" spans="1:5" x14ac:dyDescent="0.25">
      <c r="A311" s="552"/>
      <c r="B311" s="553"/>
      <c r="C311" s="554"/>
      <c r="D311" s="555"/>
      <c r="E311" s="556"/>
    </row>
    <row r="312" spans="1:5" x14ac:dyDescent="0.25">
      <c r="A312" s="552"/>
      <c r="B312" s="553"/>
      <c r="C312" s="554"/>
      <c r="D312" s="555"/>
      <c r="E312" s="556"/>
    </row>
    <row r="313" spans="1:5" x14ac:dyDescent="0.25">
      <c r="A313" s="552"/>
      <c r="B313" s="553"/>
      <c r="C313" s="554"/>
      <c r="D313" s="555"/>
      <c r="E313" s="556"/>
    </row>
    <row r="314" spans="1:5" x14ac:dyDescent="0.25">
      <c r="A314" s="552"/>
      <c r="B314" s="553"/>
      <c r="C314" s="554"/>
      <c r="D314" s="555"/>
      <c r="E314" s="556"/>
    </row>
    <row r="315" spans="1:5" x14ac:dyDescent="0.25">
      <c r="A315" s="552"/>
      <c r="B315" s="553"/>
      <c r="C315" s="554"/>
      <c r="D315" s="555"/>
      <c r="E315" s="556"/>
    </row>
    <row r="316" spans="1:5" x14ac:dyDescent="0.25">
      <c r="A316" s="552"/>
      <c r="B316" s="553"/>
      <c r="C316" s="554"/>
      <c r="D316" s="555"/>
      <c r="E316" s="556"/>
    </row>
    <row r="317" spans="1:5" x14ac:dyDescent="0.25">
      <c r="A317" s="552"/>
      <c r="B317" s="553"/>
      <c r="C317" s="554"/>
      <c r="D317" s="555"/>
      <c r="E317" s="556"/>
    </row>
    <row r="318" spans="1:5" x14ac:dyDescent="0.25">
      <c r="A318" s="552"/>
      <c r="B318" s="553"/>
      <c r="C318" s="554"/>
      <c r="D318" s="555"/>
      <c r="E318" s="556"/>
    </row>
    <row r="319" spans="1:5" x14ac:dyDescent="0.25">
      <c r="A319" s="552"/>
      <c r="B319" s="553"/>
      <c r="C319" s="554"/>
      <c r="D319" s="555"/>
      <c r="E319" s="556"/>
    </row>
    <row r="320" spans="1:5" x14ac:dyDescent="0.25">
      <c r="A320" s="552"/>
      <c r="B320" s="553"/>
      <c r="C320" s="554"/>
      <c r="D320" s="555"/>
      <c r="E320" s="556"/>
    </row>
    <row r="321" spans="1:5" x14ac:dyDescent="0.25">
      <c r="A321" s="552"/>
      <c r="B321" s="553"/>
      <c r="C321" s="554"/>
      <c r="D321" s="555"/>
      <c r="E321" s="556"/>
    </row>
    <row r="322" spans="1:5" x14ac:dyDescent="0.25">
      <c r="A322" s="552"/>
      <c r="B322" s="553"/>
      <c r="C322" s="554"/>
      <c r="D322" s="555"/>
      <c r="E322" s="556"/>
    </row>
    <row r="323" spans="1:5" x14ac:dyDescent="0.25">
      <c r="A323" s="552"/>
      <c r="B323" s="553"/>
      <c r="C323" s="554"/>
      <c r="D323" s="555"/>
      <c r="E323" s="556"/>
    </row>
    <row r="324" spans="1:5" x14ac:dyDescent="0.25">
      <c r="A324" s="552"/>
      <c r="B324" s="553"/>
      <c r="C324" s="554"/>
      <c r="D324" s="555"/>
      <c r="E324" s="556"/>
    </row>
    <row r="325" spans="1:5" x14ac:dyDescent="0.25">
      <c r="A325" s="552"/>
      <c r="B325" s="553"/>
      <c r="C325" s="554"/>
      <c r="D325" s="555"/>
      <c r="E325" s="556"/>
    </row>
    <row r="326" spans="1:5" x14ac:dyDescent="0.25">
      <c r="A326" s="552"/>
      <c r="B326" s="553"/>
      <c r="C326" s="554"/>
      <c r="D326" s="555"/>
      <c r="E326" s="556"/>
    </row>
    <row r="327" spans="1:5" x14ac:dyDescent="0.25">
      <c r="A327" s="552"/>
      <c r="B327" s="553"/>
      <c r="C327" s="554"/>
      <c r="D327" s="555"/>
      <c r="E327" s="556"/>
    </row>
    <row r="328" spans="1:5" x14ac:dyDescent="0.25">
      <c r="A328" s="552"/>
      <c r="B328" s="553"/>
      <c r="C328" s="554"/>
      <c r="D328" s="555"/>
      <c r="E328" s="556"/>
    </row>
    <row r="329" spans="1:5" x14ac:dyDescent="0.25">
      <c r="A329" s="552"/>
      <c r="B329" s="553"/>
      <c r="C329" s="554"/>
      <c r="D329" s="555"/>
      <c r="E329" s="556"/>
    </row>
    <row r="330" spans="1:5" x14ac:dyDescent="0.25">
      <c r="A330" s="552"/>
      <c r="B330" s="553"/>
      <c r="C330" s="554"/>
      <c r="D330" s="555"/>
      <c r="E330" s="556"/>
    </row>
    <row r="331" spans="1:5" x14ac:dyDescent="0.25">
      <c r="A331" s="552"/>
      <c r="B331" s="553"/>
      <c r="C331" s="554"/>
      <c r="D331" s="555"/>
      <c r="E331" s="556"/>
    </row>
    <row r="332" spans="1:5" x14ac:dyDescent="0.25">
      <c r="A332" s="552"/>
      <c r="B332" s="553"/>
      <c r="C332" s="554"/>
      <c r="D332" s="555"/>
      <c r="E332" s="556"/>
    </row>
    <row r="333" spans="1:5" x14ac:dyDescent="0.25">
      <c r="A333" s="552"/>
      <c r="B333" s="553"/>
      <c r="C333" s="554"/>
      <c r="D333" s="555"/>
      <c r="E333" s="556"/>
    </row>
    <row r="334" spans="1:5" x14ac:dyDescent="0.25">
      <c r="A334" s="552"/>
      <c r="B334" s="553"/>
      <c r="C334" s="554"/>
      <c r="D334" s="555"/>
      <c r="E334" s="556"/>
    </row>
    <row r="335" spans="1:5" x14ac:dyDescent="0.25">
      <c r="A335" s="552"/>
      <c r="B335" s="553"/>
      <c r="C335" s="554"/>
      <c r="D335" s="555"/>
      <c r="E335" s="556"/>
    </row>
    <row r="336" spans="1:5" x14ac:dyDescent="0.25">
      <c r="A336" s="552"/>
      <c r="B336" s="553"/>
      <c r="C336" s="554"/>
      <c r="D336" s="555"/>
      <c r="E336" s="556"/>
    </row>
    <row r="337" spans="1:5" x14ac:dyDescent="0.25">
      <c r="A337" s="552"/>
      <c r="B337" s="553"/>
      <c r="C337" s="554"/>
      <c r="D337" s="555"/>
      <c r="E337" s="556"/>
    </row>
    <row r="338" spans="1:5" x14ac:dyDescent="0.25">
      <c r="A338" s="552"/>
      <c r="B338" s="553"/>
      <c r="C338" s="554"/>
      <c r="D338" s="555"/>
      <c r="E338" s="556"/>
    </row>
    <row r="339" spans="1:5" x14ac:dyDescent="0.25">
      <c r="A339" s="552"/>
      <c r="B339" s="553"/>
      <c r="C339" s="554"/>
      <c r="D339" s="555"/>
      <c r="E339" s="556"/>
    </row>
    <row r="340" spans="1:5" x14ac:dyDescent="0.25">
      <c r="A340" s="552"/>
      <c r="B340" s="553"/>
      <c r="C340" s="554"/>
      <c r="D340" s="555"/>
      <c r="E340" s="556"/>
    </row>
    <row r="341" spans="1:5" x14ac:dyDescent="0.25">
      <c r="A341" s="552"/>
      <c r="B341" s="553"/>
      <c r="C341" s="554"/>
      <c r="D341" s="555"/>
      <c r="E341" s="556"/>
    </row>
    <row r="342" spans="1:5" x14ac:dyDescent="0.25">
      <c r="A342" s="552"/>
      <c r="B342" s="553"/>
      <c r="C342" s="554"/>
      <c r="D342" s="555"/>
      <c r="E342" s="556"/>
    </row>
    <row r="343" spans="1:5" x14ac:dyDescent="0.25">
      <c r="A343" s="552"/>
      <c r="B343" s="553"/>
      <c r="C343" s="554"/>
      <c r="D343" s="555"/>
      <c r="E343" s="556"/>
    </row>
    <row r="344" spans="1:5" x14ac:dyDescent="0.25">
      <c r="A344" s="552"/>
      <c r="B344" s="553"/>
      <c r="C344" s="554"/>
      <c r="D344" s="555"/>
      <c r="E344" s="556"/>
    </row>
    <row r="345" spans="1:5" x14ac:dyDescent="0.25">
      <c r="A345" s="552"/>
      <c r="B345" s="553"/>
      <c r="C345" s="554"/>
      <c r="D345" s="555"/>
      <c r="E345" s="556"/>
    </row>
    <row r="346" spans="1:5" x14ac:dyDescent="0.25">
      <c r="A346" s="552"/>
      <c r="B346" s="553"/>
      <c r="C346" s="554"/>
      <c r="D346" s="555"/>
      <c r="E346" s="556"/>
    </row>
    <row r="347" spans="1:5" x14ac:dyDescent="0.25">
      <c r="A347" s="552"/>
      <c r="B347" s="553"/>
      <c r="C347" s="554"/>
      <c r="D347" s="555"/>
      <c r="E347" s="556"/>
    </row>
    <row r="348" spans="1:5" x14ac:dyDescent="0.25">
      <c r="A348" s="552"/>
      <c r="B348" s="553"/>
      <c r="C348" s="554"/>
      <c r="D348" s="555"/>
      <c r="E348" s="556"/>
    </row>
    <row r="349" spans="1:5" x14ac:dyDescent="0.25">
      <c r="A349" s="552"/>
      <c r="B349" s="553"/>
      <c r="C349" s="554"/>
      <c r="D349" s="555"/>
      <c r="E349" s="556"/>
    </row>
    <row r="350" spans="1:5" x14ac:dyDescent="0.25">
      <c r="A350" s="552"/>
      <c r="B350" s="553"/>
      <c r="C350" s="554"/>
      <c r="D350" s="555"/>
      <c r="E350" s="556"/>
    </row>
    <row r="351" spans="1:5" x14ac:dyDescent="0.25">
      <c r="A351" s="552"/>
      <c r="B351" s="553"/>
      <c r="C351" s="554"/>
      <c r="D351" s="555"/>
      <c r="E351" s="556"/>
    </row>
    <row r="352" spans="1:5" x14ac:dyDescent="0.25">
      <c r="A352" s="552"/>
      <c r="B352" s="553"/>
      <c r="C352" s="554"/>
      <c r="D352" s="555"/>
      <c r="E352" s="556"/>
    </row>
    <row r="353" spans="1:5" x14ac:dyDescent="0.25">
      <c r="A353" s="552"/>
      <c r="B353" s="553"/>
      <c r="C353" s="554"/>
      <c r="D353" s="555"/>
      <c r="E353" s="556"/>
    </row>
    <row r="354" spans="1:5" x14ac:dyDescent="0.25">
      <c r="A354" s="552"/>
      <c r="B354" s="553"/>
      <c r="C354" s="554"/>
      <c r="D354" s="555"/>
      <c r="E354" s="556"/>
    </row>
    <row r="355" spans="1:5" x14ac:dyDescent="0.25">
      <c r="A355" s="552"/>
      <c r="B355" s="553"/>
      <c r="C355" s="554"/>
      <c r="D355" s="555"/>
      <c r="E355" s="556"/>
    </row>
    <row r="356" spans="1:5" x14ac:dyDescent="0.25">
      <c r="A356" s="552"/>
      <c r="B356" s="553"/>
      <c r="C356" s="554"/>
      <c r="D356" s="555"/>
      <c r="E356" s="556"/>
    </row>
    <row r="357" spans="1:5" x14ac:dyDescent="0.25">
      <c r="A357" s="552"/>
      <c r="B357" s="553"/>
      <c r="C357" s="554"/>
      <c r="D357" s="555"/>
      <c r="E357" s="556"/>
    </row>
    <row r="358" spans="1:5" x14ac:dyDescent="0.25">
      <c r="A358" s="552"/>
      <c r="B358" s="553"/>
      <c r="C358" s="554"/>
      <c r="D358" s="555"/>
      <c r="E358" s="556"/>
    </row>
    <row r="359" spans="1:5" x14ac:dyDescent="0.25">
      <c r="A359" s="552"/>
      <c r="B359" s="553"/>
      <c r="C359" s="554"/>
      <c r="D359" s="555"/>
      <c r="E359" s="556"/>
    </row>
    <row r="360" spans="1:5" x14ac:dyDescent="0.25">
      <c r="A360" s="552"/>
      <c r="B360" s="553"/>
      <c r="C360" s="554"/>
      <c r="D360" s="555"/>
      <c r="E360" s="556"/>
    </row>
    <row r="361" spans="1:5" x14ac:dyDescent="0.25">
      <c r="A361" s="552"/>
      <c r="B361" s="553"/>
      <c r="C361" s="554"/>
      <c r="D361" s="555"/>
      <c r="E361" s="556"/>
    </row>
    <row r="362" spans="1:5" x14ac:dyDescent="0.25">
      <c r="A362" s="552"/>
      <c r="B362" s="553"/>
      <c r="C362" s="554"/>
      <c r="D362" s="555"/>
      <c r="E362" s="556"/>
    </row>
    <row r="363" spans="1:5" x14ac:dyDescent="0.25">
      <c r="A363" s="552"/>
      <c r="B363" s="553"/>
      <c r="C363" s="554"/>
      <c r="D363" s="555"/>
      <c r="E363" s="556"/>
    </row>
    <row r="364" spans="1:5" x14ac:dyDescent="0.25">
      <c r="A364" s="552"/>
      <c r="B364" s="553"/>
      <c r="C364" s="554"/>
      <c r="D364" s="555"/>
      <c r="E364" s="556"/>
    </row>
    <row r="365" spans="1:5" x14ac:dyDescent="0.25">
      <c r="A365" s="552"/>
      <c r="B365" s="553"/>
      <c r="C365" s="554"/>
      <c r="D365" s="555"/>
      <c r="E365" s="556"/>
    </row>
    <row r="366" spans="1:5" x14ac:dyDescent="0.25">
      <c r="A366" s="552"/>
      <c r="B366" s="553"/>
      <c r="C366" s="554"/>
      <c r="D366" s="555"/>
      <c r="E366" s="556"/>
    </row>
    <row r="367" spans="1:5" x14ac:dyDescent="0.25">
      <c r="A367" s="552"/>
      <c r="B367" s="553"/>
      <c r="C367" s="554"/>
      <c r="D367" s="555"/>
      <c r="E367" s="556"/>
    </row>
    <row r="368" spans="1:5" x14ac:dyDescent="0.25">
      <c r="A368" s="552"/>
      <c r="B368" s="553"/>
      <c r="C368" s="554"/>
      <c r="D368" s="555"/>
      <c r="E368" s="556"/>
    </row>
    <row r="369" spans="1:5" x14ac:dyDescent="0.25">
      <c r="A369" s="552"/>
      <c r="B369" s="553"/>
      <c r="C369" s="554"/>
      <c r="D369" s="555"/>
      <c r="E369" s="556"/>
    </row>
    <row r="370" spans="1:5" x14ac:dyDescent="0.25">
      <c r="A370" s="552"/>
      <c r="B370" s="553"/>
      <c r="C370" s="554"/>
      <c r="D370" s="555"/>
      <c r="E370" s="556"/>
    </row>
    <row r="371" spans="1:5" x14ac:dyDescent="0.25">
      <c r="A371" s="552"/>
      <c r="B371" s="553"/>
      <c r="C371" s="554"/>
      <c r="D371" s="555"/>
      <c r="E371" s="556"/>
    </row>
    <row r="372" spans="1:5" x14ac:dyDescent="0.25">
      <c r="A372" s="552"/>
      <c r="B372" s="553"/>
      <c r="C372" s="554"/>
      <c r="D372" s="555"/>
      <c r="E372" s="556"/>
    </row>
    <row r="373" spans="1:5" x14ac:dyDescent="0.25">
      <c r="A373" s="552"/>
      <c r="B373" s="553"/>
      <c r="C373" s="554"/>
      <c r="D373" s="555"/>
      <c r="E373" s="556"/>
    </row>
    <row r="374" spans="1:5" x14ac:dyDescent="0.25">
      <c r="A374" s="552"/>
      <c r="B374" s="553"/>
      <c r="C374" s="554"/>
      <c r="D374" s="555"/>
      <c r="E374" s="556"/>
    </row>
    <row r="375" spans="1:5" x14ac:dyDescent="0.25">
      <c r="A375" s="552"/>
      <c r="B375" s="553"/>
      <c r="C375" s="554"/>
      <c r="D375" s="555"/>
      <c r="E375" s="556"/>
    </row>
    <row r="376" spans="1:5" x14ac:dyDescent="0.25">
      <c r="A376" s="552"/>
      <c r="B376" s="553"/>
      <c r="C376" s="554"/>
      <c r="D376" s="555"/>
      <c r="E376" s="556"/>
    </row>
    <row r="377" spans="1:5" x14ac:dyDescent="0.25">
      <c r="A377" s="552"/>
      <c r="B377" s="553"/>
      <c r="C377" s="554"/>
      <c r="D377" s="555"/>
      <c r="E377" s="556"/>
    </row>
    <row r="378" spans="1:5" x14ac:dyDescent="0.25">
      <c r="A378" s="552"/>
      <c r="B378" s="553"/>
      <c r="C378" s="554"/>
      <c r="D378" s="555"/>
      <c r="E378" s="556"/>
    </row>
    <row r="379" spans="1:5" x14ac:dyDescent="0.25">
      <c r="A379" s="552"/>
      <c r="B379" s="553"/>
      <c r="C379" s="554"/>
      <c r="D379" s="555"/>
      <c r="E379" s="556"/>
    </row>
    <row r="380" spans="1:5" x14ac:dyDescent="0.25">
      <c r="A380" s="552"/>
      <c r="B380" s="553"/>
      <c r="C380" s="554"/>
      <c r="D380" s="555"/>
      <c r="E380" s="556"/>
    </row>
    <row r="381" spans="1:5" x14ac:dyDescent="0.25">
      <c r="A381" s="552"/>
      <c r="B381" s="553"/>
      <c r="C381" s="554"/>
      <c r="D381" s="555"/>
      <c r="E381" s="556"/>
    </row>
    <row r="382" spans="1:5" x14ac:dyDescent="0.25">
      <c r="A382" s="552"/>
      <c r="B382" s="553"/>
      <c r="C382" s="554"/>
      <c r="D382" s="555"/>
      <c r="E382" s="556"/>
    </row>
    <row r="383" spans="1:5" x14ac:dyDescent="0.25">
      <c r="A383" s="552"/>
      <c r="B383" s="553"/>
      <c r="C383" s="554"/>
      <c r="D383" s="555"/>
      <c r="E383" s="556"/>
    </row>
    <row r="384" spans="1:5" x14ac:dyDescent="0.25">
      <c r="A384" s="552"/>
      <c r="B384" s="553"/>
      <c r="C384" s="554"/>
      <c r="D384" s="555"/>
      <c r="E384" s="556"/>
    </row>
    <row r="385" spans="1:5" x14ac:dyDescent="0.25">
      <c r="A385" s="552"/>
      <c r="B385" s="553"/>
      <c r="C385" s="554"/>
      <c r="D385" s="555"/>
      <c r="E385" s="556"/>
    </row>
    <row r="386" spans="1:5" x14ac:dyDescent="0.25">
      <c r="A386" s="552"/>
      <c r="B386" s="553"/>
      <c r="C386" s="554"/>
      <c r="D386" s="555"/>
      <c r="E386" s="556"/>
    </row>
    <row r="387" spans="1:5" x14ac:dyDescent="0.25">
      <c r="A387" s="552"/>
      <c r="B387" s="553"/>
      <c r="C387" s="554"/>
      <c r="D387" s="555"/>
      <c r="E387" s="556"/>
    </row>
    <row r="388" spans="1:5" x14ac:dyDescent="0.25">
      <c r="A388" s="552"/>
      <c r="B388" s="553"/>
      <c r="C388" s="554"/>
      <c r="D388" s="555"/>
      <c r="E388" s="556"/>
    </row>
    <row r="389" spans="1:5" x14ac:dyDescent="0.25">
      <c r="A389" s="552"/>
      <c r="B389" s="553"/>
      <c r="C389" s="554"/>
      <c r="D389" s="555"/>
      <c r="E389" s="556"/>
    </row>
    <row r="390" spans="1:5" x14ac:dyDescent="0.25">
      <c r="A390" s="552"/>
      <c r="B390" s="553"/>
      <c r="C390" s="554"/>
      <c r="D390" s="555"/>
      <c r="E390" s="556"/>
    </row>
    <row r="391" spans="1:5" x14ac:dyDescent="0.25">
      <c r="A391" s="552"/>
      <c r="B391" s="553"/>
      <c r="C391" s="554"/>
      <c r="D391" s="555"/>
      <c r="E391" s="556"/>
    </row>
    <row r="392" spans="1:5" x14ac:dyDescent="0.25">
      <c r="A392" s="552"/>
      <c r="B392" s="553"/>
      <c r="C392" s="554"/>
      <c r="D392" s="555"/>
      <c r="E392" s="556"/>
    </row>
    <row r="393" spans="1:5" x14ac:dyDescent="0.25">
      <c r="A393" s="552"/>
      <c r="B393" s="553"/>
      <c r="C393" s="554"/>
      <c r="D393" s="555"/>
      <c r="E393" s="556"/>
    </row>
    <row r="394" spans="1:5" x14ac:dyDescent="0.25">
      <c r="A394" s="552"/>
      <c r="B394" s="553"/>
      <c r="C394" s="554"/>
      <c r="D394" s="555"/>
      <c r="E394" s="556"/>
    </row>
    <row r="395" spans="1:5" x14ac:dyDescent="0.25">
      <c r="A395" s="552"/>
      <c r="B395" s="553"/>
      <c r="C395" s="554"/>
      <c r="D395" s="555"/>
      <c r="E395" s="556"/>
    </row>
    <row r="396" spans="1:5" x14ac:dyDescent="0.25">
      <c r="A396" s="552"/>
      <c r="B396" s="553"/>
      <c r="C396" s="554"/>
      <c r="D396" s="555"/>
      <c r="E396" s="556"/>
    </row>
    <row r="397" spans="1:5" x14ac:dyDescent="0.25">
      <c r="A397" s="552"/>
      <c r="B397" s="553"/>
      <c r="C397" s="554"/>
      <c r="D397" s="555"/>
      <c r="E397" s="556"/>
    </row>
    <row r="398" spans="1:5" x14ac:dyDescent="0.25">
      <c r="A398" s="552"/>
      <c r="B398" s="553"/>
      <c r="C398" s="554"/>
      <c r="D398" s="555"/>
      <c r="E398" s="556"/>
    </row>
    <row r="399" spans="1:5" x14ac:dyDescent="0.25">
      <c r="A399" s="552"/>
      <c r="B399" s="553"/>
      <c r="C399" s="554"/>
      <c r="D399" s="555"/>
      <c r="E399" s="556"/>
    </row>
    <row r="400" spans="1:5" x14ac:dyDescent="0.25">
      <c r="A400" s="552"/>
      <c r="B400" s="553"/>
      <c r="C400" s="554"/>
      <c r="D400" s="555"/>
      <c r="E400" s="556"/>
    </row>
    <row r="401" spans="1:5" x14ac:dyDescent="0.25">
      <c r="A401" s="552"/>
      <c r="B401" s="553"/>
      <c r="C401" s="554"/>
      <c r="D401" s="555"/>
      <c r="E401" s="556"/>
    </row>
    <row r="402" spans="1:5" x14ac:dyDescent="0.25">
      <c r="A402" s="552"/>
      <c r="B402" s="553"/>
      <c r="C402" s="554"/>
      <c r="D402" s="555"/>
      <c r="E402" s="556"/>
    </row>
    <row r="403" spans="1:5" x14ac:dyDescent="0.25">
      <c r="A403" s="552"/>
      <c r="B403" s="553"/>
      <c r="C403" s="554"/>
      <c r="D403" s="555"/>
      <c r="E403" s="556"/>
    </row>
    <row r="404" spans="1:5" x14ac:dyDescent="0.25">
      <c r="A404" s="552"/>
      <c r="B404" s="553"/>
      <c r="C404" s="554"/>
      <c r="D404" s="555"/>
      <c r="E404" s="556"/>
    </row>
    <row r="405" spans="1:5" x14ac:dyDescent="0.25">
      <c r="A405" s="552"/>
      <c r="B405" s="553"/>
      <c r="C405" s="554"/>
      <c r="D405" s="555"/>
      <c r="E405" s="556"/>
    </row>
    <row r="406" spans="1:5" x14ac:dyDescent="0.25">
      <c r="A406" s="552"/>
      <c r="B406" s="553"/>
      <c r="C406" s="554"/>
      <c r="D406" s="555"/>
      <c r="E406" s="556"/>
    </row>
    <row r="407" spans="1:5" x14ac:dyDescent="0.25">
      <c r="A407" s="552"/>
      <c r="B407" s="553"/>
      <c r="C407" s="554"/>
      <c r="D407" s="555"/>
      <c r="E407" s="556"/>
    </row>
    <row r="408" spans="1:5" x14ac:dyDescent="0.25">
      <c r="A408" s="552"/>
      <c r="B408" s="553"/>
      <c r="C408" s="554"/>
      <c r="D408" s="555"/>
      <c r="E408" s="556"/>
    </row>
    <row r="409" spans="1:5" x14ac:dyDescent="0.25">
      <c r="A409" s="552"/>
      <c r="B409" s="553"/>
      <c r="C409" s="554"/>
      <c r="D409" s="555"/>
      <c r="E409" s="556"/>
    </row>
    <row r="410" spans="1:5" x14ac:dyDescent="0.25">
      <c r="A410" s="552"/>
      <c r="B410" s="553"/>
      <c r="C410" s="554"/>
      <c r="D410" s="555"/>
      <c r="E410" s="556"/>
    </row>
    <row r="411" spans="1:5" x14ac:dyDescent="0.25">
      <c r="A411" s="552"/>
      <c r="B411" s="553"/>
      <c r="C411" s="554"/>
      <c r="D411" s="555"/>
      <c r="E411" s="556"/>
    </row>
    <row r="412" spans="1:5" x14ac:dyDescent="0.25">
      <c r="A412" s="552"/>
      <c r="B412" s="553"/>
      <c r="C412" s="554"/>
      <c r="D412" s="555"/>
      <c r="E412" s="556"/>
    </row>
    <row r="413" spans="1:5" x14ac:dyDescent="0.25">
      <c r="A413" s="552"/>
      <c r="B413" s="553"/>
      <c r="C413" s="554"/>
      <c r="D413" s="555"/>
      <c r="E413" s="556"/>
    </row>
    <row r="414" spans="1:5" x14ac:dyDescent="0.25">
      <c r="A414" s="552"/>
      <c r="B414" s="553"/>
      <c r="C414" s="554"/>
      <c r="D414" s="555"/>
      <c r="E414" s="556"/>
    </row>
    <row r="415" spans="1:5" x14ac:dyDescent="0.25">
      <c r="A415" s="552"/>
      <c r="B415" s="553"/>
      <c r="C415" s="554"/>
      <c r="D415" s="555"/>
      <c r="E415" s="556"/>
    </row>
    <row r="416" spans="1:5" x14ac:dyDescent="0.25">
      <c r="A416" s="552"/>
      <c r="B416" s="553"/>
      <c r="C416" s="554"/>
      <c r="D416" s="555"/>
      <c r="E416" s="556"/>
    </row>
    <row r="417" spans="1:5" x14ac:dyDescent="0.25">
      <c r="A417" s="552"/>
      <c r="B417" s="553"/>
      <c r="C417" s="554"/>
      <c r="D417" s="555"/>
      <c r="E417" s="556"/>
    </row>
    <row r="418" spans="1:5" x14ac:dyDescent="0.25">
      <c r="A418" s="552"/>
      <c r="B418" s="553"/>
      <c r="C418" s="554"/>
      <c r="D418" s="555"/>
      <c r="E418" s="556"/>
    </row>
    <row r="419" spans="1:5" x14ac:dyDescent="0.25">
      <c r="A419" s="552"/>
      <c r="B419" s="553"/>
      <c r="C419" s="554"/>
      <c r="D419" s="555"/>
      <c r="E419" s="556"/>
    </row>
    <row r="420" spans="1:5" x14ac:dyDescent="0.25">
      <c r="A420" s="552"/>
      <c r="B420" s="553"/>
      <c r="C420" s="554"/>
      <c r="D420" s="555"/>
      <c r="E420" s="556"/>
    </row>
    <row r="421" spans="1:5" x14ac:dyDescent="0.25">
      <c r="A421" s="552"/>
      <c r="B421" s="553"/>
      <c r="C421" s="554"/>
      <c r="D421" s="555"/>
      <c r="E421" s="556"/>
    </row>
    <row r="422" spans="1:5" x14ac:dyDescent="0.25">
      <c r="A422" s="552"/>
      <c r="B422" s="553"/>
      <c r="C422" s="554"/>
      <c r="D422" s="555"/>
      <c r="E422" s="556"/>
    </row>
    <row r="423" spans="1:5" x14ac:dyDescent="0.25">
      <c r="A423" s="552"/>
      <c r="B423" s="553"/>
      <c r="C423" s="554"/>
      <c r="D423" s="555"/>
      <c r="E423" s="556"/>
    </row>
    <row r="424" spans="1:5" x14ac:dyDescent="0.25">
      <c r="A424" s="552"/>
      <c r="B424" s="553"/>
      <c r="C424" s="554"/>
      <c r="D424" s="555"/>
      <c r="E424" s="556"/>
    </row>
    <row r="425" spans="1:5" x14ac:dyDescent="0.25">
      <c r="A425" s="552"/>
      <c r="B425" s="553"/>
      <c r="C425" s="554"/>
      <c r="D425" s="555"/>
      <c r="E425" s="556"/>
    </row>
    <row r="426" spans="1:5" x14ac:dyDescent="0.25">
      <c r="A426" s="552"/>
      <c r="B426" s="553"/>
      <c r="C426" s="554"/>
      <c r="D426" s="555"/>
      <c r="E426" s="556"/>
    </row>
    <row r="427" spans="1:5" x14ac:dyDescent="0.25">
      <c r="A427" s="552"/>
      <c r="B427" s="553"/>
      <c r="C427" s="554"/>
      <c r="D427" s="555"/>
      <c r="E427" s="556"/>
    </row>
    <row r="428" spans="1:5" x14ac:dyDescent="0.25">
      <c r="A428" s="552"/>
      <c r="B428" s="553"/>
      <c r="C428" s="554"/>
      <c r="D428" s="555"/>
      <c r="E428" s="556"/>
    </row>
    <row r="429" spans="1:5" x14ac:dyDescent="0.25">
      <c r="A429" s="552"/>
      <c r="B429" s="553"/>
      <c r="C429" s="554"/>
      <c r="D429" s="555"/>
      <c r="E429" s="556"/>
    </row>
    <row r="430" spans="1:5" x14ac:dyDescent="0.25">
      <c r="A430" s="552"/>
      <c r="B430" s="553"/>
      <c r="C430" s="554"/>
      <c r="D430" s="555"/>
      <c r="E430" s="556"/>
    </row>
    <row r="431" spans="1:5" x14ac:dyDescent="0.25">
      <c r="A431" s="552"/>
      <c r="B431" s="553"/>
      <c r="C431" s="554"/>
      <c r="D431" s="555"/>
      <c r="E431" s="556"/>
    </row>
    <row r="432" spans="1:5" x14ac:dyDescent="0.25">
      <c r="A432" s="552"/>
      <c r="B432" s="553"/>
      <c r="C432" s="554"/>
      <c r="D432" s="555"/>
      <c r="E432" s="556"/>
    </row>
    <row r="433" spans="1:5" x14ac:dyDescent="0.25">
      <c r="A433" s="552"/>
      <c r="B433" s="553"/>
      <c r="C433" s="554"/>
      <c r="D433" s="555"/>
      <c r="E433" s="556"/>
    </row>
    <row r="434" spans="1:5" x14ac:dyDescent="0.25">
      <c r="A434" s="552"/>
      <c r="B434" s="553"/>
      <c r="C434" s="554"/>
      <c r="D434" s="555"/>
      <c r="E434" s="556"/>
    </row>
    <row r="435" spans="1:5" x14ac:dyDescent="0.25">
      <c r="A435" s="552"/>
      <c r="B435" s="553"/>
      <c r="C435" s="554"/>
      <c r="D435" s="555"/>
      <c r="E435" s="556"/>
    </row>
    <row r="436" spans="1:5" x14ac:dyDescent="0.25">
      <c r="A436" s="552"/>
      <c r="B436" s="553"/>
      <c r="C436" s="554"/>
      <c r="D436" s="555"/>
      <c r="E436" s="556"/>
    </row>
    <row r="437" spans="1:5" x14ac:dyDescent="0.25">
      <c r="A437" s="552"/>
      <c r="B437" s="553"/>
      <c r="C437" s="554"/>
      <c r="D437" s="555"/>
      <c r="E437" s="556"/>
    </row>
    <row r="438" spans="1:5" x14ac:dyDescent="0.25">
      <c r="A438" s="552"/>
      <c r="B438" s="553"/>
      <c r="C438" s="554"/>
      <c r="D438" s="555"/>
      <c r="E438" s="556"/>
    </row>
    <row r="439" spans="1:5" x14ac:dyDescent="0.25">
      <c r="A439" s="552"/>
      <c r="B439" s="553"/>
      <c r="C439" s="554"/>
      <c r="D439" s="555"/>
      <c r="E439" s="556"/>
    </row>
    <row r="440" spans="1:5" x14ac:dyDescent="0.25">
      <c r="A440" s="552"/>
      <c r="B440" s="553"/>
      <c r="C440" s="554"/>
      <c r="D440" s="555"/>
      <c r="E440" s="556"/>
    </row>
    <row r="441" spans="1:5" x14ac:dyDescent="0.25">
      <c r="A441" s="552"/>
      <c r="B441" s="553"/>
      <c r="C441" s="554"/>
      <c r="D441" s="555"/>
      <c r="E441" s="556"/>
    </row>
    <row r="442" spans="1:5" x14ac:dyDescent="0.25">
      <c r="A442" s="552"/>
      <c r="B442" s="553"/>
      <c r="C442" s="554"/>
      <c r="D442" s="555"/>
      <c r="E442" s="556"/>
    </row>
    <row r="443" spans="1:5" x14ac:dyDescent="0.25">
      <c r="A443" s="552"/>
      <c r="B443" s="553"/>
      <c r="C443" s="554"/>
      <c r="D443" s="555"/>
      <c r="E443" s="556"/>
    </row>
    <row r="444" spans="1:5" x14ac:dyDescent="0.25">
      <c r="A444" s="552"/>
      <c r="B444" s="553"/>
      <c r="C444" s="554"/>
      <c r="D444" s="555"/>
      <c r="E444" s="556"/>
    </row>
    <row r="445" spans="1:5" x14ac:dyDescent="0.25">
      <c r="A445" s="552"/>
      <c r="B445" s="553"/>
      <c r="C445" s="554"/>
      <c r="D445" s="555"/>
      <c r="E445" s="556"/>
    </row>
    <row r="446" spans="1:5" x14ac:dyDescent="0.25">
      <c r="A446" s="552"/>
      <c r="B446" s="553"/>
      <c r="C446" s="554"/>
      <c r="D446" s="555"/>
      <c r="E446" s="556"/>
    </row>
    <row r="447" spans="1:5" x14ac:dyDescent="0.25">
      <c r="A447" s="552"/>
      <c r="B447" s="553"/>
      <c r="C447" s="554"/>
      <c r="D447" s="555"/>
      <c r="E447" s="556"/>
    </row>
    <row r="448" spans="1:5" x14ac:dyDescent="0.25">
      <c r="A448" s="552"/>
      <c r="B448" s="553"/>
      <c r="C448" s="554"/>
      <c r="D448" s="555"/>
      <c r="E448" s="556"/>
    </row>
    <row r="449" spans="1:5" x14ac:dyDescent="0.25">
      <c r="A449" s="552"/>
      <c r="B449" s="553"/>
      <c r="C449" s="554"/>
      <c r="D449" s="555"/>
      <c r="E449" s="556"/>
    </row>
    <row r="450" spans="1:5" x14ac:dyDescent="0.25">
      <c r="A450" s="552"/>
      <c r="B450" s="553"/>
      <c r="C450" s="554"/>
      <c r="D450" s="555"/>
      <c r="E450" s="556"/>
    </row>
    <row r="451" spans="1:5" x14ac:dyDescent="0.25">
      <c r="A451" s="552"/>
      <c r="B451" s="553"/>
      <c r="C451" s="554"/>
      <c r="D451" s="555"/>
      <c r="E451" s="556"/>
    </row>
    <row r="452" spans="1:5" x14ac:dyDescent="0.25">
      <c r="A452" s="552"/>
      <c r="B452" s="553"/>
      <c r="C452" s="554"/>
      <c r="D452" s="555"/>
      <c r="E452" s="556"/>
    </row>
    <row r="453" spans="1:5" x14ac:dyDescent="0.25">
      <c r="A453" s="552"/>
      <c r="B453" s="553"/>
      <c r="C453" s="554"/>
      <c r="D453" s="555"/>
      <c r="E453" s="556"/>
    </row>
    <row r="454" spans="1:5" x14ac:dyDescent="0.25">
      <c r="A454" s="552"/>
      <c r="B454" s="553"/>
      <c r="C454" s="554"/>
      <c r="D454" s="555"/>
      <c r="E454" s="556"/>
    </row>
    <row r="455" spans="1:5" x14ac:dyDescent="0.25">
      <c r="A455" s="552"/>
      <c r="B455" s="553"/>
      <c r="C455" s="554"/>
      <c r="D455" s="555"/>
      <c r="E455" s="556"/>
    </row>
    <row r="456" spans="1:5" x14ac:dyDescent="0.25">
      <c r="A456" s="552"/>
      <c r="B456" s="553"/>
      <c r="C456" s="554"/>
      <c r="D456" s="555"/>
      <c r="E456" s="556"/>
    </row>
    <row r="457" spans="1:5" x14ac:dyDescent="0.25">
      <c r="A457" s="552"/>
      <c r="B457" s="553"/>
      <c r="C457" s="554"/>
      <c r="D457" s="555"/>
      <c r="E457" s="556"/>
    </row>
    <row r="458" spans="1:5" x14ac:dyDescent="0.25">
      <c r="A458" s="552"/>
      <c r="B458" s="553"/>
      <c r="C458" s="554"/>
      <c r="D458" s="555"/>
      <c r="E458" s="556"/>
    </row>
    <row r="459" spans="1:5" x14ac:dyDescent="0.25">
      <c r="A459" s="552"/>
      <c r="B459" s="553"/>
      <c r="C459" s="554"/>
      <c r="D459" s="555"/>
      <c r="E459" s="556"/>
    </row>
    <row r="460" spans="1:5" x14ac:dyDescent="0.25">
      <c r="A460" s="552"/>
      <c r="B460" s="553"/>
      <c r="C460" s="554"/>
      <c r="D460" s="555"/>
      <c r="E460" s="556"/>
    </row>
    <row r="461" spans="1:5" x14ac:dyDescent="0.25">
      <c r="A461" s="552"/>
      <c r="B461" s="553"/>
      <c r="C461" s="554"/>
      <c r="D461" s="555"/>
      <c r="E461" s="556"/>
    </row>
    <row r="462" spans="1:5" x14ac:dyDescent="0.25">
      <c r="A462" s="552"/>
      <c r="B462" s="553"/>
      <c r="C462" s="554"/>
      <c r="D462" s="555"/>
      <c r="E462" s="556"/>
    </row>
    <row r="463" spans="1:5" x14ac:dyDescent="0.25">
      <c r="A463" s="552"/>
      <c r="B463" s="553"/>
      <c r="C463" s="554"/>
      <c r="D463" s="555"/>
      <c r="E463" s="556"/>
    </row>
    <row r="464" spans="1:5" x14ac:dyDescent="0.25">
      <c r="A464" s="552"/>
      <c r="B464" s="553"/>
      <c r="C464" s="554"/>
      <c r="D464" s="555"/>
      <c r="E464" s="556"/>
    </row>
    <row r="465" spans="1:5" x14ac:dyDescent="0.25">
      <c r="A465" s="552"/>
      <c r="B465" s="553"/>
      <c r="C465" s="554"/>
      <c r="D465" s="555"/>
      <c r="E465" s="556"/>
    </row>
    <row r="466" spans="1:5" x14ac:dyDescent="0.25">
      <c r="A466" s="552"/>
      <c r="B466" s="553"/>
      <c r="C466" s="554"/>
      <c r="D466" s="555"/>
      <c r="E466" s="556"/>
    </row>
    <row r="467" spans="1:5" x14ac:dyDescent="0.25">
      <c r="A467" s="552"/>
      <c r="B467" s="553"/>
      <c r="C467" s="554"/>
      <c r="D467" s="555"/>
      <c r="E467" s="556"/>
    </row>
    <row r="468" spans="1:5" x14ac:dyDescent="0.25">
      <c r="A468" s="552"/>
      <c r="B468" s="553"/>
      <c r="C468" s="554"/>
      <c r="D468" s="555"/>
      <c r="E468" s="556"/>
    </row>
    <row r="469" spans="1:5" x14ac:dyDescent="0.25">
      <c r="A469" s="552"/>
      <c r="B469" s="553"/>
      <c r="C469" s="554"/>
      <c r="D469" s="555"/>
      <c r="E469" s="556"/>
    </row>
    <row r="470" spans="1:5" x14ac:dyDescent="0.25">
      <c r="A470" s="552"/>
      <c r="B470" s="553"/>
      <c r="C470" s="554"/>
      <c r="D470" s="555"/>
      <c r="E470" s="556"/>
    </row>
    <row r="471" spans="1:5" x14ac:dyDescent="0.25">
      <c r="A471" s="552"/>
      <c r="B471" s="553"/>
      <c r="C471" s="554"/>
      <c r="D471" s="555"/>
      <c r="E471" s="556"/>
    </row>
    <row r="472" spans="1:5" x14ac:dyDescent="0.25">
      <c r="A472" s="552"/>
      <c r="B472" s="553"/>
      <c r="C472" s="554"/>
      <c r="D472" s="555"/>
      <c r="E472" s="556"/>
    </row>
    <row r="473" spans="1:5" x14ac:dyDescent="0.25">
      <c r="A473" s="552"/>
      <c r="B473" s="553"/>
      <c r="C473" s="554"/>
      <c r="D473" s="555"/>
      <c r="E473" s="556"/>
    </row>
    <row r="474" spans="1:5" x14ac:dyDescent="0.25">
      <c r="A474" s="552"/>
      <c r="B474" s="553"/>
      <c r="C474" s="554"/>
      <c r="D474" s="555"/>
      <c r="E474" s="556"/>
    </row>
    <row r="475" spans="1:5" x14ac:dyDescent="0.25">
      <c r="A475" s="552"/>
      <c r="B475" s="553"/>
      <c r="C475" s="554"/>
      <c r="D475" s="555"/>
      <c r="E475" s="556"/>
    </row>
    <row r="476" spans="1:5" x14ac:dyDescent="0.25">
      <c r="A476" s="552"/>
      <c r="B476" s="553"/>
      <c r="C476" s="554"/>
      <c r="D476" s="555"/>
      <c r="E476" s="556"/>
    </row>
    <row r="477" spans="1:5" x14ac:dyDescent="0.25">
      <c r="A477" s="552"/>
      <c r="B477" s="553"/>
      <c r="C477" s="554"/>
      <c r="D477" s="555"/>
      <c r="E477" s="556"/>
    </row>
    <row r="478" spans="1:5" x14ac:dyDescent="0.25">
      <c r="A478" s="552"/>
      <c r="B478" s="553"/>
      <c r="C478" s="554"/>
      <c r="D478" s="555"/>
      <c r="E478" s="556"/>
    </row>
    <row r="479" spans="1:5" x14ac:dyDescent="0.25">
      <c r="A479" s="552"/>
      <c r="B479" s="553"/>
      <c r="C479" s="554"/>
      <c r="D479" s="555"/>
      <c r="E479" s="556"/>
    </row>
    <row r="480" spans="1:5" x14ac:dyDescent="0.25">
      <c r="A480" s="552"/>
      <c r="B480" s="553"/>
      <c r="C480" s="554"/>
      <c r="D480" s="555"/>
      <c r="E480" s="556"/>
    </row>
    <row r="481" spans="1:5" x14ac:dyDescent="0.25">
      <c r="A481" s="552"/>
      <c r="B481" s="553"/>
      <c r="C481" s="554"/>
      <c r="D481" s="555"/>
      <c r="E481" s="556"/>
    </row>
    <row r="482" spans="1:5" x14ac:dyDescent="0.25">
      <c r="A482" s="552"/>
      <c r="B482" s="553"/>
      <c r="C482" s="554"/>
      <c r="D482" s="555"/>
      <c r="E482" s="556"/>
    </row>
    <row r="483" spans="1:5" x14ac:dyDescent="0.25">
      <c r="A483" s="552"/>
      <c r="B483" s="553"/>
      <c r="C483" s="554"/>
      <c r="D483" s="555"/>
      <c r="E483" s="556"/>
    </row>
    <row r="484" spans="1:5" x14ac:dyDescent="0.25">
      <c r="A484" s="552"/>
      <c r="B484" s="553"/>
      <c r="C484" s="554"/>
      <c r="D484" s="555"/>
      <c r="E484" s="556"/>
    </row>
    <row r="485" spans="1:5" x14ac:dyDescent="0.25">
      <c r="A485" s="552"/>
      <c r="B485" s="553"/>
      <c r="C485" s="554"/>
      <c r="D485" s="555"/>
      <c r="E485" s="556"/>
    </row>
    <row r="486" spans="1:5" x14ac:dyDescent="0.25">
      <c r="A486" s="552"/>
      <c r="B486" s="553"/>
      <c r="C486" s="554"/>
      <c r="D486" s="555"/>
      <c r="E486" s="556"/>
    </row>
    <row r="487" spans="1:5" x14ac:dyDescent="0.25">
      <c r="A487" s="552"/>
      <c r="B487" s="553"/>
      <c r="C487" s="554"/>
      <c r="D487" s="555"/>
      <c r="E487" s="556"/>
    </row>
    <row r="488" spans="1:5" x14ac:dyDescent="0.25">
      <c r="A488" s="552"/>
      <c r="B488" s="553"/>
      <c r="C488" s="554"/>
      <c r="D488" s="555"/>
      <c r="E488" s="556"/>
    </row>
    <row r="489" spans="1:5" x14ac:dyDescent="0.25">
      <c r="A489" s="552"/>
      <c r="B489" s="553"/>
      <c r="C489" s="554"/>
      <c r="D489" s="555"/>
      <c r="E489" s="556"/>
    </row>
    <row r="490" spans="1:5" x14ac:dyDescent="0.25">
      <c r="A490" s="552"/>
      <c r="B490" s="553"/>
      <c r="C490" s="554"/>
      <c r="D490" s="555"/>
      <c r="E490" s="556"/>
    </row>
    <row r="491" spans="1:5" x14ac:dyDescent="0.25">
      <c r="A491" s="552"/>
      <c r="B491" s="553"/>
      <c r="C491" s="554"/>
      <c r="D491" s="555"/>
      <c r="E491" s="556"/>
    </row>
    <row r="492" spans="1:5" x14ac:dyDescent="0.25">
      <c r="A492" s="552"/>
      <c r="B492" s="553"/>
      <c r="C492" s="554"/>
      <c r="D492" s="555"/>
      <c r="E492" s="556"/>
    </row>
    <row r="493" spans="1:5" x14ac:dyDescent="0.25">
      <c r="A493" s="552"/>
      <c r="B493" s="553"/>
      <c r="C493" s="554"/>
      <c r="D493" s="555"/>
      <c r="E493" s="556"/>
    </row>
    <row r="494" spans="1:5" x14ac:dyDescent="0.25">
      <c r="A494" s="552"/>
      <c r="B494" s="553"/>
      <c r="C494" s="554"/>
      <c r="D494" s="555"/>
      <c r="E494" s="556"/>
    </row>
    <row r="495" spans="1:5" x14ac:dyDescent="0.25">
      <c r="A495" s="552"/>
      <c r="B495" s="553"/>
      <c r="C495" s="554"/>
      <c r="D495" s="555"/>
      <c r="E495" s="556"/>
    </row>
    <row r="496" spans="1:5" x14ac:dyDescent="0.25">
      <c r="A496" s="552"/>
      <c r="B496" s="553"/>
      <c r="C496" s="554"/>
      <c r="D496" s="555"/>
      <c r="E496" s="556"/>
    </row>
    <row r="497" spans="1:5" x14ac:dyDescent="0.25">
      <c r="A497" s="552"/>
      <c r="B497" s="553"/>
      <c r="C497" s="554"/>
      <c r="D497" s="555"/>
      <c r="E497" s="556"/>
    </row>
    <row r="498" spans="1:5" x14ac:dyDescent="0.25">
      <c r="A498" s="552"/>
      <c r="B498" s="553"/>
      <c r="C498" s="554"/>
      <c r="D498" s="555"/>
      <c r="E498" s="556"/>
    </row>
    <row r="499" spans="1:5" x14ac:dyDescent="0.25">
      <c r="A499" s="552"/>
      <c r="B499" s="553"/>
      <c r="C499" s="554"/>
      <c r="D499" s="555"/>
      <c r="E499" s="556"/>
    </row>
    <row r="500" spans="1:5" x14ac:dyDescent="0.25">
      <c r="A500" s="552"/>
      <c r="B500" s="553"/>
      <c r="C500" s="554"/>
      <c r="D500" s="555"/>
      <c r="E500" s="556"/>
    </row>
    <row r="501" spans="1:5" x14ac:dyDescent="0.25">
      <c r="A501" s="552"/>
      <c r="B501" s="553"/>
      <c r="C501" s="554"/>
      <c r="D501" s="555"/>
      <c r="E501" s="556"/>
    </row>
    <row r="502" spans="1:5" x14ac:dyDescent="0.25">
      <c r="A502" s="552"/>
      <c r="B502" s="553"/>
      <c r="C502" s="554"/>
      <c r="D502" s="555"/>
      <c r="E502" s="556"/>
    </row>
    <row r="503" spans="1:5" x14ac:dyDescent="0.25">
      <c r="A503" s="552"/>
      <c r="B503" s="553"/>
      <c r="C503" s="554"/>
      <c r="D503" s="555"/>
      <c r="E503" s="556"/>
    </row>
    <row r="504" spans="1:5" x14ac:dyDescent="0.25">
      <c r="A504" s="552"/>
      <c r="B504" s="553"/>
      <c r="C504" s="554"/>
      <c r="D504" s="555"/>
      <c r="E504" s="556"/>
    </row>
    <row r="505" spans="1:5" x14ac:dyDescent="0.25">
      <c r="A505" s="552"/>
      <c r="B505" s="553"/>
      <c r="C505" s="554"/>
      <c r="D505" s="555"/>
      <c r="E505" s="556"/>
    </row>
    <row r="506" spans="1:5" x14ac:dyDescent="0.25">
      <c r="A506" s="552"/>
      <c r="B506" s="553"/>
      <c r="C506" s="554"/>
      <c r="D506" s="555"/>
      <c r="E506" s="556"/>
    </row>
    <row r="507" spans="1:5" x14ac:dyDescent="0.25">
      <c r="A507" s="552"/>
      <c r="B507" s="553"/>
      <c r="C507" s="554"/>
      <c r="D507" s="555"/>
      <c r="E507" s="556"/>
    </row>
    <row r="508" spans="1:5" x14ac:dyDescent="0.25">
      <c r="A508" s="552"/>
      <c r="B508" s="553"/>
      <c r="C508" s="554"/>
      <c r="D508" s="555"/>
      <c r="E508" s="556"/>
    </row>
    <row r="509" spans="1:5" x14ac:dyDescent="0.25">
      <c r="A509" s="552"/>
      <c r="B509" s="553"/>
      <c r="C509" s="554"/>
      <c r="D509" s="555"/>
      <c r="E509" s="556"/>
    </row>
    <row r="510" spans="1:5" x14ac:dyDescent="0.25">
      <c r="A510" s="552"/>
      <c r="B510" s="553"/>
      <c r="C510" s="554"/>
      <c r="D510" s="555"/>
      <c r="E510" s="556"/>
    </row>
    <row r="511" spans="1:5" x14ac:dyDescent="0.25">
      <c r="A511" s="552"/>
      <c r="B511" s="553"/>
      <c r="C511" s="554"/>
      <c r="D511" s="555"/>
      <c r="E511" s="556"/>
    </row>
    <row r="512" spans="1:5" x14ac:dyDescent="0.25">
      <c r="A512" s="552"/>
      <c r="B512" s="553"/>
      <c r="C512" s="554"/>
      <c r="D512" s="555"/>
      <c r="E512" s="556"/>
    </row>
    <row r="513" spans="1:5" x14ac:dyDescent="0.25">
      <c r="A513" s="552"/>
      <c r="B513" s="553"/>
      <c r="C513" s="554"/>
      <c r="D513" s="555"/>
      <c r="E513" s="556"/>
    </row>
    <row r="514" spans="1:5" x14ac:dyDescent="0.25">
      <c r="A514" s="552"/>
      <c r="B514" s="553"/>
      <c r="C514" s="554"/>
      <c r="D514" s="555"/>
      <c r="E514" s="556"/>
    </row>
    <row r="515" spans="1:5" x14ac:dyDescent="0.25">
      <c r="A515" s="552"/>
      <c r="B515" s="553"/>
      <c r="C515" s="554"/>
      <c r="D515" s="555"/>
      <c r="E515" s="556"/>
    </row>
    <row r="516" spans="1:5" x14ac:dyDescent="0.25">
      <c r="A516" s="552"/>
      <c r="B516" s="553"/>
      <c r="C516" s="554"/>
      <c r="D516" s="555"/>
      <c r="E516" s="556"/>
    </row>
    <row r="517" spans="1:5" x14ac:dyDescent="0.25">
      <c r="A517" s="552"/>
      <c r="B517" s="553"/>
      <c r="C517" s="554"/>
      <c r="D517" s="555"/>
      <c r="E517" s="556"/>
    </row>
    <row r="518" spans="1:5" x14ac:dyDescent="0.25">
      <c r="A518" s="552"/>
      <c r="B518" s="553"/>
      <c r="C518" s="554"/>
      <c r="D518" s="555"/>
      <c r="E518" s="556"/>
    </row>
    <row r="519" spans="1:5" x14ac:dyDescent="0.25">
      <c r="A519" s="552"/>
      <c r="B519" s="553"/>
      <c r="C519" s="554"/>
      <c r="D519" s="555"/>
      <c r="E519" s="556"/>
    </row>
    <row r="520" spans="1:5" x14ac:dyDescent="0.25">
      <c r="A520" s="552"/>
      <c r="B520" s="553"/>
      <c r="C520" s="554"/>
      <c r="D520" s="555"/>
      <c r="E520" s="556"/>
    </row>
    <row r="521" spans="1:5" x14ac:dyDescent="0.25">
      <c r="A521" s="552"/>
      <c r="B521" s="553"/>
      <c r="C521" s="554"/>
      <c r="D521" s="555"/>
      <c r="E521" s="556"/>
    </row>
    <row r="522" spans="1:5" x14ac:dyDescent="0.25">
      <c r="A522" s="552"/>
      <c r="B522" s="553"/>
      <c r="C522" s="554"/>
      <c r="D522" s="555"/>
      <c r="E522" s="556"/>
    </row>
    <row r="523" spans="1:5" x14ac:dyDescent="0.25">
      <c r="A523" s="552"/>
      <c r="B523" s="553"/>
      <c r="C523" s="554"/>
      <c r="D523" s="555"/>
      <c r="E523" s="556"/>
    </row>
    <row r="524" spans="1:5" x14ac:dyDescent="0.25">
      <c r="A524" s="552"/>
      <c r="B524" s="553"/>
      <c r="C524" s="554"/>
      <c r="D524" s="555"/>
      <c r="E524" s="556"/>
    </row>
    <row r="525" spans="1:5" x14ac:dyDescent="0.25">
      <c r="A525" s="552"/>
      <c r="B525" s="553"/>
      <c r="C525" s="554"/>
      <c r="D525" s="555"/>
      <c r="E525" s="556"/>
    </row>
    <row r="526" spans="1:5" x14ac:dyDescent="0.25">
      <c r="A526" s="552"/>
      <c r="B526" s="553"/>
      <c r="C526" s="554"/>
      <c r="D526" s="555"/>
      <c r="E526" s="556"/>
    </row>
    <row r="527" spans="1:5" x14ac:dyDescent="0.25">
      <c r="A527" s="552"/>
      <c r="B527" s="553"/>
      <c r="C527" s="554"/>
      <c r="D527" s="555"/>
      <c r="E527" s="556"/>
    </row>
    <row r="528" spans="1:5" x14ac:dyDescent="0.25">
      <c r="A528" s="552"/>
      <c r="B528" s="553"/>
      <c r="C528" s="554"/>
      <c r="D528" s="555"/>
      <c r="E528" s="556"/>
    </row>
    <row r="529" spans="1:5" x14ac:dyDescent="0.25">
      <c r="A529" s="552"/>
      <c r="B529" s="553"/>
      <c r="C529" s="554"/>
      <c r="D529" s="555"/>
      <c r="E529" s="556"/>
    </row>
    <row r="530" spans="1:5" x14ac:dyDescent="0.25">
      <c r="A530" s="552"/>
      <c r="B530" s="553"/>
      <c r="C530" s="554"/>
      <c r="D530" s="555"/>
      <c r="E530" s="556"/>
    </row>
    <row r="531" spans="1:5" x14ac:dyDescent="0.25">
      <c r="A531" s="552"/>
      <c r="B531" s="553"/>
      <c r="C531" s="554"/>
      <c r="D531" s="555"/>
      <c r="E531" s="556"/>
    </row>
    <row r="532" spans="1:5" x14ac:dyDescent="0.25">
      <c r="A532" s="552"/>
      <c r="B532" s="553"/>
      <c r="C532" s="554"/>
      <c r="D532" s="555"/>
      <c r="E532" s="556"/>
    </row>
    <row r="533" spans="1:5" x14ac:dyDescent="0.25">
      <c r="A533" s="552"/>
      <c r="B533" s="553"/>
      <c r="C533" s="554"/>
      <c r="D533" s="555"/>
      <c r="E533" s="556"/>
    </row>
    <row r="534" spans="1:5" x14ac:dyDescent="0.25">
      <c r="A534" s="552"/>
      <c r="B534" s="553"/>
      <c r="C534" s="554"/>
      <c r="D534" s="555"/>
      <c r="E534" s="556"/>
    </row>
    <row r="535" spans="1:5" x14ac:dyDescent="0.25">
      <c r="A535" s="552"/>
      <c r="B535" s="553"/>
      <c r="C535" s="554"/>
      <c r="D535" s="555"/>
      <c r="E535" s="556"/>
    </row>
    <row r="536" spans="1:5" x14ac:dyDescent="0.25">
      <c r="A536" s="552"/>
      <c r="B536" s="553"/>
      <c r="C536" s="554"/>
      <c r="D536" s="555"/>
      <c r="E536" s="556"/>
    </row>
    <row r="537" spans="1:5" x14ac:dyDescent="0.25">
      <c r="A537" s="552"/>
      <c r="B537" s="553"/>
      <c r="C537" s="554"/>
      <c r="D537" s="555"/>
      <c r="E537" s="556"/>
    </row>
    <row r="538" spans="1:5" x14ac:dyDescent="0.25">
      <c r="A538" s="552"/>
      <c r="B538" s="553"/>
      <c r="C538" s="554"/>
      <c r="D538" s="555"/>
      <c r="E538" s="556"/>
    </row>
    <row r="539" spans="1:5" x14ac:dyDescent="0.25">
      <c r="A539" s="552"/>
      <c r="B539" s="553"/>
      <c r="C539" s="554"/>
      <c r="D539" s="555"/>
      <c r="E539" s="556"/>
    </row>
    <row r="540" spans="1:5" x14ac:dyDescent="0.25">
      <c r="A540" s="552"/>
      <c r="B540" s="553"/>
      <c r="C540" s="554"/>
      <c r="D540" s="555"/>
      <c r="E540" s="556"/>
    </row>
    <row r="541" spans="1:5" x14ac:dyDescent="0.25">
      <c r="A541" s="552"/>
      <c r="B541" s="553"/>
      <c r="C541" s="554"/>
      <c r="D541" s="555"/>
      <c r="E541" s="556"/>
    </row>
    <row r="542" spans="1:5" x14ac:dyDescent="0.25">
      <c r="A542" s="552"/>
      <c r="B542" s="553"/>
      <c r="C542" s="554"/>
      <c r="D542" s="555"/>
      <c r="E542" s="556"/>
    </row>
    <row r="543" spans="1:5" x14ac:dyDescent="0.25">
      <c r="A543" s="552"/>
      <c r="B543" s="553"/>
      <c r="C543" s="554"/>
      <c r="D543" s="555"/>
      <c r="E543" s="556"/>
    </row>
    <row r="544" spans="1:5" x14ac:dyDescent="0.25">
      <c r="A544" s="552"/>
      <c r="B544" s="553"/>
      <c r="C544" s="554"/>
      <c r="D544" s="555"/>
      <c r="E544" s="556"/>
    </row>
    <row r="545" spans="1:5" x14ac:dyDescent="0.25">
      <c r="A545" s="552"/>
      <c r="B545" s="553"/>
      <c r="C545" s="554"/>
      <c r="D545" s="555"/>
      <c r="E545" s="556"/>
    </row>
    <row r="546" spans="1:5" x14ac:dyDescent="0.25">
      <c r="A546" s="552"/>
      <c r="B546" s="553"/>
      <c r="C546" s="554"/>
      <c r="D546" s="555"/>
      <c r="E546" s="556"/>
    </row>
    <row r="547" spans="1:5" x14ac:dyDescent="0.25">
      <c r="A547" s="552"/>
      <c r="B547" s="553"/>
      <c r="C547" s="554"/>
      <c r="D547" s="555"/>
      <c r="E547" s="556"/>
    </row>
    <row r="548" spans="1:5" x14ac:dyDescent="0.25">
      <c r="A548" s="552"/>
      <c r="B548" s="553"/>
      <c r="C548" s="554"/>
      <c r="D548" s="555"/>
      <c r="E548" s="556"/>
    </row>
    <row r="549" spans="1:5" x14ac:dyDescent="0.25">
      <c r="A549" s="552"/>
      <c r="B549" s="553"/>
      <c r="C549" s="554"/>
      <c r="D549" s="555"/>
      <c r="E549" s="556"/>
    </row>
    <row r="550" spans="1:5" x14ac:dyDescent="0.25">
      <c r="A550" s="552"/>
      <c r="B550" s="553"/>
      <c r="C550" s="554"/>
      <c r="D550" s="555"/>
      <c r="E550" s="556"/>
    </row>
    <row r="551" spans="1:5" x14ac:dyDescent="0.25">
      <c r="A551" s="552"/>
      <c r="B551" s="553"/>
      <c r="C551" s="554"/>
      <c r="D551" s="555"/>
      <c r="E551" s="556"/>
    </row>
    <row r="552" spans="1:5" x14ac:dyDescent="0.25">
      <c r="A552" s="552"/>
      <c r="B552" s="553"/>
      <c r="C552" s="554"/>
      <c r="D552" s="555"/>
      <c r="E552" s="556"/>
    </row>
    <row r="553" spans="1:5" x14ac:dyDescent="0.25">
      <c r="A553" s="552"/>
      <c r="B553" s="553"/>
      <c r="C553" s="554"/>
      <c r="D553" s="555"/>
      <c r="E553" s="556"/>
    </row>
    <row r="554" spans="1:5" x14ac:dyDescent="0.25">
      <c r="A554" s="552"/>
      <c r="B554" s="553"/>
      <c r="C554" s="554"/>
      <c r="D554" s="555"/>
      <c r="E554" s="556"/>
    </row>
    <row r="555" spans="1:5" x14ac:dyDescent="0.25">
      <c r="A555" s="552"/>
      <c r="B555" s="553"/>
      <c r="C555" s="554"/>
      <c r="D555" s="555"/>
      <c r="E555" s="556"/>
    </row>
    <row r="556" spans="1:5" x14ac:dyDescent="0.25">
      <c r="A556" s="552"/>
      <c r="B556" s="553"/>
      <c r="C556" s="554"/>
      <c r="D556" s="555"/>
      <c r="E556" s="556"/>
    </row>
    <row r="557" spans="1:5" x14ac:dyDescent="0.25">
      <c r="A557" s="552"/>
      <c r="B557" s="553"/>
      <c r="C557" s="554"/>
      <c r="D557" s="555"/>
      <c r="E557" s="556"/>
    </row>
    <row r="558" spans="1:5" x14ac:dyDescent="0.25">
      <c r="A558" s="552"/>
      <c r="B558" s="553"/>
      <c r="C558" s="554"/>
      <c r="D558" s="555"/>
      <c r="E558" s="556"/>
    </row>
    <row r="559" spans="1:5" x14ac:dyDescent="0.25">
      <c r="A559" s="552"/>
      <c r="B559" s="553"/>
      <c r="C559" s="554"/>
      <c r="D559" s="555"/>
      <c r="E559" s="556"/>
    </row>
    <row r="560" spans="1:5" x14ac:dyDescent="0.25">
      <c r="A560" s="552"/>
      <c r="B560" s="553"/>
      <c r="C560" s="554"/>
      <c r="D560" s="555"/>
      <c r="E560" s="556"/>
    </row>
    <row r="561" spans="1:5" x14ac:dyDescent="0.25">
      <c r="A561" s="552"/>
      <c r="B561" s="553"/>
      <c r="C561" s="554"/>
      <c r="D561" s="555"/>
      <c r="E561" s="556"/>
    </row>
    <row r="562" spans="1:5" x14ac:dyDescent="0.25">
      <c r="A562" s="552"/>
      <c r="B562" s="553"/>
      <c r="C562" s="554"/>
      <c r="D562" s="555"/>
      <c r="E562" s="556"/>
    </row>
    <row r="563" spans="1:5" x14ac:dyDescent="0.25">
      <c r="A563" s="552"/>
      <c r="B563" s="553"/>
      <c r="C563" s="554"/>
      <c r="D563" s="555"/>
      <c r="E563" s="556"/>
    </row>
    <row r="564" spans="1:5" x14ac:dyDescent="0.25">
      <c r="A564" s="552"/>
      <c r="B564" s="553"/>
      <c r="C564" s="554"/>
      <c r="D564" s="555"/>
      <c r="E564" s="556"/>
    </row>
    <row r="565" spans="1:5" x14ac:dyDescent="0.25">
      <c r="A565" s="552"/>
      <c r="B565" s="553"/>
      <c r="C565" s="554"/>
      <c r="D565" s="555"/>
      <c r="E565" s="556"/>
    </row>
    <row r="566" spans="1:5" x14ac:dyDescent="0.25">
      <c r="A566" s="552"/>
      <c r="B566" s="553"/>
      <c r="C566" s="554"/>
      <c r="D566" s="555"/>
      <c r="E566" s="556"/>
    </row>
    <row r="567" spans="1:5" x14ac:dyDescent="0.25">
      <c r="A567" s="552"/>
      <c r="B567" s="553"/>
      <c r="C567" s="554"/>
      <c r="D567" s="555"/>
      <c r="E567" s="556"/>
    </row>
    <row r="568" spans="1:5" x14ac:dyDescent="0.25">
      <c r="A568" s="552"/>
      <c r="B568" s="553"/>
      <c r="C568" s="554"/>
      <c r="D568" s="555"/>
      <c r="E568" s="556"/>
    </row>
    <row r="569" spans="1:5" x14ac:dyDescent="0.25">
      <c r="A569" s="552"/>
      <c r="B569" s="553"/>
      <c r="C569" s="554"/>
      <c r="D569" s="555"/>
      <c r="E569" s="556"/>
    </row>
    <row r="570" spans="1:5" x14ac:dyDescent="0.25">
      <c r="A570" s="552"/>
      <c r="B570" s="553"/>
      <c r="C570" s="554"/>
      <c r="D570" s="555"/>
      <c r="E570" s="556"/>
    </row>
    <row r="571" spans="1:5" x14ac:dyDescent="0.25">
      <c r="A571" s="552"/>
      <c r="B571" s="553"/>
      <c r="C571" s="554"/>
      <c r="D571" s="555"/>
      <c r="E571" s="556"/>
    </row>
    <row r="572" spans="1:5" x14ac:dyDescent="0.25">
      <c r="A572" s="552"/>
      <c r="B572" s="553"/>
      <c r="C572" s="554"/>
      <c r="D572" s="555"/>
      <c r="E572" s="556"/>
    </row>
    <row r="573" spans="1:5" x14ac:dyDescent="0.25">
      <c r="A573" s="552"/>
      <c r="B573" s="553"/>
      <c r="C573" s="554"/>
      <c r="D573" s="555"/>
      <c r="E573" s="556"/>
    </row>
    <row r="574" spans="1:5" x14ac:dyDescent="0.25">
      <c r="A574" s="552"/>
      <c r="B574" s="553"/>
      <c r="C574" s="554"/>
      <c r="D574" s="555"/>
      <c r="E574" s="556"/>
    </row>
    <row r="575" spans="1:5" x14ac:dyDescent="0.25">
      <c r="A575" s="552"/>
      <c r="B575" s="553"/>
      <c r="C575" s="554"/>
      <c r="D575" s="555"/>
      <c r="E575" s="556"/>
    </row>
    <row r="576" spans="1:5" x14ac:dyDescent="0.25">
      <c r="A576" s="552"/>
      <c r="B576" s="553"/>
      <c r="C576" s="554"/>
      <c r="D576" s="555"/>
      <c r="E576" s="556"/>
    </row>
    <row r="577" spans="1:5" x14ac:dyDescent="0.25">
      <c r="A577" s="552"/>
      <c r="B577" s="553"/>
      <c r="C577" s="554"/>
      <c r="D577" s="555"/>
      <c r="E577" s="556"/>
    </row>
    <row r="578" spans="1:5" x14ac:dyDescent="0.25">
      <c r="A578" s="552"/>
      <c r="B578" s="553"/>
      <c r="C578" s="554"/>
      <c r="D578" s="555"/>
      <c r="E578" s="556"/>
    </row>
    <row r="579" spans="1:5" x14ac:dyDescent="0.25">
      <c r="A579" s="552"/>
      <c r="B579" s="553"/>
      <c r="C579" s="554"/>
      <c r="D579" s="555"/>
      <c r="E579" s="556"/>
    </row>
    <row r="580" spans="1:5" x14ac:dyDescent="0.25">
      <c r="A580" s="552"/>
      <c r="B580" s="553"/>
      <c r="C580" s="554"/>
      <c r="D580" s="555"/>
      <c r="E580" s="556"/>
    </row>
    <row r="581" spans="1:5" x14ac:dyDescent="0.25">
      <c r="A581" s="552"/>
      <c r="B581" s="553"/>
      <c r="C581" s="554"/>
      <c r="D581" s="555"/>
      <c r="E581" s="556"/>
    </row>
    <row r="582" spans="1:5" x14ac:dyDescent="0.25">
      <c r="A582" s="552"/>
      <c r="B582" s="553"/>
      <c r="C582" s="554"/>
      <c r="D582" s="555"/>
      <c r="E582" s="556"/>
    </row>
    <row r="583" spans="1:5" x14ac:dyDescent="0.25">
      <c r="A583" s="552"/>
      <c r="B583" s="553"/>
      <c r="C583" s="554"/>
      <c r="D583" s="555"/>
      <c r="E583" s="556"/>
    </row>
    <row r="584" spans="1:5" x14ac:dyDescent="0.25">
      <c r="A584" s="552"/>
      <c r="B584" s="553"/>
      <c r="C584" s="554"/>
      <c r="D584" s="555"/>
      <c r="E584" s="556"/>
    </row>
    <row r="585" spans="1:5" x14ac:dyDescent="0.25">
      <c r="A585" s="552"/>
      <c r="B585" s="553"/>
      <c r="C585" s="554"/>
      <c r="D585" s="555"/>
      <c r="E585" s="556"/>
    </row>
    <row r="586" spans="1:5" x14ac:dyDescent="0.25">
      <c r="A586" s="552"/>
      <c r="B586" s="553"/>
      <c r="C586" s="554"/>
      <c r="D586" s="555"/>
      <c r="E586" s="556"/>
    </row>
    <row r="587" spans="1:5" x14ac:dyDescent="0.25">
      <c r="A587" s="552"/>
      <c r="B587" s="553"/>
      <c r="C587" s="554"/>
      <c r="D587" s="555"/>
      <c r="E587" s="556"/>
    </row>
    <row r="588" spans="1:5" x14ac:dyDescent="0.25">
      <c r="A588" s="552"/>
      <c r="B588" s="553"/>
      <c r="C588" s="554"/>
      <c r="D588" s="555"/>
      <c r="E588" s="556"/>
    </row>
    <row r="589" spans="1:5" x14ac:dyDescent="0.25">
      <c r="A589" s="552"/>
      <c r="B589" s="553"/>
      <c r="C589" s="554"/>
      <c r="D589" s="555"/>
      <c r="E589" s="556"/>
    </row>
    <row r="590" spans="1:5" x14ac:dyDescent="0.25">
      <c r="A590" s="552"/>
      <c r="B590" s="553"/>
      <c r="C590" s="554"/>
      <c r="D590" s="555"/>
      <c r="E590" s="556"/>
    </row>
    <row r="591" spans="1:5" x14ac:dyDescent="0.25">
      <c r="A591" s="552"/>
      <c r="B591" s="553"/>
      <c r="C591" s="554"/>
      <c r="D591" s="555"/>
      <c r="E591" s="556"/>
    </row>
    <row r="592" spans="1:5" x14ac:dyDescent="0.25">
      <c r="A592" s="552"/>
      <c r="B592" s="553"/>
      <c r="C592" s="554"/>
      <c r="D592" s="555"/>
      <c r="E592" s="556"/>
    </row>
    <row r="593" spans="1:5" x14ac:dyDescent="0.25">
      <c r="A593" s="552"/>
      <c r="B593" s="553"/>
      <c r="C593" s="554"/>
      <c r="D593" s="555"/>
      <c r="E593" s="556"/>
    </row>
    <row r="594" spans="1:5" x14ac:dyDescent="0.25">
      <c r="A594" s="552"/>
      <c r="B594" s="553"/>
      <c r="C594" s="554"/>
      <c r="D594" s="555"/>
      <c r="E594" s="556"/>
    </row>
    <row r="595" spans="1:5" x14ac:dyDescent="0.25">
      <c r="A595" s="552"/>
      <c r="B595" s="553"/>
      <c r="C595" s="554"/>
      <c r="D595" s="555"/>
      <c r="E595" s="556"/>
    </row>
    <row r="596" spans="1:5" x14ac:dyDescent="0.25">
      <c r="A596" s="552"/>
      <c r="B596" s="553"/>
      <c r="C596" s="554"/>
      <c r="D596" s="555"/>
      <c r="E596" s="556"/>
    </row>
    <row r="597" spans="1:5" x14ac:dyDescent="0.25">
      <c r="A597" s="552"/>
      <c r="B597" s="553"/>
      <c r="C597" s="554"/>
      <c r="D597" s="555"/>
      <c r="E597" s="556"/>
    </row>
    <row r="598" spans="1:5" x14ac:dyDescent="0.25">
      <c r="A598" s="552"/>
      <c r="B598" s="553"/>
      <c r="C598" s="554"/>
      <c r="D598" s="555"/>
      <c r="E598" s="556"/>
    </row>
    <row r="599" spans="1:5" x14ac:dyDescent="0.25">
      <c r="A599" s="552"/>
      <c r="B599" s="553"/>
      <c r="C599" s="554"/>
      <c r="D599" s="555"/>
      <c r="E599" s="556"/>
    </row>
    <row r="600" spans="1:5" x14ac:dyDescent="0.25">
      <c r="A600" s="552"/>
      <c r="B600" s="553"/>
      <c r="C600" s="554"/>
      <c r="D600" s="555"/>
      <c r="E600" s="556"/>
    </row>
    <row r="601" spans="1:5" x14ac:dyDescent="0.25">
      <c r="A601" s="552"/>
      <c r="B601" s="553"/>
      <c r="C601" s="554"/>
      <c r="D601" s="555"/>
      <c r="E601" s="556"/>
    </row>
    <row r="602" spans="1:5" x14ac:dyDescent="0.25">
      <c r="A602" s="552"/>
      <c r="B602" s="553"/>
      <c r="C602" s="554"/>
      <c r="D602" s="555"/>
      <c r="E602" s="556"/>
    </row>
    <row r="603" spans="1:5" x14ac:dyDescent="0.25">
      <c r="A603" s="552"/>
      <c r="B603" s="553"/>
      <c r="C603" s="554"/>
      <c r="D603" s="555"/>
      <c r="E603" s="556"/>
    </row>
    <row r="604" spans="1:5" x14ac:dyDescent="0.25">
      <c r="A604" s="552"/>
      <c r="B604" s="553"/>
      <c r="C604" s="554"/>
      <c r="D604" s="555"/>
      <c r="E604" s="556"/>
    </row>
    <row r="605" spans="1:5" x14ac:dyDescent="0.25">
      <c r="A605" s="552"/>
      <c r="B605" s="553"/>
      <c r="C605" s="554"/>
      <c r="D605" s="555"/>
      <c r="E605" s="556"/>
    </row>
    <row r="606" spans="1:5" x14ac:dyDescent="0.25">
      <c r="A606" s="552"/>
      <c r="B606" s="553"/>
      <c r="C606" s="554"/>
      <c r="D606" s="555"/>
      <c r="E606" s="556"/>
    </row>
    <row r="607" spans="1:5" x14ac:dyDescent="0.25">
      <c r="A607" s="552"/>
      <c r="B607" s="553"/>
      <c r="C607" s="554"/>
      <c r="D607" s="555"/>
      <c r="E607" s="556"/>
    </row>
    <row r="608" spans="1:5" x14ac:dyDescent="0.25">
      <c r="A608" s="552"/>
      <c r="B608" s="553"/>
      <c r="C608" s="554"/>
      <c r="D608" s="555"/>
      <c r="E608" s="556"/>
    </row>
    <row r="609" spans="1:5" x14ac:dyDescent="0.25">
      <c r="A609" s="552"/>
      <c r="B609" s="553"/>
      <c r="C609" s="554"/>
      <c r="D609" s="555"/>
      <c r="E609" s="556"/>
    </row>
    <row r="610" spans="1:5" x14ac:dyDescent="0.25">
      <c r="A610" s="552"/>
      <c r="B610" s="553"/>
      <c r="C610" s="554"/>
      <c r="D610" s="555"/>
      <c r="E610" s="556"/>
    </row>
    <row r="611" spans="1:5" x14ac:dyDescent="0.25">
      <c r="A611" s="552"/>
      <c r="B611" s="553"/>
      <c r="C611" s="554"/>
      <c r="D611" s="555"/>
      <c r="E611" s="556"/>
    </row>
    <row r="612" spans="1:5" x14ac:dyDescent="0.25">
      <c r="A612" s="552"/>
      <c r="B612" s="553"/>
      <c r="C612" s="554"/>
      <c r="D612" s="555"/>
      <c r="E612" s="556"/>
    </row>
    <row r="613" spans="1:5" x14ac:dyDescent="0.25">
      <c r="A613" s="552"/>
      <c r="B613" s="553"/>
      <c r="C613" s="554"/>
      <c r="D613" s="555"/>
      <c r="E613" s="556"/>
    </row>
    <row r="614" spans="1:5" x14ac:dyDescent="0.25">
      <c r="A614" s="552"/>
      <c r="B614" s="553"/>
      <c r="C614" s="554"/>
      <c r="D614" s="555"/>
      <c r="E614" s="556"/>
    </row>
    <row r="615" spans="1:5" x14ac:dyDescent="0.25">
      <c r="A615" s="552"/>
      <c r="B615" s="553"/>
      <c r="C615" s="554"/>
      <c r="D615" s="555"/>
      <c r="E615" s="556"/>
    </row>
    <row r="616" spans="1:5" x14ac:dyDescent="0.25">
      <c r="A616" s="552"/>
      <c r="B616" s="553"/>
      <c r="C616" s="554"/>
      <c r="D616" s="555"/>
      <c r="E616" s="556"/>
    </row>
    <row r="617" spans="1:5" x14ac:dyDescent="0.25">
      <c r="A617" s="552"/>
      <c r="B617" s="553"/>
      <c r="C617" s="554"/>
      <c r="D617" s="555"/>
      <c r="E617" s="556"/>
    </row>
    <row r="618" spans="1:5" x14ac:dyDescent="0.25">
      <c r="A618" s="552"/>
      <c r="B618" s="553"/>
      <c r="C618" s="554"/>
      <c r="D618" s="555"/>
      <c r="E618" s="556"/>
    </row>
    <row r="619" spans="1:5" x14ac:dyDescent="0.25">
      <c r="A619" s="552"/>
      <c r="B619" s="553"/>
      <c r="C619" s="554"/>
      <c r="D619" s="555"/>
      <c r="E619" s="556"/>
    </row>
    <row r="620" spans="1:5" x14ac:dyDescent="0.25">
      <c r="A620" s="552"/>
      <c r="B620" s="553"/>
      <c r="C620" s="554"/>
      <c r="D620" s="555"/>
      <c r="E620" s="556"/>
    </row>
    <row r="621" spans="1:5" x14ac:dyDescent="0.25">
      <c r="A621" s="552"/>
      <c r="B621" s="553"/>
      <c r="C621" s="554"/>
      <c r="D621" s="555"/>
      <c r="E621" s="556"/>
    </row>
    <row r="622" spans="1:5" x14ac:dyDescent="0.25">
      <c r="A622" s="552"/>
      <c r="B622" s="553"/>
      <c r="C622" s="554"/>
      <c r="D622" s="555"/>
      <c r="E622" s="556"/>
    </row>
    <row r="623" spans="1:5" x14ac:dyDescent="0.25">
      <c r="A623" s="552"/>
      <c r="B623" s="553"/>
      <c r="C623" s="554"/>
      <c r="D623" s="555"/>
      <c r="E623" s="556"/>
    </row>
    <row r="624" spans="1:5" x14ac:dyDescent="0.25">
      <c r="A624" s="552"/>
      <c r="B624" s="553"/>
      <c r="C624" s="554"/>
      <c r="D624" s="555"/>
      <c r="E624" s="556"/>
    </row>
    <row r="625" spans="1:5" x14ac:dyDescent="0.25">
      <c r="A625" s="552"/>
      <c r="B625" s="553"/>
      <c r="C625" s="554"/>
      <c r="D625" s="555"/>
      <c r="E625" s="556"/>
    </row>
    <row r="626" spans="1:5" x14ac:dyDescent="0.25">
      <c r="A626" s="552"/>
      <c r="B626" s="553"/>
      <c r="C626" s="554"/>
      <c r="D626" s="555"/>
      <c r="E626" s="556"/>
    </row>
    <row r="627" spans="1:5" x14ac:dyDescent="0.25">
      <c r="A627" s="552"/>
      <c r="B627" s="553"/>
      <c r="C627" s="554"/>
      <c r="D627" s="555"/>
      <c r="E627" s="556"/>
    </row>
    <row r="628" spans="1:5" x14ac:dyDescent="0.25">
      <c r="A628" s="552"/>
      <c r="B628" s="553"/>
      <c r="C628" s="554"/>
      <c r="D628" s="555"/>
      <c r="E628" s="556"/>
    </row>
    <row r="629" spans="1:5" x14ac:dyDescent="0.25">
      <c r="A629" s="552"/>
      <c r="B629" s="553"/>
      <c r="C629" s="554"/>
      <c r="D629" s="555"/>
      <c r="E629" s="556"/>
    </row>
    <row r="630" spans="1:5" x14ac:dyDescent="0.25">
      <c r="A630" s="552"/>
      <c r="B630" s="553"/>
      <c r="C630" s="554"/>
      <c r="D630" s="555"/>
      <c r="E630" s="556"/>
    </row>
    <row r="631" spans="1:5" x14ac:dyDescent="0.25">
      <c r="A631" s="552"/>
      <c r="B631" s="553"/>
      <c r="C631" s="554"/>
      <c r="D631" s="555"/>
      <c r="E631" s="556"/>
    </row>
    <row r="632" spans="1:5" x14ac:dyDescent="0.25">
      <c r="A632" s="552"/>
      <c r="B632" s="553"/>
      <c r="C632" s="554"/>
      <c r="D632" s="555"/>
      <c r="E632" s="556"/>
    </row>
    <row r="633" spans="1:5" x14ac:dyDescent="0.25">
      <c r="A633" s="552"/>
      <c r="B633" s="553"/>
      <c r="C633" s="554"/>
      <c r="D633" s="555"/>
      <c r="E633" s="556"/>
    </row>
    <row r="634" spans="1:5" x14ac:dyDescent="0.25">
      <c r="A634" s="552"/>
      <c r="B634" s="553"/>
      <c r="C634" s="554"/>
      <c r="D634" s="555"/>
      <c r="E634" s="556"/>
    </row>
    <row r="635" spans="1:5" x14ac:dyDescent="0.25">
      <c r="A635" s="552"/>
      <c r="B635" s="553"/>
      <c r="C635" s="554"/>
      <c r="D635" s="555"/>
      <c r="E635" s="556"/>
    </row>
    <row r="636" spans="1:5" x14ac:dyDescent="0.25">
      <c r="A636" s="552"/>
      <c r="B636" s="553"/>
      <c r="C636" s="554"/>
      <c r="D636" s="555"/>
      <c r="E636" s="556"/>
    </row>
    <row r="637" spans="1:5" x14ac:dyDescent="0.25">
      <c r="A637" s="552"/>
      <c r="B637" s="553"/>
      <c r="C637" s="554"/>
      <c r="D637" s="555"/>
      <c r="E637" s="556"/>
    </row>
    <row r="638" spans="1:5" x14ac:dyDescent="0.25">
      <c r="A638" s="552"/>
      <c r="B638" s="553"/>
      <c r="C638" s="554"/>
      <c r="D638" s="555"/>
      <c r="E638" s="556"/>
    </row>
    <row r="639" spans="1:5" x14ac:dyDescent="0.25">
      <c r="A639" s="552"/>
      <c r="B639" s="553"/>
      <c r="C639" s="554"/>
      <c r="D639" s="555"/>
      <c r="E639" s="556"/>
    </row>
    <row r="640" spans="1:5" x14ac:dyDescent="0.25">
      <c r="A640" s="552"/>
      <c r="B640" s="553"/>
      <c r="C640" s="554"/>
      <c r="D640" s="555"/>
      <c r="E640" s="556"/>
    </row>
    <row r="641" spans="1:5" x14ac:dyDescent="0.25">
      <c r="A641" s="552"/>
      <c r="B641" s="553"/>
      <c r="C641" s="554"/>
      <c r="D641" s="555"/>
      <c r="E641" s="556"/>
    </row>
    <row r="642" spans="1:5" x14ac:dyDescent="0.25">
      <c r="A642" s="552"/>
      <c r="B642" s="553"/>
      <c r="C642" s="554"/>
      <c r="D642" s="555"/>
      <c r="E642" s="556"/>
    </row>
    <row r="643" spans="1:5" x14ac:dyDescent="0.25">
      <c r="A643" s="552"/>
      <c r="B643" s="553"/>
      <c r="C643" s="554"/>
      <c r="D643" s="555"/>
      <c r="E643" s="556"/>
    </row>
    <row r="644" spans="1:5" x14ac:dyDescent="0.25">
      <c r="A644" s="552"/>
      <c r="B644" s="553"/>
      <c r="C644" s="554"/>
      <c r="D644" s="555"/>
      <c r="E644" s="556"/>
    </row>
    <row r="645" spans="1:5" x14ac:dyDescent="0.25">
      <c r="A645" s="552"/>
      <c r="B645" s="553"/>
      <c r="C645" s="554"/>
      <c r="D645" s="555"/>
      <c r="E645" s="556"/>
    </row>
    <row r="646" spans="1:5" x14ac:dyDescent="0.25">
      <c r="A646" s="552"/>
      <c r="B646" s="553"/>
      <c r="C646" s="554"/>
      <c r="D646" s="555"/>
      <c r="E646" s="556"/>
    </row>
    <row r="647" spans="1:5" x14ac:dyDescent="0.25">
      <c r="A647" s="552"/>
      <c r="B647" s="553"/>
      <c r="C647" s="554"/>
      <c r="D647" s="555"/>
      <c r="E647" s="556"/>
    </row>
    <row r="648" spans="1:5" x14ac:dyDescent="0.25">
      <c r="A648" s="552"/>
      <c r="B648" s="553"/>
      <c r="C648" s="554"/>
      <c r="D648" s="555"/>
      <c r="E648" s="556"/>
    </row>
    <row r="649" spans="1:5" x14ac:dyDescent="0.25">
      <c r="A649" s="552"/>
      <c r="B649" s="553"/>
      <c r="C649" s="554"/>
      <c r="D649" s="555"/>
      <c r="E649" s="556"/>
    </row>
    <row r="650" spans="1:5" x14ac:dyDescent="0.25">
      <c r="A650" s="552"/>
      <c r="B650" s="553"/>
      <c r="C650" s="554"/>
      <c r="D650" s="555"/>
      <c r="E650" s="556"/>
    </row>
    <row r="651" spans="1:5" x14ac:dyDescent="0.25">
      <c r="A651" s="552"/>
      <c r="B651" s="553"/>
      <c r="C651" s="554"/>
      <c r="D651" s="555"/>
      <c r="E651" s="556"/>
    </row>
    <row r="652" spans="1:5" x14ac:dyDescent="0.25">
      <c r="A652" s="552"/>
      <c r="B652" s="553"/>
      <c r="C652" s="554"/>
      <c r="D652" s="555"/>
      <c r="E652" s="556"/>
    </row>
    <row r="653" spans="1:5" x14ac:dyDescent="0.25">
      <c r="A653" s="552"/>
      <c r="B653" s="553"/>
      <c r="C653" s="554"/>
      <c r="D653" s="555"/>
      <c r="E653" s="556"/>
    </row>
    <row r="654" spans="1:5" x14ac:dyDescent="0.25">
      <c r="A654" s="552"/>
      <c r="B654" s="553"/>
      <c r="C654" s="554"/>
      <c r="D654" s="555"/>
      <c r="E654" s="556"/>
    </row>
    <row r="655" spans="1:5" x14ac:dyDescent="0.25">
      <c r="A655" s="552"/>
      <c r="B655" s="553"/>
      <c r="C655" s="554"/>
      <c r="D655" s="555"/>
      <c r="E655" s="556"/>
    </row>
    <row r="656" spans="1:5" x14ac:dyDescent="0.25">
      <c r="A656" s="552"/>
      <c r="B656" s="553"/>
      <c r="C656" s="554"/>
      <c r="D656" s="555"/>
      <c r="E656" s="556"/>
    </row>
    <row r="657" spans="1:5" x14ac:dyDescent="0.25">
      <c r="A657" s="552"/>
      <c r="B657" s="553"/>
      <c r="C657" s="554"/>
      <c r="D657" s="555"/>
      <c r="E657" s="556"/>
    </row>
    <row r="658" spans="1:5" x14ac:dyDescent="0.25">
      <c r="A658" s="552"/>
      <c r="B658" s="553"/>
      <c r="C658" s="554"/>
      <c r="D658" s="555"/>
      <c r="E658" s="556"/>
    </row>
    <row r="659" spans="1:5" x14ac:dyDescent="0.25">
      <c r="A659" s="552"/>
      <c r="B659" s="553"/>
      <c r="C659" s="554"/>
      <c r="D659" s="555"/>
      <c r="E659" s="556"/>
    </row>
    <row r="660" spans="1:5" x14ac:dyDescent="0.25">
      <c r="A660" s="552"/>
      <c r="B660" s="553"/>
      <c r="C660" s="554"/>
      <c r="D660" s="555"/>
      <c r="E660" s="556"/>
    </row>
    <row r="661" spans="1:5" x14ac:dyDescent="0.25">
      <c r="A661" s="552"/>
      <c r="B661" s="553"/>
      <c r="C661" s="554"/>
      <c r="D661" s="555"/>
      <c r="E661" s="556"/>
    </row>
    <row r="662" spans="1:5" x14ac:dyDescent="0.25">
      <c r="A662" s="552"/>
      <c r="B662" s="553"/>
      <c r="C662" s="554"/>
      <c r="D662" s="555"/>
      <c r="E662" s="556"/>
    </row>
    <row r="663" spans="1:5" x14ac:dyDescent="0.25">
      <c r="A663" s="552"/>
      <c r="B663" s="553"/>
      <c r="C663" s="554"/>
      <c r="D663" s="555"/>
      <c r="E663" s="556"/>
    </row>
    <row r="664" spans="1:5" x14ac:dyDescent="0.25">
      <c r="A664" s="552"/>
      <c r="B664" s="553"/>
      <c r="C664" s="554"/>
      <c r="D664" s="555"/>
      <c r="E664" s="556"/>
    </row>
    <row r="665" spans="1:5" x14ac:dyDescent="0.25">
      <c r="A665" s="552"/>
      <c r="B665" s="553"/>
      <c r="C665" s="554"/>
      <c r="D665" s="555"/>
      <c r="E665" s="556"/>
    </row>
    <row r="666" spans="1:5" x14ac:dyDescent="0.25">
      <c r="A666" s="552"/>
      <c r="B666" s="553"/>
      <c r="C666" s="554"/>
      <c r="D666" s="555"/>
      <c r="E666" s="556"/>
    </row>
    <row r="667" spans="1:5" x14ac:dyDescent="0.25">
      <c r="A667" s="552"/>
      <c r="B667" s="553"/>
      <c r="C667" s="554"/>
      <c r="D667" s="555"/>
      <c r="E667" s="556"/>
    </row>
    <row r="668" spans="1:5" x14ac:dyDescent="0.25">
      <c r="A668" s="552"/>
      <c r="B668" s="553"/>
      <c r="C668" s="554"/>
      <c r="D668" s="555"/>
      <c r="E668" s="556"/>
    </row>
    <row r="669" spans="1:5" x14ac:dyDescent="0.25">
      <c r="A669" s="552"/>
      <c r="B669" s="553"/>
      <c r="C669" s="554"/>
      <c r="D669" s="555"/>
      <c r="E669" s="556"/>
    </row>
    <row r="670" spans="1:5" x14ac:dyDescent="0.25">
      <c r="A670" s="552"/>
      <c r="B670" s="553"/>
      <c r="C670" s="554"/>
      <c r="D670" s="555"/>
      <c r="E670" s="556"/>
    </row>
    <row r="671" spans="1:5" x14ac:dyDescent="0.25">
      <c r="A671" s="552"/>
      <c r="B671" s="553"/>
      <c r="C671" s="554"/>
      <c r="D671" s="555"/>
      <c r="E671" s="556"/>
    </row>
    <row r="672" spans="1:5" x14ac:dyDescent="0.25">
      <c r="A672" s="552"/>
      <c r="B672" s="553"/>
      <c r="C672" s="554"/>
      <c r="D672" s="555"/>
      <c r="E672" s="556"/>
    </row>
    <row r="673" spans="1:5" x14ac:dyDescent="0.25">
      <c r="A673" s="552"/>
      <c r="B673" s="553"/>
      <c r="C673" s="554"/>
      <c r="D673" s="555"/>
      <c r="E673" s="556"/>
    </row>
    <row r="674" spans="1:5" x14ac:dyDescent="0.25">
      <c r="A674" s="552"/>
      <c r="B674" s="553"/>
      <c r="C674" s="554"/>
      <c r="D674" s="555"/>
      <c r="E674" s="556"/>
    </row>
    <row r="675" spans="1:5" x14ac:dyDescent="0.25">
      <c r="A675" s="552"/>
      <c r="B675" s="553"/>
      <c r="C675" s="554"/>
      <c r="D675" s="555"/>
      <c r="E675" s="556"/>
    </row>
    <row r="676" spans="1:5" x14ac:dyDescent="0.25">
      <c r="A676" s="552"/>
      <c r="B676" s="553"/>
      <c r="C676" s="554"/>
      <c r="D676" s="555"/>
      <c r="E676" s="556"/>
    </row>
    <row r="677" spans="1:5" x14ac:dyDescent="0.25">
      <c r="A677" s="552"/>
      <c r="B677" s="553"/>
      <c r="C677" s="554"/>
      <c r="D677" s="555"/>
      <c r="E677" s="556"/>
    </row>
    <row r="678" spans="1:5" x14ac:dyDescent="0.25">
      <c r="A678" s="552"/>
      <c r="B678" s="553"/>
      <c r="C678" s="554"/>
      <c r="D678" s="555"/>
      <c r="E678" s="556"/>
    </row>
    <row r="679" spans="1:5" x14ac:dyDescent="0.25">
      <c r="A679" s="552"/>
      <c r="B679" s="553"/>
      <c r="C679" s="554"/>
      <c r="D679" s="555"/>
      <c r="E679" s="556"/>
    </row>
    <row r="680" spans="1:5" x14ac:dyDescent="0.25">
      <c r="A680" s="552"/>
      <c r="B680" s="553"/>
      <c r="C680" s="554"/>
      <c r="D680" s="555"/>
      <c r="E680" s="556"/>
    </row>
    <row r="681" spans="1:5" x14ac:dyDescent="0.25">
      <c r="A681" s="552"/>
      <c r="B681" s="553"/>
      <c r="C681" s="554"/>
      <c r="D681" s="555"/>
      <c r="E681" s="556"/>
    </row>
    <row r="682" spans="1:5" x14ac:dyDescent="0.25">
      <c r="A682" s="552"/>
      <c r="B682" s="553"/>
      <c r="C682" s="554"/>
      <c r="D682" s="555"/>
      <c r="E682" s="556"/>
    </row>
    <row r="683" spans="1:5" x14ac:dyDescent="0.25">
      <c r="A683" s="552"/>
      <c r="B683" s="553"/>
      <c r="C683" s="554"/>
      <c r="D683" s="555"/>
      <c r="E683" s="556"/>
    </row>
    <row r="684" spans="1:5" x14ac:dyDescent="0.25">
      <c r="A684" s="552"/>
      <c r="B684" s="553"/>
      <c r="C684" s="554"/>
      <c r="D684" s="555"/>
      <c r="E684" s="556"/>
    </row>
    <row r="685" spans="1:5" x14ac:dyDescent="0.25">
      <c r="A685" s="552"/>
      <c r="B685" s="553"/>
      <c r="C685" s="554"/>
      <c r="D685" s="555"/>
      <c r="E685" s="556"/>
    </row>
    <row r="686" spans="1:5" x14ac:dyDescent="0.25">
      <c r="A686" s="552"/>
      <c r="B686" s="553"/>
      <c r="C686" s="554"/>
      <c r="D686" s="555"/>
      <c r="E686" s="556"/>
    </row>
    <row r="687" spans="1:5" x14ac:dyDescent="0.25">
      <c r="A687" s="552"/>
      <c r="B687" s="553"/>
      <c r="C687" s="554"/>
      <c r="D687" s="555"/>
      <c r="E687" s="556"/>
    </row>
    <row r="688" spans="1:5" x14ac:dyDescent="0.25">
      <c r="A688" s="552"/>
      <c r="B688" s="553"/>
      <c r="C688" s="554"/>
      <c r="D688" s="555"/>
      <c r="E688" s="556"/>
    </row>
    <row r="689" spans="1:5" x14ac:dyDescent="0.25">
      <c r="A689" s="552"/>
      <c r="B689" s="553"/>
      <c r="C689" s="554"/>
      <c r="D689" s="555"/>
      <c r="E689" s="556"/>
    </row>
    <row r="690" spans="1:5" x14ac:dyDescent="0.25">
      <c r="A690" s="552"/>
      <c r="B690" s="553"/>
      <c r="C690" s="554"/>
      <c r="D690" s="555"/>
      <c r="E690" s="556"/>
    </row>
    <row r="691" spans="1:5" x14ac:dyDescent="0.25">
      <c r="A691" s="552"/>
      <c r="B691" s="553"/>
      <c r="C691" s="554"/>
      <c r="D691" s="555"/>
      <c r="E691" s="556"/>
    </row>
    <row r="692" spans="1:5" x14ac:dyDescent="0.25">
      <c r="A692" s="552"/>
      <c r="B692" s="553"/>
      <c r="C692" s="554"/>
      <c r="D692" s="555"/>
      <c r="E692" s="556"/>
    </row>
    <row r="693" spans="1:5" x14ac:dyDescent="0.25">
      <c r="A693" s="552"/>
      <c r="B693" s="553"/>
      <c r="C693" s="554"/>
      <c r="D693" s="555"/>
      <c r="E693" s="556"/>
    </row>
    <row r="694" spans="1:5" x14ac:dyDescent="0.25">
      <c r="A694" s="552"/>
      <c r="B694" s="553"/>
      <c r="C694" s="554"/>
      <c r="D694" s="555"/>
      <c r="E694" s="556"/>
    </row>
    <row r="695" spans="1:5" x14ac:dyDescent="0.25">
      <c r="A695" s="552"/>
      <c r="B695" s="553"/>
      <c r="C695" s="554"/>
      <c r="D695" s="555"/>
      <c r="E695" s="556"/>
    </row>
    <row r="696" spans="1:5" x14ac:dyDescent="0.25">
      <c r="A696" s="552"/>
      <c r="B696" s="553"/>
      <c r="C696" s="554"/>
      <c r="D696" s="555"/>
      <c r="E696" s="556"/>
    </row>
    <row r="697" spans="1:5" x14ac:dyDescent="0.25">
      <c r="A697" s="552"/>
      <c r="B697" s="553"/>
      <c r="C697" s="554"/>
      <c r="D697" s="555"/>
      <c r="E697" s="556"/>
    </row>
    <row r="698" spans="1:5" x14ac:dyDescent="0.25">
      <c r="A698" s="552"/>
      <c r="B698" s="553"/>
      <c r="C698" s="554"/>
      <c r="D698" s="555"/>
      <c r="E698" s="556"/>
    </row>
    <row r="699" spans="1:5" x14ac:dyDescent="0.25">
      <c r="A699" s="552"/>
      <c r="B699" s="553"/>
      <c r="C699" s="554"/>
      <c r="D699" s="555"/>
      <c r="E699" s="556"/>
    </row>
    <row r="700" spans="1:5" x14ac:dyDescent="0.25">
      <c r="A700" s="552"/>
      <c r="B700" s="553"/>
      <c r="C700" s="554"/>
      <c r="D700" s="555"/>
      <c r="E700" s="556"/>
    </row>
    <row r="701" spans="1:5" x14ac:dyDescent="0.25">
      <c r="A701" s="552"/>
      <c r="B701" s="553"/>
      <c r="C701" s="554"/>
      <c r="D701" s="555"/>
      <c r="E701" s="556"/>
    </row>
    <row r="702" spans="1:5" x14ac:dyDescent="0.25">
      <c r="A702" s="552"/>
      <c r="B702" s="553"/>
      <c r="C702" s="554"/>
      <c r="D702" s="555"/>
      <c r="E702" s="556"/>
    </row>
    <row r="703" spans="1:5" x14ac:dyDescent="0.25">
      <c r="A703" s="552"/>
      <c r="B703" s="553"/>
      <c r="C703" s="554"/>
      <c r="D703" s="555"/>
      <c r="E703" s="556"/>
    </row>
    <row r="704" spans="1:5" x14ac:dyDescent="0.25">
      <c r="A704" s="552"/>
      <c r="B704" s="553"/>
      <c r="C704" s="554"/>
      <c r="D704" s="555"/>
      <c r="E704" s="556"/>
    </row>
    <row r="705" spans="1:5" x14ac:dyDescent="0.25">
      <c r="A705" s="552"/>
      <c r="B705" s="553"/>
      <c r="C705" s="554"/>
      <c r="D705" s="555"/>
      <c r="E705" s="556"/>
    </row>
    <row r="706" spans="1:5" x14ac:dyDescent="0.25">
      <c r="A706" s="552"/>
      <c r="B706" s="553"/>
      <c r="C706" s="554"/>
      <c r="D706" s="555"/>
      <c r="E706" s="556"/>
    </row>
    <row r="707" spans="1:5" x14ac:dyDescent="0.25">
      <c r="A707" s="552"/>
      <c r="B707" s="553"/>
      <c r="C707" s="554"/>
      <c r="D707" s="555"/>
      <c r="E707" s="556"/>
    </row>
    <row r="708" spans="1:5" x14ac:dyDescent="0.25">
      <c r="A708" s="552"/>
      <c r="B708" s="553"/>
      <c r="C708" s="554"/>
      <c r="D708" s="555"/>
      <c r="E708" s="556"/>
    </row>
    <row r="709" spans="1:5" x14ac:dyDescent="0.25">
      <c r="A709" s="552"/>
      <c r="B709" s="553"/>
      <c r="C709" s="554"/>
      <c r="D709" s="555"/>
      <c r="E709" s="556"/>
    </row>
    <row r="710" spans="1:5" x14ac:dyDescent="0.25">
      <c r="A710" s="552"/>
      <c r="B710" s="553"/>
      <c r="C710" s="554"/>
      <c r="D710" s="555"/>
      <c r="E710" s="556"/>
    </row>
    <row r="711" spans="1:5" x14ac:dyDescent="0.25">
      <c r="A711" s="552"/>
      <c r="B711" s="553"/>
      <c r="C711" s="554"/>
      <c r="D711" s="555"/>
      <c r="E711" s="556"/>
    </row>
    <row r="712" spans="1:5" x14ac:dyDescent="0.25">
      <c r="A712" s="552"/>
      <c r="B712" s="553"/>
      <c r="C712" s="554"/>
      <c r="D712" s="555"/>
      <c r="E712" s="556"/>
    </row>
    <row r="713" spans="1:5" x14ac:dyDescent="0.25">
      <c r="A713" s="552"/>
      <c r="B713" s="553"/>
      <c r="C713" s="554"/>
      <c r="D713" s="555"/>
      <c r="E713" s="556"/>
    </row>
    <row r="714" spans="1:5" x14ac:dyDescent="0.25">
      <c r="A714" s="552"/>
      <c r="B714" s="553"/>
      <c r="C714" s="554"/>
      <c r="D714" s="555"/>
      <c r="E714" s="556"/>
    </row>
    <row r="715" spans="1:5" x14ac:dyDescent="0.25">
      <c r="A715" s="552"/>
      <c r="B715" s="553"/>
      <c r="C715" s="554"/>
      <c r="D715" s="555"/>
      <c r="E715" s="556"/>
    </row>
    <row r="716" spans="1:5" x14ac:dyDescent="0.25">
      <c r="A716" s="552"/>
      <c r="B716" s="553"/>
      <c r="C716" s="554"/>
      <c r="D716" s="555"/>
      <c r="E716" s="556"/>
    </row>
    <row r="717" spans="1:5" x14ac:dyDescent="0.25">
      <c r="A717" s="552"/>
      <c r="B717" s="553"/>
      <c r="C717" s="554"/>
      <c r="D717" s="555"/>
      <c r="E717" s="556"/>
    </row>
    <row r="718" spans="1:5" x14ac:dyDescent="0.25">
      <c r="A718" s="552"/>
      <c r="B718" s="553"/>
      <c r="C718" s="554"/>
      <c r="D718" s="555"/>
      <c r="E718" s="556"/>
    </row>
    <row r="719" spans="1:5" x14ac:dyDescent="0.25">
      <c r="A719" s="552"/>
      <c r="B719" s="553"/>
      <c r="C719" s="554"/>
      <c r="D719" s="555"/>
      <c r="E719" s="556"/>
    </row>
    <row r="720" spans="1:5" x14ac:dyDescent="0.25">
      <c r="A720" s="552"/>
      <c r="B720" s="553"/>
      <c r="C720" s="554"/>
      <c r="D720" s="555"/>
      <c r="E720" s="556"/>
    </row>
    <row r="721" spans="1:5" x14ac:dyDescent="0.25">
      <c r="A721" s="552"/>
      <c r="B721" s="553"/>
      <c r="C721" s="554"/>
      <c r="D721" s="555"/>
      <c r="E721" s="556"/>
    </row>
    <row r="722" spans="1:5" x14ac:dyDescent="0.25">
      <c r="A722" s="552"/>
      <c r="B722" s="553"/>
      <c r="C722" s="554"/>
      <c r="D722" s="555"/>
      <c r="E722" s="556"/>
    </row>
    <row r="723" spans="1:5" x14ac:dyDescent="0.25">
      <c r="A723" s="552"/>
      <c r="B723" s="553"/>
      <c r="C723" s="554"/>
      <c r="D723" s="555"/>
      <c r="E723" s="556"/>
    </row>
    <row r="724" spans="1:5" x14ac:dyDescent="0.25">
      <c r="A724" s="552"/>
      <c r="B724" s="553"/>
      <c r="C724" s="554"/>
      <c r="D724" s="555"/>
      <c r="E724" s="556"/>
    </row>
    <row r="725" spans="1:5" x14ac:dyDescent="0.25">
      <c r="A725" s="552"/>
      <c r="B725" s="553"/>
      <c r="C725" s="554"/>
      <c r="D725" s="555"/>
      <c r="E725" s="556"/>
    </row>
    <row r="726" spans="1:5" x14ac:dyDescent="0.25">
      <c r="A726" s="552"/>
      <c r="B726" s="553"/>
      <c r="C726" s="554"/>
      <c r="D726" s="555"/>
      <c r="E726" s="556"/>
    </row>
    <row r="727" spans="1:5" x14ac:dyDescent="0.25">
      <c r="A727" s="552"/>
      <c r="B727" s="553"/>
      <c r="C727" s="554"/>
      <c r="D727" s="555"/>
      <c r="E727" s="556"/>
    </row>
    <row r="728" spans="1:5" x14ac:dyDescent="0.25">
      <c r="A728" s="552"/>
      <c r="B728" s="553"/>
      <c r="C728" s="554"/>
      <c r="D728" s="555"/>
      <c r="E728" s="556"/>
    </row>
    <row r="729" spans="1:5" x14ac:dyDescent="0.25">
      <c r="A729" s="552"/>
      <c r="B729" s="553"/>
      <c r="C729" s="554"/>
      <c r="D729" s="555"/>
      <c r="E729" s="556"/>
    </row>
    <row r="730" spans="1:5" x14ac:dyDescent="0.25">
      <c r="A730" s="552"/>
      <c r="B730" s="553"/>
      <c r="C730" s="554"/>
      <c r="D730" s="555"/>
      <c r="E730" s="556"/>
    </row>
    <row r="731" spans="1:5" x14ac:dyDescent="0.25">
      <c r="A731" s="552"/>
      <c r="B731" s="553"/>
      <c r="C731" s="554"/>
      <c r="D731" s="555"/>
      <c r="E731" s="556"/>
    </row>
    <row r="732" spans="1:5" x14ac:dyDescent="0.25">
      <c r="A732" s="552"/>
      <c r="B732" s="553"/>
      <c r="C732" s="554"/>
      <c r="D732" s="555"/>
      <c r="E732" s="556"/>
    </row>
    <row r="733" spans="1:5" x14ac:dyDescent="0.25">
      <c r="A733" s="552"/>
      <c r="B733" s="553"/>
      <c r="C733" s="554"/>
      <c r="D733" s="555"/>
      <c r="E733" s="556"/>
    </row>
    <row r="734" spans="1:5" x14ac:dyDescent="0.25">
      <c r="A734" s="552"/>
      <c r="B734" s="553"/>
      <c r="C734" s="554"/>
      <c r="D734" s="555"/>
      <c r="E734" s="556"/>
    </row>
    <row r="735" spans="1:5" x14ac:dyDescent="0.25">
      <c r="A735" s="552"/>
      <c r="B735" s="553"/>
      <c r="C735" s="554"/>
      <c r="D735" s="555"/>
      <c r="E735" s="556"/>
    </row>
    <row r="736" spans="1:5" x14ac:dyDescent="0.25">
      <c r="A736" s="552"/>
      <c r="B736" s="553"/>
      <c r="C736" s="554"/>
      <c r="D736" s="555"/>
      <c r="E736" s="556"/>
    </row>
    <row r="737" spans="1:5" x14ac:dyDescent="0.25">
      <c r="A737" s="552"/>
      <c r="B737" s="553"/>
      <c r="C737" s="554"/>
      <c r="D737" s="555"/>
      <c r="E737" s="556"/>
    </row>
    <row r="738" spans="1:5" x14ac:dyDescent="0.25">
      <c r="A738" s="552"/>
      <c r="B738" s="553"/>
      <c r="C738" s="554"/>
      <c r="D738" s="555"/>
      <c r="E738" s="556"/>
    </row>
    <row r="739" spans="1:5" x14ac:dyDescent="0.25">
      <c r="A739" s="552"/>
      <c r="B739" s="553"/>
      <c r="C739" s="554"/>
      <c r="D739" s="555"/>
      <c r="E739" s="556"/>
    </row>
    <row r="740" spans="1:5" x14ac:dyDescent="0.25">
      <c r="A740" s="552"/>
      <c r="B740" s="553"/>
      <c r="C740" s="554"/>
      <c r="D740" s="555"/>
      <c r="E740" s="556"/>
    </row>
    <row r="741" spans="1:5" x14ac:dyDescent="0.25">
      <c r="A741" s="552"/>
      <c r="B741" s="553"/>
      <c r="C741" s="554"/>
      <c r="D741" s="555"/>
      <c r="E741" s="556"/>
    </row>
    <row r="742" spans="1:5" x14ac:dyDescent="0.25">
      <c r="A742" s="552"/>
      <c r="B742" s="553"/>
      <c r="C742" s="554"/>
      <c r="D742" s="555"/>
      <c r="E742" s="556"/>
    </row>
    <row r="743" spans="1:5" x14ac:dyDescent="0.25">
      <c r="A743" s="552"/>
      <c r="B743" s="553"/>
      <c r="C743" s="554"/>
      <c r="D743" s="555"/>
      <c r="E743" s="556"/>
    </row>
    <row r="744" spans="1:5" x14ac:dyDescent="0.25">
      <c r="A744" s="552"/>
      <c r="B744" s="553"/>
      <c r="C744" s="554"/>
      <c r="D744" s="555"/>
      <c r="E744" s="556"/>
    </row>
    <row r="745" spans="1:5" x14ac:dyDescent="0.25">
      <c r="A745" s="552"/>
      <c r="B745" s="553"/>
      <c r="C745" s="554"/>
      <c r="D745" s="555"/>
      <c r="E745" s="556"/>
    </row>
    <row r="746" spans="1:5" x14ac:dyDescent="0.25">
      <c r="A746" s="552"/>
      <c r="B746" s="553"/>
      <c r="C746" s="554"/>
      <c r="D746" s="555"/>
      <c r="E746" s="556"/>
    </row>
    <row r="747" spans="1:5" x14ac:dyDescent="0.25">
      <c r="A747" s="552"/>
      <c r="B747" s="553"/>
      <c r="C747" s="554"/>
      <c r="D747" s="555"/>
      <c r="E747" s="556"/>
    </row>
    <row r="748" spans="1:5" x14ac:dyDescent="0.25">
      <c r="A748" s="552"/>
      <c r="B748" s="553"/>
      <c r="C748" s="554"/>
      <c r="D748" s="555"/>
      <c r="E748" s="556"/>
    </row>
    <row r="749" spans="1:5" x14ac:dyDescent="0.25">
      <c r="A749" s="552"/>
      <c r="B749" s="553"/>
      <c r="C749" s="554"/>
      <c r="D749" s="555"/>
      <c r="E749" s="556"/>
    </row>
    <row r="750" spans="1:5" x14ac:dyDescent="0.25">
      <c r="A750" s="552"/>
      <c r="B750" s="553"/>
      <c r="C750" s="554"/>
      <c r="D750" s="555"/>
      <c r="E750" s="556"/>
    </row>
    <row r="751" spans="1:5" x14ac:dyDescent="0.25">
      <c r="A751" s="552"/>
      <c r="B751" s="553"/>
      <c r="C751" s="554"/>
      <c r="D751" s="555"/>
      <c r="E751" s="556"/>
    </row>
    <row r="752" spans="1:5" x14ac:dyDescent="0.25">
      <c r="A752" s="552"/>
      <c r="B752" s="553"/>
      <c r="C752" s="554"/>
      <c r="D752" s="555"/>
      <c r="E752" s="556"/>
    </row>
    <row r="753" spans="1:5" x14ac:dyDescent="0.25">
      <c r="A753" s="552"/>
      <c r="B753" s="553"/>
      <c r="C753" s="554"/>
      <c r="D753" s="555"/>
      <c r="E753" s="556"/>
    </row>
    <row r="754" spans="1:5" x14ac:dyDescent="0.25">
      <c r="A754" s="552"/>
      <c r="B754" s="553"/>
      <c r="C754" s="554"/>
      <c r="D754" s="555"/>
      <c r="E754" s="556"/>
    </row>
    <row r="755" spans="1:5" x14ac:dyDescent="0.25">
      <c r="A755" s="552"/>
      <c r="B755" s="553"/>
      <c r="C755" s="554"/>
      <c r="D755" s="555"/>
      <c r="E755" s="556"/>
    </row>
    <row r="756" spans="1:5" x14ac:dyDescent="0.25">
      <c r="A756" s="552"/>
      <c r="B756" s="553"/>
      <c r="C756" s="554"/>
      <c r="D756" s="555"/>
      <c r="E756" s="556"/>
    </row>
    <row r="757" spans="1:5" x14ac:dyDescent="0.25">
      <c r="A757" s="552"/>
      <c r="B757" s="553"/>
      <c r="C757" s="554"/>
      <c r="D757" s="555"/>
      <c r="E757" s="556"/>
    </row>
    <row r="758" spans="1:5" x14ac:dyDescent="0.25">
      <c r="A758" s="552"/>
      <c r="B758" s="553"/>
      <c r="C758" s="554"/>
      <c r="D758" s="555"/>
      <c r="E758" s="556"/>
    </row>
    <row r="759" spans="1:5" x14ac:dyDescent="0.25">
      <c r="A759" s="552"/>
      <c r="B759" s="553"/>
      <c r="C759" s="554"/>
      <c r="D759" s="555"/>
      <c r="E759" s="556"/>
    </row>
    <row r="760" spans="1:5" x14ac:dyDescent="0.25">
      <c r="A760" s="552"/>
      <c r="B760" s="553"/>
      <c r="C760" s="554"/>
      <c r="D760" s="555"/>
      <c r="E760" s="556"/>
    </row>
    <row r="761" spans="1:5" x14ac:dyDescent="0.25">
      <c r="A761" s="552"/>
      <c r="B761" s="553"/>
      <c r="C761" s="554"/>
      <c r="D761" s="555"/>
      <c r="E761" s="556"/>
    </row>
    <row r="762" spans="1:5" x14ac:dyDescent="0.25">
      <c r="A762" s="552"/>
      <c r="B762" s="553"/>
      <c r="C762" s="554"/>
      <c r="D762" s="555"/>
      <c r="E762" s="556"/>
    </row>
    <row r="763" spans="1:5" x14ac:dyDescent="0.25">
      <c r="A763" s="552"/>
      <c r="B763" s="553"/>
      <c r="C763" s="554"/>
      <c r="D763" s="555"/>
      <c r="E763" s="556"/>
    </row>
    <row r="764" spans="1:5" x14ac:dyDescent="0.25">
      <c r="A764" s="552"/>
      <c r="B764" s="553"/>
      <c r="C764" s="554"/>
      <c r="D764" s="555"/>
      <c r="E764" s="556"/>
    </row>
    <row r="765" spans="1:5" x14ac:dyDescent="0.25">
      <c r="A765" s="552"/>
      <c r="B765" s="553"/>
      <c r="C765" s="554"/>
      <c r="D765" s="555"/>
      <c r="E765" s="556"/>
    </row>
    <row r="766" spans="1:5" x14ac:dyDescent="0.25">
      <c r="A766" s="552"/>
      <c r="B766" s="553"/>
      <c r="C766" s="554"/>
      <c r="D766" s="555"/>
      <c r="E766" s="556"/>
    </row>
    <row r="767" spans="1:5" x14ac:dyDescent="0.25">
      <c r="A767" s="552"/>
      <c r="B767" s="553"/>
      <c r="C767" s="554"/>
      <c r="D767" s="555"/>
      <c r="E767" s="556"/>
    </row>
    <row r="768" spans="1:5" x14ac:dyDescent="0.25">
      <c r="A768" s="552"/>
      <c r="B768" s="553"/>
      <c r="C768" s="554"/>
      <c r="D768" s="555"/>
      <c r="E768" s="556"/>
    </row>
    <row r="769" spans="1:5" x14ac:dyDescent="0.25">
      <c r="A769" s="552"/>
      <c r="B769" s="553"/>
      <c r="C769" s="554"/>
      <c r="D769" s="555"/>
      <c r="E769" s="556"/>
    </row>
    <row r="770" spans="1:5" x14ac:dyDescent="0.25">
      <c r="A770" s="552"/>
      <c r="B770" s="553"/>
      <c r="C770" s="554"/>
      <c r="D770" s="555"/>
      <c r="E770" s="556"/>
    </row>
    <row r="771" spans="1:5" x14ac:dyDescent="0.25">
      <c r="A771" s="552"/>
      <c r="B771" s="553"/>
      <c r="C771" s="554"/>
      <c r="D771" s="555"/>
      <c r="E771" s="556"/>
    </row>
    <row r="772" spans="1:5" x14ac:dyDescent="0.25">
      <c r="A772" s="552"/>
      <c r="B772" s="553"/>
      <c r="C772" s="554"/>
      <c r="D772" s="555"/>
      <c r="E772" s="556"/>
    </row>
    <row r="773" spans="1:5" x14ac:dyDescent="0.25">
      <c r="A773" s="552"/>
      <c r="B773" s="553"/>
      <c r="C773" s="554"/>
      <c r="D773" s="555"/>
      <c r="E773" s="556"/>
    </row>
    <row r="774" spans="1:5" x14ac:dyDescent="0.25">
      <c r="A774" s="552"/>
      <c r="B774" s="553"/>
      <c r="C774" s="554"/>
      <c r="D774" s="555"/>
      <c r="E774" s="556"/>
    </row>
    <row r="775" spans="1:5" x14ac:dyDescent="0.25">
      <c r="A775" s="552"/>
      <c r="B775" s="553"/>
      <c r="C775" s="554"/>
      <c r="D775" s="555"/>
      <c r="E775" s="556"/>
    </row>
    <row r="776" spans="1:5" x14ac:dyDescent="0.25">
      <c r="A776" s="552"/>
      <c r="B776" s="553"/>
      <c r="C776" s="554"/>
      <c r="D776" s="555"/>
      <c r="E776" s="556"/>
    </row>
    <row r="777" spans="1:5" x14ac:dyDescent="0.25">
      <c r="A777" s="552"/>
      <c r="B777" s="553"/>
      <c r="C777" s="554"/>
      <c r="D777" s="555"/>
      <c r="E777" s="556"/>
    </row>
    <row r="778" spans="1:5" x14ac:dyDescent="0.25">
      <c r="A778" s="552"/>
      <c r="B778" s="553"/>
      <c r="C778" s="554"/>
      <c r="D778" s="555"/>
      <c r="E778" s="556"/>
    </row>
    <row r="779" spans="1:5" x14ac:dyDescent="0.25">
      <c r="A779" s="552"/>
      <c r="B779" s="553"/>
      <c r="C779" s="554"/>
      <c r="D779" s="555"/>
      <c r="E779" s="556"/>
    </row>
    <row r="780" spans="1:5" x14ac:dyDescent="0.25">
      <c r="A780" s="552"/>
      <c r="B780" s="553"/>
      <c r="C780" s="554"/>
      <c r="D780" s="555"/>
      <c r="E780" s="556"/>
    </row>
    <row r="781" spans="1:5" x14ac:dyDescent="0.25">
      <c r="A781" s="552"/>
      <c r="B781" s="553"/>
      <c r="C781" s="554"/>
      <c r="D781" s="555"/>
      <c r="E781" s="556"/>
    </row>
    <row r="782" spans="1:5" x14ac:dyDescent="0.25">
      <c r="A782" s="552"/>
      <c r="B782" s="553"/>
      <c r="C782" s="554"/>
      <c r="D782" s="555"/>
      <c r="E782" s="556"/>
    </row>
    <row r="783" spans="1:5" x14ac:dyDescent="0.25">
      <c r="A783" s="552"/>
      <c r="B783" s="553"/>
      <c r="C783" s="554"/>
      <c r="D783" s="555"/>
      <c r="E783" s="556"/>
    </row>
    <row r="784" spans="1:5" x14ac:dyDescent="0.25">
      <c r="A784" s="552"/>
      <c r="B784" s="553"/>
      <c r="C784" s="554"/>
      <c r="D784" s="555"/>
      <c r="E784" s="556"/>
    </row>
    <row r="785" spans="1:5" x14ac:dyDescent="0.25">
      <c r="A785" s="552"/>
      <c r="B785" s="553"/>
      <c r="C785" s="554"/>
      <c r="D785" s="555"/>
      <c r="E785" s="556"/>
    </row>
    <row r="786" spans="1:5" x14ac:dyDescent="0.25">
      <c r="A786" s="552"/>
      <c r="B786" s="553"/>
      <c r="C786" s="554"/>
      <c r="D786" s="555"/>
      <c r="E786" s="556"/>
    </row>
    <row r="787" spans="1:5" x14ac:dyDescent="0.25">
      <c r="A787" s="552"/>
      <c r="B787" s="553"/>
      <c r="C787" s="554"/>
      <c r="D787" s="555"/>
      <c r="E787" s="556"/>
    </row>
    <row r="788" spans="1:5" x14ac:dyDescent="0.25">
      <c r="A788" s="552"/>
      <c r="B788" s="553"/>
      <c r="C788" s="554"/>
      <c r="D788" s="555"/>
      <c r="E788" s="556"/>
    </row>
    <row r="789" spans="1:5" x14ac:dyDescent="0.25">
      <c r="A789" s="552"/>
      <c r="B789" s="553"/>
      <c r="C789" s="554"/>
      <c r="D789" s="555"/>
      <c r="E789" s="556"/>
    </row>
    <row r="790" spans="1:5" x14ac:dyDescent="0.25">
      <c r="A790" s="552"/>
      <c r="B790" s="553"/>
      <c r="C790" s="554"/>
      <c r="D790" s="555"/>
      <c r="E790" s="556"/>
    </row>
    <row r="791" spans="1:5" x14ac:dyDescent="0.25">
      <c r="A791" s="552"/>
      <c r="B791" s="553"/>
      <c r="C791" s="554"/>
      <c r="D791" s="555"/>
      <c r="E791" s="556"/>
    </row>
    <row r="792" spans="1:5" x14ac:dyDescent="0.25">
      <c r="A792" s="552"/>
      <c r="B792" s="553"/>
      <c r="C792" s="554"/>
      <c r="D792" s="555"/>
      <c r="E792" s="556"/>
    </row>
    <row r="793" spans="1:5" x14ac:dyDescent="0.25">
      <c r="A793" s="552"/>
      <c r="B793" s="553"/>
      <c r="C793" s="554"/>
      <c r="D793" s="555"/>
      <c r="E793" s="556"/>
    </row>
    <row r="794" spans="1:5" x14ac:dyDescent="0.25">
      <c r="A794" s="552"/>
      <c r="B794" s="553"/>
      <c r="C794" s="554"/>
      <c r="D794" s="555"/>
      <c r="E794" s="556"/>
    </row>
    <row r="795" spans="1:5" x14ac:dyDescent="0.25">
      <c r="A795" s="552"/>
      <c r="B795" s="553"/>
      <c r="C795" s="554"/>
      <c r="D795" s="555"/>
      <c r="E795" s="556"/>
    </row>
    <row r="796" spans="1:5" x14ac:dyDescent="0.25">
      <c r="A796" s="552"/>
      <c r="B796" s="553"/>
      <c r="C796" s="554"/>
      <c r="D796" s="555"/>
      <c r="E796" s="556"/>
    </row>
    <row r="797" spans="1:5" x14ac:dyDescent="0.25">
      <c r="A797" s="552"/>
      <c r="B797" s="553"/>
      <c r="C797" s="554"/>
      <c r="D797" s="555"/>
      <c r="E797" s="556"/>
    </row>
    <row r="798" spans="1:5" x14ac:dyDescent="0.25">
      <c r="A798" s="552"/>
      <c r="B798" s="553"/>
      <c r="C798" s="554"/>
      <c r="D798" s="555"/>
      <c r="E798" s="556"/>
    </row>
    <row r="799" spans="1:5" x14ac:dyDescent="0.25">
      <c r="A799" s="552"/>
      <c r="B799" s="553"/>
      <c r="C799" s="554"/>
      <c r="D799" s="555"/>
      <c r="E799" s="556"/>
    </row>
    <row r="800" spans="1:5" x14ac:dyDescent="0.25">
      <c r="A800" s="552"/>
      <c r="B800" s="553"/>
      <c r="C800" s="554"/>
      <c r="D800" s="555"/>
      <c r="E800" s="556"/>
    </row>
    <row r="801" spans="1:5" x14ac:dyDescent="0.25">
      <c r="A801" s="552"/>
      <c r="B801" s="553"/>
      <c r="C801" s="554"/>
      <c r="D801" s="555"/>
      <c r="E801" s="556"/>
    </row>
    <row r="802" spans="1:5" x14ac:dyDescent="0.25">
      <c r="A802" s="552"/>
      <c r="B802" s="553"/>
      <c r="C802" s="554"/>
      <c r="D802" s="555"/>
      <c r="E802" s="556"/>
    </row>
    <row r="803" spans="1:5" x14ac:dyDescent="0.25">
      <c r="A803" s="552"/>
      <c r="B803" s="553"/>
      <c r="C803" s="554"/>
      <c r="D803" s="555"/>
      <c r="E803" s="556"/>
    </row>
    <row r="804" spans="1:5" x14ac:dyDescent="0.25">
      <c r="A804" s="552"/>
      <c r="B804" s="553"/>
      <c r="C804" s="554"/>
      <c r="D804" s="555"/>
      <c r="E804" s="556"/>
    </row>
    <row r="805" spans="1:5" x14ac:dyDescent="0.25">
      <c r="A805" s="552"/>
      <c r="B805" s="553"/>
      <c r="C805" s="554"/>
      <c r="D805" s="555"/>
      <c r="E805" s="556"/>
    </row>
    <row r="806" spans="1:5" x14ac:dyDescent="0.25">
      <c r="A806" s="552"/>
      <c r="B806" s="553"/>
      <c r="C806" s="554"/>
      <c r="D806" s="555"/>
      <c r="E806" s="556"/>
    </row>
    <row r="807" spans="1:5" x14ac:dyDescent="0.25">
      <c r="A807" s="552"/>
      <c r="B807" s="553"/>
      <c r="C807" s="554"/>
      <c r="D807" s="555"/>
      <c r="E807" s="556"/>
    </row>
    <row r="808" spans="1:5" x14ac:dyDescent="0.25">
      <c r="A808" s="552"/>
      <c r="B808" s="553"/>
      <c r="C808" s="554"/>
      <c r="D808" s="555"/>
      <c r="E808" s="556"/>
    </row>
    <row r="809" spans="1:5" x14ac:dyDescent="0.25">
      <c r="A809" s="552"/>
      <c r="B809" s="553"/>
      <c r="C809" s="554"/>
      <c r="D809" s="555"/>
      <c r="E809" s="556"/>
    </row>
    <row r="810" spans="1:5" x14ac:dyDescent="0.25">
      <c r="A810" s="552"/>
      <c r="B810" s="553"/>
      <c r="C810" s="554"/>
      <c r="D810" s="555"/>
      <c r="E810" s="556"/>
    </row>
    <row r="811" spans="1:5" x14ac:dyDescent="0.25">
      <c r="A811" s="552"/>
      <c r="B811" s="553"/>
      <c r="C811" s="554"/>
      <c r="D811" s="555"/>
      <c r="E811" s="556"/>
    </row>
    <row r="812" spans="1:5" x14ac:dyDescent="0.25">
      <c r="A812" s="552"/>
      <c r="B812" s="553"/>
      <c r="C812" s="554"/>
      <c r="D812" s="555"/>
      <c r="E812" s="556"/>
    </row>
    <row r="813" spans="1:5" x14ac:dyDescent="0.25">
      <c r="A813" s="552"/>
      <c r="B813" s="553"/>
      <c r="C813" s="554"/>
      <c r="D813" s="555"/>
      <c r="E813" s="556"/>
    </row>
    <row r="814" spans="1:5" x14ac:dyDescent="0.25">
      <c r="A814" s="552"/>
      <c r="B814" s="553"/>
      <c r="C814" s="554"/>
      <c r="D814" s="555"/>
      <c r="E814" s="556"/>
    </row>
    <row r="815" spans="1:5" x14ac:dyDescent="0.25">
      <c r="A815" s="552"/>
      <c r="B815" s="553"/>
      <c r="C815" s="554"/>
      <c r="D815" s="555"/>
      <c r="E815" s="556"/>
    </row>
    <row r="816" spans="1:5" x14ac:dyDescent="0.25">
      <c r="A816" s="552"/>
      <c r="B816" s="553"/>
      <c r="C816" s="554"/>
      <c r="D816" s="555"/>
      <c r="E816" s="556"/>
    </row>
    <row r="817" spans="1:5" x14ac:dyDescent="0.25">
      <c r="A817" s="552"/>
      <c r="B817" s="553"/>
      <c r="C817" s="554"/>
      <c r="D817" s="555"/>
      <c r="E817" s="556"/>
    </row>
    <row r="818" spans="1:5" x14ac:dyDescent="0.25">
      <c r="A818" s="552"/>
      <c r="B818" s="553"/>
      <c r="C818" s="554"/>
      <c r="D818" s="555"/>
      <c r="E818" s="556"/>
    </row>
    <row r="819" spans="1:5" x14ac:dyDescent="0.25">
      <c r="A819" s="552"/>
      <c r="B819" s="553"/>
      <c r="C819" s="554"/>
      <c r="D819" s="555"/>
      <c r="E819" s="556"/>
    </row>
    <row r="820" spans="1:5" x14ac:dyDescent="0.25">
      <c r="A820" s="552"/>
      <c r="B820" s="553"/>
      <c r="C820" s="554"/>
      <c r="D820" s="555"/>
      <c r="E820" s="556"/>
    </row>
    <row r="821" spans="1:5" x14ac:dyDescent="0.25">
      <c r="A821" s="552"/>
      <c r="B821" s="553"/>
      <c r="C821" s="554"/>
      <c r="D821" s="555"/>
      <c r="E821" s="556"/>
    </row>
    <row r="822" spans="1:5" x14ac:dyDescent="0.25">
      <c r="A822" s="552"/>
      <c r="B822" s="553"/>
      <c r="C822" s="554"/>
      <c r="D822" s="555"/>
      <c r="E822" s="556"/>
    </row>
    <row r="823" spans="1:5" x14ac:dyDescent="0.25">
      <c r="A823" s="552"/>
      <c r="B823" s="553"/>
      <c r="C823" s="554"/>
      <c r="D823" s="555"/>
      <c r="E823" s="556"/>
    </row>
    <row r="824" spans="1:5" x14ac:dyDescent="0.25">
      <c r="A824" s="552"/>
      <c r="B824" s="553"/>
      <c r="C824" s="554"/>
      <c r="D824" s="555"/>
      <c r="E824" s="556"/>
    </row>
    <row r="825" spans="1:5" x14ac:dyDescent="0.25">
      <c r="A825" s="552"/>
      <c r="B825" s="553"/>
      <c r="C825" s="554"/>
      <c r="D825" s="555"/>
      <c r="E825" s="556"/>
    </row>
    <row r="826" spans="1:5" x14ac:dyDescent="0.25">
      <c r="A826" s="552"/>
      <c r="B826" s="553"/>
      <c r="C826" s="554"/>
      <c r="D826" s="555"/>
      <c r="E826" s="556"/>
    </row>
    <row r="827" spans="1:5" x14ac:dyDescent="0.25">
      <c r="A827" s="552"/>
      <c r="B827" s="553"/>
      <c r="C827" s="554"/>
      <c r="D827" s="555"/>
      <c r="E827" s="556"/>
    </row>
    <row r="828" spans="1:5" x14ac:dyDescent="0.25">
      <c r="A828" s="552"/>
      <c r="B828" s="553"/>
      <c r="C828" s="554"/>
      <c r="D828" s="555"/>
      <c r="E828" s="556"/>
    </row>
    <row r="829" spans="1:5" x14ac:dyDescent="0.25">
      <c r="A829" s="552"/>
      <c r="B829" s="553"/>
      <c r="C829" s="554"/>
      <c r="D829" s="555"/>
      <c r="E829" s="556"/>
    </row>
    <row r="830" spans="1:5" x14ac:dyDescent="0.25">
      <c r="A830" s="552"/>
      <c r="B830" s="553"/>
      <c r="C830" s="554"/>
      <c r="D830" s="555"/>
      <c r="E830" s="556"/>
    </row>
    <row r="831" spans="1:5" x14ac:dyDescent="0.25">
      <c r="A831" s="552"/>
      <c r="B831" s="553"/>
      <c r="C831" s="554"/>
      <c r="D831" s="555"/>
      <c r="E831" s="556"/>
    </row>
    <row r="832" spans="1:5" x14ac:dyDescent="0.25">
      <c r="A832" s="552"/>
      <c r="B832" s="553"/>
      <c r="C832" s="554"/>
      <c r="D832" s="555"/>
      <c r="E832" s="556"/>
    </row>
    <row r="833" spans="1:5" x14ac:dyDescent="0.25">
      <c r="A833" s="552"/>
      <c r="B833" s="553"/>
      <c r="C833" s="554"/>
      <c r="D833" s="555"/>
      <c r="E833" s="556"/>
    </row>
    <row r="834" spans="1:5" x14ac:dyDescent="0.25">
      <c r="A834" s="552"/>
      <c r="B834" s="553"/>
      <c r="C834" s="554"/>
      <c r="D834" s="555"/>
      <c r="E834" s="556"/>
    </row>
    <row r="835" spans="1:5" x14ac:dyDescent="0.25">
      <c r="A835" s="552"/>
      <c r="B835" s="553"/>
      <c r="C835" s="554"/>
      <c r="D835" s="555"/>
      <c r="E835" s="556"/>
    </row>
    <row r="836" spans="1:5" x14ac:dyDescent="0.25">
      <c r="A836" s="552"/>
      <c r="B836" s="553"/>
      <c r="C836" s="554"/>
      <c r="D836" s="555"/>
      <c r="E836" s="556"/>
    </row>
    <row r="837" spans="1:5" x14ac:dyDescent="0.25">
      <c r="A837" s="552"/>
      <c r="B837" s="553"/>
      <c r="C837" s="554"/>
      <c r="D837" s="555"/>
      <c r="E837" s="556"/>
    </row>
    <row r="838" spans="1:5" x14ac:dyDescent="0.25">
      <c r="A838" s="552"/>
      <c r="B838" s="553"/>
      <c r="C838" s="554"/>
      <c r="D838" s="555"/>
      <c r="E838" s="556"/>
    </row>
    <row r="839" spans="1:5" x14ac:dyDescent="0.25">
      <c r="A839" s="552"/>
      <c r="B839" s="553"/>
      <c r="C839" s="554"/>
      <c r="D839" s="555"/>
      <c r="E839" s="556"/>
    </row>
    <row r="840" spans="1:5" x14ac:dyDescent="0.25">
      <c r="A840" s="552"/>
      <c r="B840" s="553"/>
      <c r="C840" s="554"/>
      <c r="D840" s="555"/>
      <c r="E840" s="556"/>
    </row>
    <row r="841" spans="1:5" x14ac:dyDescent="0.25">
      <c r="A841" s="552"/>
      <c r="B841" s="553"/>
      <c r="C841" s="554"/>
      <c r="D841" s="555"/>
      <c r="E841" s="556"/>
    </row>
    <row r="842" spans="1:5" x14ac:dyDescent="0.25">
      <c r="A842" s="552"/>
      <c r="B842" s="553"/>
      <c r="C842" s="554"/>
      <c r="D842" s="555"/>
      <c r="E842" s="556"/>
    </row>
    <row r="843" spans="1:5" x14ac:dyDescent="0.25">
      <c r="A843" s="552"/>
      <c r="B843" s="553"/>
      <c r="C843" s="554"/>
      <c r="D843" s="555"/>
      <c r="E843" s="556"/>
    </row>
    <row r="844" spans="1:5" x14ac:dyDescent="0.25">
      <c r="A844" s="552"/>
      <c r="B844" s="553"/>
      <c r="C844" s="554"/>
      <c r="D844" s="555"/>
      <c r="E844" s="556"/>
    </row>
    <row r="845" spans="1:5" x14ac:dyDescent="0.25">
      <c r="A845" s="552"/>
      <c r="B845" s="553"/>
      <c r="C845" s="554"/>
      <c r="D845" s="555"/>
      <c r="E845" s="556"/>
    </row>
    <row r="846" spans="1:5" x14ac:dyDescent="0.25">
      <c r="A846" s="552"/>
      <c r="B846" s="553"/>
      <c r="C846" s="554"/>
      <c r="D846" s="555"/>
      <c r="E846" s="556"/>
    </row>
    <row r="847" spans="1:5" x14ac:dyDescent="0.25">
      <c r="A847" s="552"/>
      <c r="B847" s="553"/>
      <c r="C847" s="554"/>
      <c r="D847" s="555"/>
      <c r="E847" s="556"/>
    </row>
    <row r="848" spans="1:5" x14ac:dyDescent="0.25">
      <c r="A848" s="552"/>
      <c r="B848" s="553"/>
      <c r="C848" s="554"/>
      <c r="D848" s="555"/>
      <c r="E848" s="556"/>
    </row>
    <row r="849" spans="1:5" x14ac:dyDescent="0.25">
      <c r="A849" s="552"/>
      <c r="B849" s="553"/>
      <c r="C849" s="554"/>
      <c r="D849" s="555"/>
      <c r="E849" s="556"/>
    </row>
    <row r="850" spans="1:5" x14ac:dyDescent="0.25">
      <c r="A850" s="552"/>
      <c r="B850" s="553"/>
      <c r="C850" s="554"/>
      <c r="D850" s="555"/>
      <c r="E850" s="556"/>
    </row>
    <row r="851" spans="1:5" x14ac:dyDescent="0.25">
      <c r="A851" s="552"/>
      <c r="B851" s="553"/>
      <c r="C851" s="554"/>
      <c r="D851" s="555"/>
      <c r="E851" s="556"/>
    </row>
    <row r="852" spans="1:5" x14ac:dyDescent="0.25">
      <c r="A852" s="552"/>
      <c r="B852" s="553"/>
      <c r="C852" s="554"/>
      <c r="D852" s="555"/>
      <c r="E852" s="556"/>
    </row>
    <row r="853" spans="1:5" x14ac:dyDescent="0.25">
      <c r="A853" s="552"/>
      <c r="B853" s="553"/>
      <c r="C853" s="554"/>
      <c r="D853" s="555"/>
      <c r="E853" s="556"/>
    </row>
    <row r="854" spans="1:5" x14ac:dyDescent="0.25">
      <c r="A854" s="552"/>
      <c r="B854" s="553"/>
      <c r="C854" s="554"/>
      <c r="D854" s="555"/>
      <c r="E854" s="556"/>
    </row>
    <row r="855" spans="1:5" x14ac:dyDescent="0.25">
      <c r="A855" s="552"/>
      <c r="B855" s="553"/>
      <c r="C855" s="554"/>
      <c r="D855" s="555"/>
      <c r="E855" s="556"/>
    </row>
    <row r="856" spans="1:5" x14ac:dyDescent="0.25">
      <c r="A856" s="552"/>
      <c r="B856" s="553"/>
      <c r="C856" s="554"/>
      <c r="D856" s="555"/>
      <c r="E856" s="556"/>
    </row>
    <row r="857" spans="1:5" x14ac:dyDescent="0.25">
      <c r="A857" s="552"/>
      <c r="B857" s="553"/>
      <c r="C857" s="554"/>
      <c r="D857" s="555"/>
      <c r="E857" s="556"/>
    </row>
    <row r="858" spans="1:5" x14ac:dyDescent="0.25">
      <c r="A858" s="552"/>
      <c r="B858" s="553"/>
      <c r="C858" s="554"/>
      <c r="D858" s="555"/>
      <c r="E858" s="556"/>
    </row>
    <row r="859" spans="1:5" x14ac:dyDescent="0.25">
      <c r="A859" s="552"/>
      <c r="B859" s="553"/>
      <c r="C859" s="554"/>
      <c r="D859" s="555"/>
      <c r="E859" s="556"/>
    </row>
    <row r="860" spans="1:5" x14ac:dyDescent="0.25">
      <c r="A860" s="552"/>
      <c r="B860" s="553"/>
      <c r="C860" s="554"/>
      <c r="D860" s="555"/>
      <c r="E860" s="556"/>
    </row>
    <row r="861" spans="1:5" x14ac:dyDescent="0.25">
      <c r="A861" s="552"/>
      <c r="B861" s="553"/>
      <c r="C861" s="554"/>
      <c r="D861" s="555"/>
      <c r="E861" s="556"/>
    </row>
    <row r="862" spans="1:5" x14ac:dyDescent="0.25">
      <c r="A862" s="552"/>
      <c r="B862" s="553"/>
      <c r="C862" s="554"/>
      <c r="D862" s="555"/>
      <c r="E862" s="556"/>
    </row>
    <row r="863" spans="1:5" x14ac:dyDescent="0.25">
      <c r="A863" s="552"/>
      <c r="B863" s="553"/>
      <c r="C863" s="554"/>
      <c r="D863" s="555"/>
      <c r="E863" s="556"/>
    </row>
    <row r="864" spans="1:5" x14ac:dyDescent="0.25">
      <c r="A864" s="552"/>
      <c r="B864" s="553"/>
      <c r="C864" s="554"/>
      <c r="D864" s="555"/>
      <c r="E864" s="556"/>
    </row>
    <row r="865" spans="1:5" x14ac:dyDescent="0.25">
      <c r="A865" s="552"/>
      <c r="B865" s="553"/>
      <c r="C865" s="554"/>
      <c r="D865" s="555"/>
      <c r="E865" s="556"/>
    </row>
    <row r="866" spans="1:5" x14ac:dyDescent="0.25">
      <c r="A866" s="552"/>
      <c r="B866" s="553"/>
      <c r="C866" s="554"/>
      <c r="D866" s="555"/>
      <c r="E866" s="556"/>
    </row>
    <row r="867" spans="1:5" x14ac:dyDescent="0.25">
      <c r="A867" s="552"/>
      <c r="B867" s="553"/>
      <c r="C867" s="554"/>
      <c r="D867" s="555"/>
      <c r="E867" s="556"/>
    </row>
    <row r="868" spans="1:5" x14ac:dyDescent="0.25">
      <c r="A868" s="552"/>
      <c r="B868" s="553"/>
      <c r="C868" s="554"/>
      <c r="D868" s="555"/>
      <c r="E868" s="556"/>
    </row>
    <row r="869" spans="1:5" x14ac:dyDescent="0.25">
      <c r="A869" s="552"/>
      <c r="B869" s="553"/>
      <c r="C869" s="554"/>
      <c r="D869" s="555"/>
      <c r="E869" s="556"/>
    </row>
    <row r="870" spans="1:5" x14ac:dyDescent="0.25">
      <c r="A870" s="552"/>
      <c r="B870" s="553"/>
      <c r="C870" s="554"/>
      <c r="D870" s="555"/>
      <c r="E870" s="556"/>
    </row>
    <row r="871" spans="1:5" x14ac:dyDescent="0.25">
      <c r="A871" s="552"/>
      <c r="B871" s="553"/>
      <c r="C871" s="554"/>
      <c r="D871" s="555"/>
      <c r="E871" s="556"/>
    </row>
    <row r="872" spans="1:5" x14ac:dyDescent="0.25">
      <c r="A872" s="552"/>
      <c r="B872" s="553"/>
      <c r="C872" s="554"/>
      <c r="D872" s="555"/>
      <c r="E872" s="556"/>
    </row>
    <row r="873" spans="1:5" x14ac:dyDescent="0.25">
      <c r="A873" s="552"/>
      <c r="B873" s="553"/>
      <c r="C873" s="554"/>
      <c r="D873" s="555"/>
      <c r="E873" s="556"/>
    </row>
    <row r="874" spans="1:5" x14ac:dyDescent="0.25">
      <c r="A874" s="552"/>
      <c r="B874" s="553"/>
      <c r="C874" s="554"/>
      <c r="D874" s="555"/>
      <c r="E874" s="556"/>
    </row>
    <row r="875" spans="1:5" x14ac:dyDescent="0.25">
      <c r="A875" s="552"/>
      <c r="B875" s="553"/>
      <c r="C875" s="554"/>
      <c r="D875" s="555"/>
      <c r="E875" s="556"/>
    </row>
    <row r="876" spans="1:5" x14ac:dyDescent="0.25">
      <c r="A876" s="552"/>
      <c r="B876" s="553"/>
      <c r="C876" s="554"/>
      <c r="D876" s="555"/>
      <c r="E876" s="556"/>
    </row>
    <row r="877" spans="1:5" x14ac:dyDescent="0.25">
      <c r="A877" s="552"/>
      <c r="B877" s="553"/>
      <c r="C877" s="554"/>
      <c r="D877" s="555"/>
      <c r="E877" s="556"/>
    </row>
    <row r="878" spans="1:5" x14ac:dyDescent="0.25">
      <c r="A878" s="552"/>
      <c r="B878" s="553"/>
      <c r="C878" s="554"/>
      <c r="D878" s="555"/>
      <c r="E878" s="556"/>
    </row>
    <row r="879" spans="1:5" x14ac:dyDescent="0.25">
      <c r="A879" s="552"/>
      <c r="B879" s="553"/>
      <c r="C879" s="554"/>
      <c r="D879" s="555"/>
      <c r="E879" s="556"/>
    </row>
    <row r="880" spans="1:5" x14ac:dyDescent="0.25">
      <c r="A880" s="552"/>
      <c r="B880" s="553"/>
      <c r="C880" s="554"/>
      <c r="D880" s="555"/>
      <c r="E880" s="556"/>
    </row>
    <row r="881" spans="1:5" x14ac:dyDescent="0.25">
      <c r="A881" s="552"/>
      <c r="B881" s="553"/>
      <c r="C881" s="554"/>
      <c r="D881" s="555"/>
      <c r="E881" s="556"/>
    </row>
    <row r="882" spans="1:5" x14ac:dyDescent="0.25">
      <c r="A882" s="552"/>
      <c r="B882" s="553"/>
      <c r="C882" s="554"/>
      <c r="D882" s="555"/>
      <c r="E882" s="556"/>
    </row>
    <row r="883" spans="1:5" x14ac:dyDescent="0.25">
      <c r="A883" s="552"/>
      <c r="B883" s="553"/>
      <c r="C883" s="554"/>
      <c r="D883" s="555"/>
      <c r="E883" s="556"/>
    </row>
    <row r="884" spans="1:5" x14ac:dyDescent="0.25">
      <c r="A884" s="552"/>
      <c r="B884" s="553"/>
      <c r="C884" s="554"/>
      <c r="D884" s="555"/>
      <c r="E884" s="556"/>
    </row>
    <row r="885" spans="1:5" x14ac:dyDescent="0.25">
      <c r="A885" s="552"/>
      <c r="B885" s="553"/>
      <c r="C885" s="554"/>
      <c r="D885" s="555"/>
      <c r="E885" s="556"/>
    </row>
    <row r="886" spans="1:5" x14ac:dyDescent="0.25">
      <c r="A886" s="552"/>
      <c r="B886" s="553"/>
      <c r="C886" s="554"/>
      <c r="D886" s="555"/>
      <c r="E886" s="556"/>
    </row>
    <row r="887" spans="1:5" x14ac:dyDescent="0.25">
      <c r="A887" s="552"/>
      <c r="B887" s="553"/>
      <c r="C887" s="554"/>
      <c r="D887" s="555"/>
      <c r="E887" s="556"/>
    </row>
    <row r="888" spans="1:5" x14ac:dyDescent="0.25">
      <c r="A888" s="552"/>
      <c r="B888" s="553"/>
      <c r="C888" s="554"/>
      <c r="D888" s="555"/>
      <c r="E888" s="556"/>
    </row>
    <row r="889" spans="1:5" x14ac:dyDescent="0.25">
      <c r="A889" s="552"/>
      <c r="B889" s="553"/>
      <c r="C889" s="554"/>
      <c r="D889" s="555"/>
      <c r="E889" s="556"/>
    </row>
    <row r="890" spans="1:5" x14ac:dyDescent="0.25">
      <c r="A890" s="552"/>
      <c r="B890" s="553"/>
      <c r="C890" s="554"/>
      <c r="D890" s="555"/>
      <c r="E890" s="556"/>
    </row>
    <row r="891" spans="1:5" x14ac:dyDescent="0.25">
      <c r="A891" s="552"/>
      <c r="B891" s="553"/>
      <c r="C891" s="554"/>
      <c r="D891" s="555"/>
      <c r="E891" s="556"/>
    </row>
    <row r="892" spans="1:5" x14ac:dyDescent="0.25">
      <c r="A892" s="552"/>
      <c r="B892" s="553"/>
      <c r="C892" s="554"/>
      <c r="D892" s="555"/>
      <c r="E892" s="556"/>
    </row>
    <row r="893" spans="1:5" x14ac:dyDescent="0.25">
      <c r="A893" s="552"/>
      <c r="B893" s="553"/>
      <c r="C893" s="554"/>
      <c r="D893" s="555"/>
      <c r="E893" s="556"/>
    </row>
    <row r="894" spans="1:5" x14ac:dyDescent="0.25">
      <c r="A894" s="552"/>
      <c r="B894" s="553"/>
      <c r="C894" s="554"/>
      <c r="D894" s="555"/>
      <c r="E894" s="556"/>
    </row>
    <row r="895" spans="1:5" x14ac:dyDescent="0.25">
      <c r="A895" s="552"/>
      <c r="B895" s="553"/>
      <c r="C895" s="554"/>
      <c r="D895" s="555"/>
      <c r="E895" s="556"/>
    </row>
    <row r="896" spans="1:5" x14ac:dyDescent="0.25">
      <c r="A896" s="552"/>
      <c r="B896" s="553"/>
      <c r="C896" s="554"/>
      <c r="D896" s="555"/>
      <c r="E896" s="556"/>
    </row>
    <row r="897" spans="1:5" x14ac:dyDescent="0.25">
      <c r="A897" s="552"/>
      <c r="B897" s="553"/>
      <c r="C897" s="554"/>
      <c r="D897" s="555"/>
      <c r="E897" s="556"/>
    </row>
    <row r="898" spans="1:5" x14ac:dyDescent="0.25">
      <c r="A898" s="552"/>
      <c r="B898" s="553"/>
      <c r="C898" s="554"/>
      <c r="D898" s="555"/>
      <c r="E898" s="556"/>
    </row>
    <row r="899" spans="1:5" x14ac:dyDescent="0.25">
      <c r="A899" s="552"/>
      <c r="B899" s="553"/>
      <c r="C899" s="554"/>
      <c r="D899" s="555"/>
      <c r="E899" s="556"/>
    </row>
    <row r="900" spans="1:5" x14ac:dyDescent="0.25">
      <c r="A900" s="552"/>
      <c r="B900" s="553"/>
      <c r="C900" s="554"/>
      <c r="D900" s="555"/>
      <c r="E900" s="556"/>
    </row>
    <row r="901" spans="1:5" x14ac:dyDescent="0.25">
      <c r="A901" s="552"/>
      <c r="B901" s="553"/>
      <c r="C901" s="554"/>
      <c r="D901" s="555"/>
      <c r="E901" s="556"/>
    </row>
    <row r="902" spans="1:5" x14ac:dyDescent="0.25">
      <c r="A902" s="552"/>
      <c r="B902" s="553"/>
      <c r="C902" s="554"/>
      <c r="D902" s="555"/>
      <c r="E902" s="556"/>
    </row>
    <row r="903" spans="1:5" x14ac:dyDescent="0.25">
      <c r="A903" s="552"/>
      <c r="B903" s="553"/>
      <c r="C903" s="554"/>
      <c r="D903" s="555"/>
      <c r="E903" s="556"/>
    </row>
    <row r="904" spans="1:5" x14ac:dyDescent="0.25">
      <c r="A904" s="552"/>
      <c r="B904" s="553"/>
      <c r="C904" s="554"/>
      <c r="D904" s="555"/>
      <c r="E904" s="556"/>
    </row>
    <row r="905" spans="1:5" x14ac:dyDescent="0.25">
      <c r="A905" s="552"/>
      <c r="B905" s="553"/>
      <c r="C905" s="554"/>
      <c r="D905" s="555"/>
      <c r="E905" s="556"/>
    </row>
    <row r="906" spans="1:5" x14ac:dyDescent="0.25">
      <c r="A906" s="552"/>
      <c r="B906" s="553"/>
      <c r="C906" s="554"/>
      <c r="D906" s="555"/>
      <c r="E906" s="556"/>
    </row>
    <row r="907" spans="1:5" x14ac:dyDescent="0.25">
      <c r="A907" s="552"/>
      <c r="B907" s="553"/>
      <c r="C907" s="554"/>
      <c r="D907" s="555"/>
      <c r="E907" s="556"/>
    </row>
    <row r="908" spans="1:5" x14ac:dyDescent="0.25">
      <c r="A908" s="552"/>
      <c r="B908" s="553"/>
      <c r="C908" s="554"/>
      <c r="D908" s="555"/>
      <c r="E908" s="556"/>
    </row>
    <row r="909" spans="1:5" x14ac:dyDescent="0.25">
      <c r="A909" s="552"/>
      <c r="B909" s="553"/>
      <c r="C909" s="554"/>
      <c r="D909" s="555"/>
      <c r="E909" s="556"/>
    </row>
    <row r="910" spans="1:5" x14ac:dyDescent="0.25">
      <c r="A910" s="552"/>
      <c r="B910" s="553"/>
      <c r="C910" s="554"/>
      <c r="D910" s="555"/>
      <c r="E910" s="556"/>
    </row>
    <row r="911" spans="1:5" x14ac:dyDescent="0.25">
      <c r="A911" s="552"/>
      <c r="B911" s="553"/>
      <c r="C911" s="554"/>
      <c r="D911" s="555"/>
      <c r="E911" s="556"/>
    </row>
    <row r="912" spans="1:5" x14ac:dyDescent="0.25">
      <c r="A912" s="552"/>
      <c r="B912" s="553"/>
      <c r="C912" s="554"/>
      <c r="D912" s="555"/>
      <c r="E912" s="556"/>
    </row>
    <row r="913" spans="1:5" x14ac:dyDescent="0.25">
      <c r="A913" s="552"/>
      <c r="B913" s="553"/>
      <c r="C913" s="554"/>
      <c r="D913" s="555"/>
      <c r="E913" s="556"/>
    </row>
    <row r="914" spans="1:5" x14ac:dyDescent="0.25">
      <c r="A914" s="552"/>
      <c r="B914" s="553"/>
      <c r="C914" s="554"/>
      <c r="D914" s="555"/>
      <c r="E914" s="556"/>
    </row>
    <row r="915" spans="1:5" x14ac:dyDescent="0.25">
      <c r="A915" s="552"/>
      <c r="B915" s="553"/>
      <c r="C915" s="554"/>
      <c r="D915" s="555"/>
      <c r="E915" s="556"/>
    </row>
    <row r="916" spans="1:5" x14ac:dyDescent="0.25">
      <c r="A916" s="552"/>
      <c r="B916" s="553"/>
      <c r="C916" s="554"/>
      <c r="D916" s="555"/>
      <c r="E916" s="556"/>
    </row>
    <row r="917" spans="1:5" x14ac:dyDescent="0.25">
      <c r="A917" s="552"/>
      <c r="B917" s="553"/>
      <c r="C917" s="554"/>
      <c r="D917" s="555"/>
      <c r="E917" s="556"/>
    </row>
    <row r="918" spans="1:5" x14ac:dyDescent="0.25">
      <c r="A918" s="552"/>
      <c r="B918" s="553"/>
      <c r="C918" s="554"/>
      <c r="D918" s="555"/>
      <c r="E918" s="556"/>
    </row>
    <row r="919" spans="1:5" x14ac:dyDescent="0.25">
      <c r="A919" s="552"/>
      <c r="B919" s="553"/>
      <c r="C919" s="554"/>
      <c r="D919" s="555"/>
      <c r="E919" s="556"/>
    </row>
    <row r="920" spans="1:5" x14ac:dyDescent="0.25">
      <c r="A920" s="552"/>
      <c r="B920" s="553"/>
      <c r="C920" s="554"/>
      <c r="D920" s="555"/>
      <c r="E920" s="556"/>
    </row>
    <row r="921" spans="1:5" x14ac:dyDescent="0.25">
      <c r="A921" s="552"/>
      <c r="B921" s="553"/>
      <c r="C921" s="554"/>
      <c r="D921" s="555"/>
      <c r="E921" s="556"/>
    </row>
    <row r="922" spans="1:5" x14ac:dyDescent="0.25">
      <c r="A922" s="552"/>
      <c r="B922" s="553"/>
      <c r="C922" s="554"/>
      <c r="D922" s="555"/>
      <c r="E922" s="556"/>
    </row>
    <row r="923" spans="1:5" x14ac:dyDescent="0.25">
      <c r="A923" s="552"/>
      <c r="B923" s="553"/>
      <c r="C923" s="554"/>
      <c r="D923" s="555"/>
      <c r="E923" s="556"/>
    </row>
    <row r="924" spans="1:5" x14ac:dyDescent="0.25">
      <c r="A924" s="552"/>
      <c r="B924" s="553"/>
      <c r="C924" s="554"/>
      <c r="D924" s="555"/>
      <c r="E924" s="556"/>
    </row>
    <row r="925" spans="1:5" x14ac:dyDescent="0.25">
      <c r="A925" s="552"/>
      <c r="B925" s="553"/>
      <c r="C925" s="554"/>
      <c r="D925" s="555"/>
      <c r="E925" s="556"/>
    </row>
    <row r="926" spans="1:5" x14ac:dyDescent="0.25">
      <c r="A926" s="552"/>
      <c r="B926" s="553"/>
      <c r="C926" s="554"/>
      <c r="D926" s="555"/>
      <c r="E926" s="556"/>
    </row>
    <row r="927" spans="1:5" x14ac:dyDescent="0.25">
      <c r="A927" s="552"/>
      <c r="B927" s="553"/>
      <c r="C927" s="554"/>
      <c r="D927" s="555"/>
      <c r="E927" s="556"/>
    </row>
    <row r="928" spans="1:5" x14ac:dyDescent="0.25">
      <c r="A928" s="552"/>
      <c r="B928" s="553"/>
      <c r="C928" s="554"/>
      <c r="D928" s="555"/>
      <c r="E928" s="556"/>
    </row>
    <row r="929" spans="1:5" x14ac:dyDescent="0.25">
      <c r="A929" s="552"/>
      <c r="B929" s="553"/>
      <c r="C929" s="554"/>
      <c r="D929" s="555"/>
      <c r="E929" s="556"/>
    </row>
    <row r="930" spans="1:5" x14ac:dyDescent="0.25">
      <c r="A930" s="552"/>
      <c r="B930" s="553"/>
      <c r="C930" s="554"/>
      <c r="D930" s="555"/>
      <c r="E930" s="556"/>
    </row>
    <row r="931" spans="1:5" x14ac:dyDescent="0.25">
      <c r="A931" s="552"/>
      <c r="B931" s="553"/>
      <c r="C931" s="554"/>
      <c r="D931" s="555"/>
      <c r="E931" s="556"/>
    </row>
    <row r="932" spans="1:5" x14ac:dyDescent="0.25">
      <c r="A932" s="552"/>
      <c r="B932" s="553"/>
      <c r="C932" s="554"/>
      <c r="D932" s="555"/>
      <c r="E932" s="556"/>
    </row>
    <row r="933" spans="1:5" x14ac:dyDescent="0.25">
      <c r="A933" s="552"/>
      <c r="B933" s="553"/>
      <c r="C933" s="554"/>
      <c r="D933" s="555"/>
      <c r="E933" s="556"/>
    </row>
    <row r="934" spans="1:5" x14ac:dyDescent="0.25">
      <c r="A934" s="552"/>
      <c r="B934" s="553"/>
      <c r="C934" s="554"/>
      <c r="D934" s="555"/>
      <c r="E934" s="556"/>
    </row>
    <row r="935" spans="1:5" x14ac:dyDescent="0.25">
      <c r="A935" s="552"/>
      <c r="B935" s="553"/>
      <c r="C935" s="554"/>
      <c r="D935" s="555"/>
      <c r="E935" s="556"/>
    </row>
    <row r="936" spans="1:5" x14ac:dyDescent="0.25">
      <c r="A936" s="552"/>
      <c r="B936" s="553"/>
      <c r="C936" s="554"/>
      <c r="D936" s="555"/>
      <c r="E936" s="556"/>
    </row>
    <row r="937" spans="1:5" x14ac:dyDescent="0.25">
      <c r="A937" s="552"/>
      <c r="B937" s="553"/>
      <c r="C937" s="554"/>
      <c r="D937" s="555"/>
      <c r="E937" s="556"/>
    </row>
    <row r="938" spans="1:5" x14ac:dyDescent="0.25">
      <c r="A938" s="552"/>
      <c r="B938" s="553"/>
      <c r="C938" s="554"/>
      <c r="D938" s="555"/>
      <c r="E938" s="556"/>
    </row>
    <row r="939" spans="1:5" x14ac:dyDescent="0.25">
      <c r="A939" s="552"/>
      <c r="B939" s="553"/>
      <c r="C939" s="554"/>
      <c r="D939" s="555"/>
      <c r="E939" s="556"/>
    </row>
    <row r="940" spans="1:5" x14ac:dyDescent="0.25">
      <c r="A940" s="552"/>
      <c r="B940" s="553"/>
      <c r="C940" s="554"/>
      <c r="D940" s="555"/>
      <c r="E940" s="556"/>
    </row>
    <row r="941" spans="1:5" x14ac:dyDescent="0.25">
      <c r="A941" s="552"/>
      <c r="B941" s="553"/>
      <c r="C941" s="554"/>
      <c r="D941" s="555"/>
      <c r="E941" s="556"/>
    </row>
    <row r="942" spans="1:5" x14ac:dyDescent="0.25">
      <c r="A942" s="552"/>
      <c r="B942" s="553"/>
      <c r="C942" s="554"/>
      <c r="D942" s="555"/>
      <c r="E942" s="556"/>
    </row>
    <row r="943" spans="1:5" x14ac:dyDescent="0.25">
      <c r="A943" s="552"/>
      <c r="B943" s="553"/>
      <c r="C943" s="554"/>
      <c r="D943" s="555"/>
      <c r="E943" s="556"/>
    </row>
    <row r="944" spans="1:5" x14ac:dyDescent="0.25">
      <c r="A944" s="552"/>
      <c r="B944" s="553"/>
      <c r="C944" s="554"/>
      <c r="D944" s="555"/>
      <c r="E944" s="556"/>
    </row>
    <row r="945" spans="1:5" x14ac:dyDescent="0.25">
      <c r="A945" s="552"/>
      <c r="B945" s="553"/>
      <c r="C945" s="554"/>
      <c r="D945" s="555"/>
      <c r="E945" s="556"/>
    </row>
    <row r="946" spans="1:5" x14ac:dyDescent="0.25">
      <c r="A946" s="552"/>
      <c r="B946" s="553"/>
      <c r="C946" s="554"/>
      <c r="D946" s="555"/>
      <c r="E946" s="556"/>
    </row>
    <row r="947" spans="1:5" x14ac:dyDescent="0.25">
      <c r="A947" s="552"/>
      <c r="B947" s="553"/>
      <c r="C947" s="554"/>
      <c r="D947" s="555"/>
      <c r="E947" s="556"/>
    </row>
    <row r="948" spans="1:5" x14ac:dyDescent="0.25">
      <c r="A948" s="552"/>
      <c r="B948" s="553"/>
      <c r="C948" s="554"/>
      <c r="D948" s="555"/>
      <c r="E948" s="556"/>
    </row>
    <row r="949" spans="1:5" x14ac:dyDescent="0.25">
      <c r="A949" s="552"/>
      <c r="B949" s="553"/>
      <c r="C949" s="554"/>
      <c r="D949" s="555"/>
      <c r="E949" s="556"/>
    </row>
    <row r="950" spans="1:5" x14ac:dyDescent="0.25">
      <c r="A950" s="552"/>
      <c r="B950" s="553"/>
      <c r="C950" s="554"/>
      <c r="D950" s="555"/>
      <c r="E950" s="556"/>
    </row>
    <row r="951" spans="1:5" x14ac:dyDescent="0.25">
      <c r="A951" s="552"/>
      <c r="B951" s="553"/>
      <c r="C951" s="554"/>
      <c r="D951" s="555"/>
      <c r="E951" s="556"/>
    </row>
    <row r="952" spans="1:5" x14ac:dyDescent="0.25">
      <c r="A952" s="552"/>
      <c r="B952" s="553"/>
      <c r="C952" s="554"/>
      <c r="D952" s="555"/>
      <c r="E952" s="556"/>
    </row>
    <row r="953" spans="1:5" x14ac:dyDescent="0.25">
      <c r="A953" s="552"/>
      <c r="B953" s="553"/>
      <c r="C953" s="554"/>
      <c r="D953" s="555"/>
      <c r="E953" s="556"/>
    </row>
    <row r="954" spans="1:5" x14ac:dyDescent="0.25">
      <c r="A954" s="552"/>
      <c r="B954" s="553"/>
      <c r="C954" s="554"/>
      <c r="D954" s="555"/>
      <c r="E954" s="556"/>
    </row>
    <row r="955" spans="1:5" x14ac:dyDescent="0.25">
      <c r="A955" s="552"/>
      <c r="B955" s="553"/>
      <c r="C955" s="554"/>
      <c r="D955" s="555"/>
      <c r="E955" s="556"/>
    </row>
    <row r="956" spans="1:5" x14ac:dyDescent="0.25">
      <c r="A956" s="552"/>
      <c r="B956" s="553"/>
      <c r="C956" s="554"/>
      <c r="D956" s="555"/>
      <c r="E956" s="556"/>
    </row>
    <row r="957" spans="1:5" x14ac:dyDescent="0.25">
      <c r="A957" s="552"/>
      <c r="B957" s="553"/>
      <c r="C957" s="554"/>
      <c r="D957" s="555"/>
      <c r="E957" s="556"/>
    </row>
    <row r="958" spans="1:5" x14ac:dyDescent="0.25">
      <c r="A958" s="552"/>
      <c r="B958" s="553"/>
      <c r="C958" s="554"/>
      <c r="D958" s="555"/>
      <c r="E958" s="556"/>
    </row>
    <row r="959" spans="1:5" x14ac:dyDescent="0.25">
      <c r="A959" s="552"/>
      <c r="B959" s="553"/>
      <c r="C959" s="554"/>
      <c r="D959" s="555"/>
      <c r="E959" s="556"/>
    </row>
    <row r="960" spans="1:5" x14ac:dyDescent="0.25">
      <c r="A960" s="552"/>
      <c r="B960" s="553"/>
      <c r="C960" s="554"/>
      <c r="D960" s="555"/>
      <c r="E960" s="556"/>
    </row>
    <row r="961" spans="1:5" x14ac:dyDescent="0.25">
      <c r="A961" s="552"/>
      <c r="B961" s="553"/>
      <c r="C961" s="554"/>
      <c r="D961" s="555"/>
      <c r="E961" s="556"/>
    </row>
    <row r="962" spans="1:5" x14ac:dyDescent="0.25">
      <c r="A962" s="552"/>
      <c r="B962" s="553"/>
      <c r="C962" s="554"/>
      <c r="D962" s="555"/>
      <c r="E962" s="556"/>
    </row>
    <row r="963" spans="1:5" x14ac:dyDescent="0.25">
      <c r="A963" s="552"/>
      <c r="B963" s="553"/>
      <c r="C963" s="554"/>
      <c r="D963" s="555"/>
      <c r="E963" s="556"/>
    </row>
    <row r="964" spans="1:5" x14ac:dyDescent="0.25">
      <c r="A964" s="552"/>
      <c r="B964" s="553"/>
      <c r="C964" s="554"/>
      <c r="D964" s="555"/>
      <c r="E964" s="556"/>
    </row>
    <row r="965" spans="1:5" x14ac:dyDescent="0.25">
      <c r="A965" s="552"/>
      <c r="B965" s="553"/>
      <c r="C965" s="554"/>
      <c r="D965" s="555"/>
      <c r="E965" s="556"/>
    </row>
    <row r="966" spans="1:5" x14ac:dyDescent="0.25">
      <c r="A966" s="552"/>
      <c r="B966" s="553"/>
      <c r="C966" s="554"/>
      <c r="D966" s="555"/>
      <c r="E966" s="556"/>
    </row>
    <row r="967" spans="1:5" x14ac:dyDescent="0.25">
      <c r="A967" s="552"/>
      <c r="B967" s="553"/>
      <c r="C967" s="554"/>
      <c r="D967" s="555"/>
      <c r="E967" s="556"/>
    </row>
    <row r="968" spans="1:5" x14ac:dyDescent="0.25">
      <c r="A968" s="552"/>
      <c r="B968" s="553"/>
      <c r="C968" s="554"/>
      <c r="D968" s="555"/>
      <c r="E968" s="556"/>
    </row>
    <row r="969" spans="1:5" x14ac:dyDescent="0.25">
      <c r="A969" s="552"/>
      <c r="B969" s="553"/>
      <c r="C969" s="554"/>
      <c r="D969" s="555"/>
      <c r="E969" s="556"/>
    </row>
    <row r="970" spans="1:5" x14ac:dyDescent="0.25">
      <c r="A970" s="552"/>
      <c r="B970" s="553"/>
      <c r="C970" s="554"/>
      <c r="D970" s="555"/>
      <c r="E970" s="556"/>
    </row>
    <row r="971" spans="1:5" x14ac:dyDescent="0.25">
      <c r="A971" s="552"/>
      <c r="B971" s="553"/>
      <c r="C971" s="554"/>
      <c r="D971" s="555"/>
      <c r="E971" s="556"/>
    </row>
    <row r="972" spans="1:5" x14ac:dyDescent="0.25">
      <c r="A972" s="552"/>
      <c r="B972" s="553"/>
      <c r="C972" s="554"/>
      <c r="D972" s="555"/>
      <c r="E972" s="556"/>
    </row>
    <row r="973" spans="1:5" x14ac:dyDescent="0.25">
      <c r="A973" s="552"/>
      <c r="B973" s="553"/>
      <c r="C973" s="554"/>
      <c r="D973" s="555"/>
      <c r="E973" s="556"/>
    </row>
    <row r="974" spans="1:5" x14ac:dyDescent="0.25">
      <c r="A974" s="552"/>
      <c r="B974" s="553"/>
      <c r="C974" s="554"/>
      <c r="D974" s="555"/>
      <c r="E974" s="556"/>
    </row>
    <row r="975" spans="1:5" x14ac:dyDescent="0.25">
      <c r="A975" s="552"/>
      <c r="B975" s="553"/>
      <c r="C975" s="554"/>
      <c r="D975" s="555"/>
      <c r="E975" s="556"/>
    </row>
    <row r="976" spans="1:5" x14ac:dyDescent="0.25">
      <c r="A976" s="552"/>
      <c r="B976" s="553"/>
      <c r="C976" s="554"/>
      <c r="D976" s="555"/>
      <c r="E976" s="556"/>
    </row>
    <row r="977" spans="1:5" x14ac:dyDescent="0.25">
      <c r="A977" s="552"/>
      <c r="B977" s="553"/>
      <c r="C977" s="554"/>
      <c r="D977" s="555"/>
      <c r="E977" s="556"/>
    </row>
    <row r="978" spans="1:5" x14ac:dyDescent="0.25">
      <c r="A978" s="552"/>
      <c r="B978" s="553"/>
      <c r="C978" s="554"/>
      <c r="D978" s="555"/>
      <c r="E978" s="556"/>
    </row>
    <row r="979" spans="1:5" x14ac:dyDescent="0.25">
      <c r="A979" s="552"/>
      <c r="B979" s="553"/>
      <c r="C979" s="554"/>
      <c r="D979" s="555"/>
      <c r="E979" s="556"/>
    </row>
    <row r="980" spans="1:5" x14ac:dyDescent="0.25">
      <c r="A980" s="552"/>
      <c r="B980" s="553"/>
      <c r="C980" s="554"/>
      <c r="D980" s="555"/>
      <c r="E980" s="556"/>
    </row>
    <row r="981" spans="1:5" x14ac:dyDescent="0.25">
      <c r="A981" s="552"/>
      <c r="B981" s="553"/>
      <c r="C981" s="554"/>
      <c r="D981" s="555"/>
      <c r="E981" s="556"/>
    </row>
    <row r="982" spans="1:5" x14ac:dyDescent="0.25">
      <c r="A982" s="552"/>
      <c r="B982" s="553"/>
      <c r="C982" s="554"/>
      <c r="D982" s="555"/>
      <c r="E982" s="556"/>
    </row>
    <row r="983" spans="1:5" x14ac:dyDescent="0.25">
      <c r="A983" s="552"/>
      <c r="B983" s="553"/>
      <c r="C983" s="554"/>
      <c r="D983" s="555"/>
      <c r="E983" s="556"/>
    </row>
    <row r="984" spans="1:5" x14ac:dyDescent="0.25">
      <c r="A984" s="552"/>
      <c r="B984" s="553"/>
      <c r="C984" s="554"/>
      <c r="D984" s="555"/>
      <c r="E984" s="556"/>
    </row>
    <row r="985" spans="1:5" x14ac:dyDescent="0.25">
      <c r="A985" s="552"/>
      <c r="B985" s="553"/>
      <c r="C985" s="554"/>
      <c r="D985" s="555"/>
      <c r="E985" s="556"/>
    </row>
    <row r="986" spans="1:5" x14ac:dyDescent="0.25">
      <c r="A986" s="552"/>
      <c r="B986" s="553"/>
      <c r="C986" s="554"/>
      <c r="D986" s="555"/>
      <c r="E986" s="556"/>
    </row>
    <row r="987" spans="1:5" x14ac:dyDescent="0.25">
      <c r="A987" s="552"/>
      <c r="B987" s="553"/>
      <c r="C987" s="554"/>
      <c r="D987" s="555"/>
      <c r="E987" s="556"/>
    </row>
    <row r="988" spans="1:5" x14ac:dyDescent="0.25">
      <c r="A988" s="552"/>
      <c r="B988" s="553"/>
      <c r="C988" s="554"/>
      <c r="D988" s="555"/>
      <c r="E988" s="556"/>
    </row>
    <row r="989" spans="1:5" x14ac:dyDescent="0.25">
      <c r="A989" s="552"/>
      <c r="B989" s="553"/>
      <c r="C989" s="554"/>
      <c r="D989" s="555"/>
      <c r="E989" s="556"/>
    </row>
    <row r="990" spans="1:5" x14ac:dyDescent="0.25">
      <c r="A990" s="552"/>
      <c r="B990" s="553"/>
      <c r="C990" s="554"/>
      <c r="D990" s="555"/>
      <c r="E990" s="556"/>
    </row>
    <row r="991" spans="1:5" x14ac:dyDescent="0.25">
      <c r="A991" s="552"/>
      <c r="B991" s="553"/>
      <c r="C991" s="554"/>
      <c r="D991" s="555"/>
      <c r="E991" s="556"/>
    </row>
    <row r="992" spans="1:5" x14ac:dyDescent="0.25">
      <c r="A992" s="552"/>
      <c r="B992" s="553"/>
      <c r="C992" s="554"/>
      <c r="D992" s="555"/>
      <c r="E992" s="556"/>
    </row>
    <row r="993" spans="1:5" x14ac:dyDescent="0.25">
      <c r="A993" s="552"/>
      <c r="B993" s="553"/>
      <c r="C993" s="554"/>
      <c r="D993" s="555"/>
      <c r="E993" s="556"/>
    </row>
    <row r="994" spans="1:5" x14ac:dyDescent="0.25">
      <c r="A994" s="552"/>
      <c r="B994" s="553"/>
      <c r="C994" s="554"/>
      <c r="D994" s="555"/>
      <c r="E994" s="556"/>
    </row>
    <row r="995" spans="1:5" x14ac:dyDescent="0.25">
      <c r="A995" s="552"/>
      <c r="B995" s="553"/>
      <c r="C995" s="554"/>
      <c r="D995" s="555"/>
      <c r="E995" s="556"/>
    </row>
    <row r="996" spans="1:5" x14ac:dyDescent="0.25">
      <c r="A996" s="552"/>
      <c r="B996" s="553"/>
      <c r="C996" s="554"/>
      <c r="D996" s="555"/>
      <c r="E996" s="556"/>
    </row>
    <row r="997" spans="1:5" x14ac:dyDescent="0.25">
      <c r="A997" s="552"/>
      <c r="B997" s="553"/>
      <c r="C997" s="554"/>
      <c r="D997" s="555"/>
      <c r="E997" s="556"/>
    </row>
    <row r="998" spans="1:5" x14ac:dyDescent="0.25">
      <c r="A998" s="552"/>
      <c r="B998" s="553"/>
      <c r="C998" s="554"/>
      <c r="D998" s="555"/>
      <c r="E998" s="556"/>
    </row>
    <row r="999" spans="1:5" x14ac:dyDescent="0.25">
      <c r="A999" s="552"/>
      <c r="B999" s="553"/>
      <c r="C999" s="554"/>
      <c r="D999" s="555"/>
      <c r="E999" s="556"/>
    </row>
    <row r="1000" spans="1:5" ht="15.75" thickBot="1" x14ac:dyDescent="0.3">
      <c r="A1000" s="558"/>
      <c r="B1000" s="559"/>
      <c r="C1000" s="560"/>
      <c r="D1000" s="561"/>
      <c r="E1000" s="562"/>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800-000000000000}">
          <x14:formula1>
            <xm:f>'DATA LIST'!$A$1:$A$8</xm:f>
          </x14:formula1>
          <xm:sqref>C3:C1000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
  <sheetViews>
    <sheetView view="pageLayout" zoomScale="145" zoomScaleNormal="100" zoomScalePageLayoutView="145" workbookViewId="0">
      <selection activeCell="B4" sqref="B4"/>
    </sheetView>
  </sheetViews>
  <sheetFormatPr defaultColWidth="8.85546875"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35"/>
  <sheetViews>
    <sheetView showGridLines="0" zoomScaleNormal="100" workbookViewId="0">
      <pane ySplit="3" topLeftCell="A4" activePane="bottomLeft" state="frozen"/>
      <selection pane="bottomLeft" activeCell="P5" sqref="P5"/>
    </sheetView>
  </sheetViews>
  <sheetFormatPr defaultColWidth="9.140625" defaultRowHeight="15" x14ac:dyDescent="0.25"/>
  <cols>
    <col min="1" max="1" width="30.5703125" style="1" customWidth="1"/>
    <col min="2" max="3" width="9.140625" style="11" hidden="1" customWidth="1"/>
    <col min="4" max="7" width="14.140625" style="43" hidden="1" customWidth="1"/>
    <col min="8" max="8" width="12.42578125" style="43" hidden="1" customWidth="1"/>
    <col min="9" max="14" width="14.42578125" style="43" hidden="1" customWidth="1"/>
    <col min="15" max="21" width="14.42578125" style="43" customWidth="1"/>
    <col min="22" max="22" width="18.7109375" style="11" customWidth="1"/>
    <col min="23" max="23" width="17.5703125" style="11" customWidth="1"/>
    <col min="24" max="16384" width="9.140625" style="11"/>
  </cols>
  <sheetData>
    <row r="1" spans="1:21" ht="21" customHeight="1" thickBot="1" x14ac:dyDescent="0.3">
      <c r="A1" s="2072" t="s">
        <v>41</v>
      </c>
      <c r="B1" s="2073"/>
      <c r="C1" s="2073"/>
      <c r="D1" s="2073"/>
      <c r="E1" s="2073"/>
      <c r="F1" s="2073"/>
      <c r="G1" s="2073"/>
      <c r="H1" s="2073"/>
      <c r="I1" s="2073"/>
      <c r="J1" s="2073"/>
      <c r="K1" s="2073"/>
      <c r="L1" s="2073"/>
      <c r="M1" s="2073"/>
      <c r="N1" s="2073"/>
      <c r="O1" s="2073"/>
      <c r="P1" s="2073"/>
      <c r="Q1" s="2073"/>
      <c r="R1" s="2073"/>
      <c r="S1" s="2073"/>
      <c r="T1" s="2073"/>
      <c r="U1" s="1904"/>
    </row>
    <row r="2" spans="1:21" s="20" customFormat="1" ht="32.25" hidden="1" customHeight="1" thickBot="1" x14ac:dyDescent="0.3">
      <c r="A2" s="67"/>
      <c r="B2" s="21"/>
      <c r="C2" s="21"/>
      <c r="D2" s="65"/>
      <c r="E2" s="65"/>
      <c r="F2" s="65"/>
      <c r="G2" s="65"/>
      <c r="H2" s="65"/>
      <c r="I2" s="65"/>
      <c r="J2" s="22" t="s">
        <v>42</v>
      </c>
      <c r="K2" s="68"/>
      <c r="L2" s="68"/>
      <c r="M2" s="68"/>
      <c r="N2" s="68"/>
      <c r="O2" s="68"/>
      <c r="P2" s="68"/>
      <c r="Q2" s="68"/>
      <c r="R2" s="68"/>
      <c r="S2" s="68"/>
      <c r="T2" s="68"/>
      <c r="U2" s="68"/>
    </row>
    <row r="3" spans="1:21" ht="49.5" customHeight="1" thickBot="1" x14ac:dyDescent="0.3">
      <c r="A3" s="137"/>
      <c r="B3" s="66" t="s">
        <v>43</v>
      </c>
      <c r="C3" s="66" t="s">
        <v>44</v>
      </c>
      <c r="D3" s="151" t="s">
        <v>45</v>
      </c>
      <c r="E3" s="151" t="s">
        <v>46</v>
      </c>
      <c r="F3" s="151" t="s">
        <v>47</v>
      </c>
      <c r="G3" s="151" t="s">
        <v>48</v>
      </c>
      <c r="H3" s="151" t="s">
        <v>49</v>
      </c>
      <c r="I3" s="151" t="s">
        <v>50</v>
      </c>
      <c r="J3" s="151" t="s">
        <v>51</v>
      </c>
      <c r="K3" s="151" t="s">
        <v>52</v>
      </c>
      <c r="L3" s="151" t="s">
        <v>53</v>
      </c>
      <c r="M3" s="151" t="s">
        <v>54</v>
      </c>
      <c r="N3" s="151" t="s">
        <v>55</v>
      </c>
      <c r="O3" s="151" t="s">
        <v>56</v>
      </c>
      <c r="P3" s="151" t="s">
        <v>57</v>
      </c>
      <c r="Q3" s="151" t="s">
        <v>58</v>
      </c>
      <c r="R3" s="151" t="s">
        <v>59</v>
      </c>
      <c r="S3" s="151" t="s">
        <v>60</v>
      </c>
      <c r="T3" s="151" t="s">
        <v>61</v>
      </c>
      <c r="U3" s="151" t="s">
        <v>1014</v>
      </c>
    </row>
    <row r="4" spans="1:21" ht="39" customHeight="1" thickBot="1" x14ac:dyDescent="0.3">
      <c r="A4" s="242" t="s">
        <v>62</v>
      </c>
      <c r="B4" s="23">
        <v>22032</v>
      </c>
      <c r="C4" s="23">
        <v>22956</v>
      </c>
      <c r="D4" s="340">
        <v>25508</v>
      </c>
      <c r="E4" s="340">
        <f>'Reports of CAN'!G6</f>
        <v>24787</v>
      </c>
      <c r="F4" s="340">
        <f>'Reports of CAN'!C6</f>
        <v>26455</v>
      </c>
      <c r="G4" s="340">
        <f>'Reports of CAN'!E6</f>
        <v>24537</v>
      </c>
      <c r="H4" s="340">
        <f>'Reports of CAN'!G6</f>
        <v>24787</v>
      </c>
      <c r="I4" s="340">
        <f>'Reports of CAN'!I6</f>
        <v>23579</v>
      </c>
      <c r="J4" s="340">
        <f>'Reports of CAN'!K6</f>
        <v>24257</v>
      </c>
      <c r="K4" s="340">
        <f>'Reports of CAN'!M6</f>
        <v>24112</v>
      </c>
      <c r="L4" s="890">
        <f>'Reports of CAN'!O6</f>
        <v>23939</v>
      </c>
      <c r="M4" s="890">
        <f>'Reports of CAN'!Q6</f>
        <v>23106</v>
      </c>
      <c r="N4" s="340">
        <f>'Reports of CAN'!S6</f>
        <v>23876</v>
      </c>
      <c r="O4" s="340">
        <f>'Reports of CAN'!U6</f>
        <v>21289</v>
      </c>
      <c r="P4" s="340">
        <f>'Reports of CAN'!W6</f>
        <v>22231</v>
      </c>
      <c r="Q4" s="340">
        <f>'Reports of CAN'!Y6</f>
        <v>22246</v>
      </c>
      <c r="R4" s="340">
        <f>'Reports of CAN'!AA6</f>
        <v>23837</v>
      </c>
      <c r="S4" s="340">
        <f>'Reports of CAN'!AC6</f>
        <v>21754</v>
      </c>
      <c r="T4" s="340">
        <f>'Reports of CAN'!AE6</f>
        <v>21632</v>
      </c>
      <c r="U4" s="340">
        <f>'Reports of CAN'!AG6</f>
        <v>22165</v>
      </c>
    </row>
    <row r="5" spans="1:21" ht="39" customHeight="1" thickBot="1" x14ac:dyDescent="0.3">
      <c r="A5" s="1845" t="s">
        <v>63</v>
      </c>
      <c r="B5" s="23">
        <v>2704</v>
      </c>
      <c r="C5" s="23">
        <v>3190</v>
      </c>
      <c r="D5" s="340">
        <v>3535</v>
      </c>
      <c r="E5" s="340">
        <v>3836</v>
      </c>
      <c r="F5" s="340">
        <v>3199</v>
      </c>
      <c r="G5" s="340">
        <v>3042</v>
      </c>
      <c r="H5" s="340">
        <v>3022</v>
      </c>
      <c r="I5" s="340">
        <v>3710</v>
      </c>
      <c r="J5" s="340">
        <v>3627</v>
      </c>
      <c r="K5" s="340">
        <f>SUM('Completed Investigations'!R477)</f>
        <v>4056</v>
      </c>
      <c r="L5" s="890">
        <f>'Completed Investigations'!R416</f>
        <v>4270</v>
      </c>
      <c r="M5" s="890">
        <f>'Completed Investigations'!R379</f>
        <v>4128</v>
      </c>
      <c r="N5" s="340">
        <f>'Completed Investigations'!R342</f>
        <v>3265</v>
      </c>
      <c r="O5" s="340">
        <f>'Completed Investigations'!R305</f>
        <v>4546</v>
      </c>
      <c r="P5" s="340">
        <f>SUM('Completed Investigations'!R261)</f>
        <v>4729</v>
      </c>
      <c r="Q5" s="340">
        <f>SUM('Completed Investigations'!R213)</f>
        <v>4093</v>
      </c>
      <c r="R5" s="340">
        <f>SUM('Completed Investigations'!R172)</f>
        <v>4068</v>
      </c>
      <c r="S5" s="340">
        <f>SUM('Completed Investigations'!R135)</f>
        <v>3184</v>
      </c>
      <c r="T5" s="340">
        <f>SUM('Completed Investigations'!R114)</f>
        <v>676</v>
      </c>
      <c r="U5" s="340">
        <f>SUM('Completed Investigations'!R77)</f>
        <v>218</v>
      </c>
    </row>
    <row r="6" spans="1:21" ht="39" customHeight="1" thickBot="1" x14ac:dyDescent="0.3">
      <c r="A6" s="1845" t="s">
        <v>64</v>
      </c>
      <c r="B6" s="25">
        <v>0.12</v>
      </c>
      <c r="C6" s="25">
        <v>0.14000000000000001</v>
      </c>
      <c r="D6" s="341">
        <v>0.14000000000000001</v>
      </c>
      <c r="E6" s="341">
        <v>0.15</v>
      </c>
      <c r="F6" s="341">
        <v>0.13</v>
      </c>
      <c r="G6" s="341">
        <v>0.13</v>
      </c>
      <c r="H6" s="341">
        <v>0.13</v>
      </c>
      <c r="I6" s="341">
        <v>0.15</v>
      </c>
      <c r="J6" s="341">
        <f t="shared" ref="J6:O6" si="0">SUM(J5/J4)</f>
        <v>0.14952384878591746</v>
      </c>
      <c r="K6" s="341">
        <f t="shared" si="0"/>
        <v>0.16821499668214995</v>
      </c>
      <c r="L6" s="1047">
        <f t="shared" si="0"/>
        <v>0.17837002381051839</v>
      </c>
      <c r="M6" s="1047">
        <f t="shared" si="0"/>
        <v>0.17865489483251104</v>
      </c>
      <c r="N6" s="341">
        <f t="shared" si="0"/>
        <v>0.13674819902831295</v>
      </c>
      <c r="O6" s="341">
        <f t="shared" si="0"/>
        <v>0.21353750763304993</v>
      </c>
      <c r="P6" s="341">
        <f>SUM(P5/P4)</f>
        <v>0.21272097521479016</v>
      </c>
      <c r="Q6" s="341">
        <f>SUM(Q5/Q4)</f>
        <v>0.18398813269801312</v>
      </c>
      <c r="R6" s="341">
        <f t="shared" ref="R6:S6" si="1">SUM(R5/R4)</f>
        <v>0.1706590594454</v>
      </c>
      <c r="S6" s="341">
        <f t="shared" si="1"/>
        <v>0.14636388710122275</v>
      </c>
      <c r="T6" s="345">
        <f>SUM(T5/T4)</f>
        <v>3.125E-2</v>
      </c>
      <c r="U6" s="345">
        <f t="shared" ref="U6" si="2">SUM(U5/U4)</f>
        <v>9.8353259643582224E-3</v>
      </c>
    </row>
    <row r="7" spans="1:21" ht="39" customHeight="1" thickBot="1" x14ac:dyDescent="0.3">
      <c r="A7" s="1845" t="s">
        <v>65</v>
      </c>
      <c r="B7" s="23">
        <v>11212</v>
      </c>
      <c r="C7" s="23">
        <v>11392</v>
      </c>
      <c r="D7" s="340">
        <v>13045</v>
      </c>
      <c r="E7" s="340">
        <v>15076</v>
      </c>
      <c r="F7" s="340">
        <v>18771</v>
      </c>
      <c r="G7" s="340">
        <v>22065</v>
      </c>
      <c r="H7" s="340">
        <v>22678</v>
      </c>
      <c r="I7" s="340">
        <v>23591</v>
      </c>
      <c r="J7" s="340">
        <v>23670</v>
      </c>
      <c r="K7" s="340">
        <f>SUM('Completed Investigations'!R477:R479)</f>
        <v>23326</v>
      </c>
      <c r="L7" s="890">
        <f>SUM('Completed Investigations'!R432:R434)</f>
        <v>23528</v>
      </c>
      <c r="M7" s="890">
        <f>SUM('Completed Investigations'!R379:R381)</f>
        <v>22671</v>
      </c>
      <c r="N7" s="340">
        <f>SUM('Completed Investigations'!R342:R344)</f>
        <v>22567</v>
      </c>
      <c r="O7" s="340">
        <f>SUM('Completed Investigations'!R305:R307)</f>
        <v>20947</v>
      </c>
      <c r="P7" s="340">
        <f>SUM('Completed Investigations'!R282:R285)</f>
        <v>21883</v>
      </c>
      <c r="Q7" s="340">
        <f>SUM('Completed Investigations'!R213:R216)</f>
        <v>21870</v>
      </c>
      <c r="R7" s="340">
        <f>SUM('Completed Investigations'!R172:R174)</f>
        <v>23444</v>
      </c>
      <c r="S7" s="340">
        <f>SUM('Completed Investigations'!R135:R137)</f>
        <v>21340</v>
      </c>
      <c r="T7" s="340">
        <f>SUM('Completed Investigations'!R98:R100)</f>
        <v>21142</v>
      </c>
      <c r="U7" s="340">
        <f>SUM('Completed Investigations'!R61:R63)</f>
        <v>20814</v>
      </c>
    </row>
    <row r="8" spans="1:21" ht="39" customHeight="1" thickBot="1" x14ac:dyDescent="0.3">
      <c r="A8" s="1845" t="s">
        <v>66</v>
      </c>
      <c r="B8" s="23">
        <v>20122</v>
      </c>
      <c r="C8" s="23">
        <v>22162</v>
      </c>
      <c r="D8" s="340">
        <v>25182</v>
      </c>
      <c r="E8" s="340">
        <v>26022</v>
      </c>
      <c r="F8" s="340">
        <v>24193</v>
      </c>
      <c r="G8" s="340">
        <v>24403</v>
      </c>
      <c r="H8" s="340">
        <v>23226</v>
      </c>
      <c r="I8" s="340">
        <v>23904</v>
      </c>
      <c r="J8" s="340">
        <v>23899</v>
      </c>
      <c r="K8" s="340">
        <v>23354</v>
      </c>
      <c r="L8" s="890">
        <f>SUM('Assigned Investigations'!Q176)</f>
        <v>23547</v>
      </c>
      <c r="M8" s="890">
        <f>SUM('Assigned Investigations'!Q160)</f>
        <v>22687</v>
      </c>
      <c r="N8" s="340">
        <f>SUM('Assigned Investigations'!Q144)</f>
        <v>23434</v>
      </c>
      <c r="O8" s="340">
        <f>SUM('Assigned Investigations'!Q128)</f>
        <v>20948</v>
      </c>
      <c r="P8" s="340">
        <f>SUM('Assigned Investigations'!Q112)</f>
        <v>21883</v>
      </c>
      <c r="Q8" s="340">
        <f>SUM('Assigned Investigations'!Q89)</f>
        <v>21881</v>
      </c>
      <c r="R8" s="340">
        <f>SUM('Assigned Investigations'!Q73)</f>
        <v>23464</v>
      </c>
      <c r="S8" s="340">
        <f>SUM('Assigned Investigations'!Q57)</f>
        <v>21413</v>
      </c>
      <c r="T8" s="340">
        <f>SUM('Assigned Investigations'!Q41)</f>
        <v>21317</v>
      </c>
      <c r="U8" s="340">
        <f>'Reports of CAN'!AG4</f>
        <v>21841</v>
      </c>
    </row>
    <row r="9" spans="1:21" ht="39" customHeight="1" thickBot="1" x14ac:dyDescent="0.3">
      <c r="A9" s="1845" t="s">
        <v>67</v>
      </c>
      <c r="B9" s="23">
        <v>5702</v>
      </c>
      <c r="C9" s="23">
        <v>5701</v>
      </c>
      <c r="D9" s="340">
        <v>5935</v>
      </c>
      <c r="E9" s="340">
        <v>6819</v>
      </c>
      <c r="F9" s="340">
        <v>6141</v>
      </c>
      <c r="G9" s="340">
        <v>5669</v>
      </c>
      <c r="H9" s="340">
        <v>5236</v>
      </c>
      <c r="I9" s="340">
        <v>4331</v>
      </c>
      <c r="J9" s="340">
        <v>4600</v>
      </c>
      <c r="K9" s="340">
        <v>4797</v>
      </c>
      <c r="L9" s="890">
        <f>SUM(Entries!Q251)</f>
        <v>4559</v>
      </c>
      <c r="M9" s="890">
        <f>SUM(Entries!Q225)</f>
        <v>4970</v>
      </c>
      <c r="N9" s="340">
        <f>SUM(Entries!Q201)</f>
        <v>4950</v>
      </c>
      <c r="O9" s="340">
        <f>SUM(Entries!Q177)</f>
        <v>4616</v>
      </c>
      <c r="P9" s="340">
        <f>SUM(Entries!Q153)</f>
        <v>4967</v>
      </c>
      <c r="Q9" s="340">
        <f>SUM(Entries!Q129)</f>
        <v>4144</v>
      </c>
      <c r="R9" s="340">
        <v>3894</v>
      </c>
      <c r="S9" s="340">
        <f>SUM(Entries!Q81)</f>
        <v>3415</v>
      </c>
      <c r="T9" s="340">
        <f>SUM(Entries!Q57)</f>
        <v>3274</v>
      </c>
      <c r="U9" s="340">
        <f>Entries!Q33</f>
        <v>2993</v>
      </c>
    </row>
    <row r="10" spans="1:21" ht="39" customHeight="1" thickBot="1" x14ac:dyDescent="0.3">
      <c r="A10" s="1845" t="s">
        <v>68</v>
      </c>
      <c r="B10" s="24">
        <v>118</v>
      </c>
      <c r="C10" s="24">
        <v>90</v>
      </c>
      <c r="D10" s="342">
        <v>131</v>
      </c>
      <c r="E10" s="342">
        <v>154</v>
      </c>
      <c r="F10" s="342">
        <v>107</v>
      </c>
      <c r="G10" s="342">
        <v>109</v>
      </c>
      <c r="H10" s="342">
        <v>102</v>
      </c>
      <c r="I10" s="342">
        <v>152</v>
      </c>
      <c r="J10" s="342">
        <v>140</v>
      </c>
      <c r="K10" s="342">
        <v>191</v>
      </c>
      <c r="L10" s="890">
        <f>SUM(Entries!Q256)</f>
        <v>134</v>
      </c>
      <c r="M10" s="890">
        <f>SUM(Entries!Q230)</f>
        <v>115</v>
      </c>
      <c r="N10" s="340">
        <f>SUM(Entries!Q206)</f>
        <v>109</v>
      </c>
      <c r="O10" s="340">
        <f>SUM(Entries!Q182)</f>
        <v>66</v>
      </c>
      <c r="P10" s="340">
        <f>SUM(Entries!Q158)</f>
        <v>52</v>
      </c>
      <c r="Q10" s="340">
        <f>SUM(Entries!Q134)</f>
        <v>53</v>
      </c>
      <c r="R10" s="340">
        <v>47</v>
      </c>
      <c r="S10" s="340">
        <f>SUM(Entries!Q86)</f>
        <v>51</v>
      </c>
      <c r="T10" s="340">
        <f>Entries!Q62</f>
        <v>40</v>
      </c>
      <c r="U10" s="340">
        <f>Entries!Q38</f>
        <v>37</v>
      </c>
    </row>
    <row r="11" spans="1:21" ht="39" customHeight="1" thickBot="1" x14ac:dyDescent="0.3">
      <c r="A11" s="1845" t="s">
        <v>69</v>
      </c>
      <c r="B11" s="23">
        <v>15037</v>
      </c>
      <c r="C11" s="23">
        <v>15751</v>
      </c>
      <c r="D11" s="340">
        <v>17592</v>
      </c>
      <c r="E11" s="340">
        <v>18657</v>
      </c>
      <c r="F11" s="340">
        <v>18906</v>
      </c>
      <c r="G11" s="340">
        <v>17984</v>
      </c>
      <c r="H11" s="340">
        <v>16899</v>
      </c>
      <c r="I11" s="340">
        <v>15840</v>
      </c>
      <c r="J11" s="340">
        <v>14929</v>
      </c>
      <c r="K11" s="340">
        <v>14491</v>
      </c>
      <c r="L11" s="890">
        <f>SUM(OOH!V14)</f>
        <v>14936</v>
      </c>
      <c r="M11" s="890">
        <f>SUM(OOH!T14)</f>
        <v>15440</v>
      </c>
      <c r="N11" s="340">
        <f>SUM(OOH!R14)</f>
        <v>15402</v>
      </c>
      <c r="O11" s="340">
        <f>SUM(OOH!P14)</f>
        <v>15461</v>
      </c>
      <c r="P11" s="340">
        <f>SUM(OOH!N14)</f>
        <v>14461</v>
      </c>
      <c r="Q11" s="340">
        <f>SUM(OOH!L14)</f>
        <v>14767</v>
      </c>
      <c r="R11" s="340">
        <f>SUM(OOH!J14)</f>
        <v>14022</v>
      </c>
      <c r="S11" s="340">
        <f>SUM(OOH!H14)</f>
        <v>12546</v>
      </c>
      <c r="T11" s="340">
        <f>OOH!F14</f>
        <v>11696</v>
      </c>
      <c r="U11" s="340">
        <f>OOH!D14</f>
        <v>10900</v>
      </c>
    </row>
    <row r="12" spans="1:21" ht="39" customHeight="1" thickBot="1" x14ac:dyDescent="0.3">
      <c r="A12" s="1845" t="s">
        <v>70</v>
      </c>
      <c r="B12" s="24">
        <v>824</v>
      </c>
      <c r="C12" s="24">
        <v>802</v>
      </c>
      <c r="D12" s="342">
        <v>900</v>
      </c>
      <c r="E12" s="342">
        <v>878</v>
      </c>
      <c r="F12" s="342">
        <v>974</v>
      </c>
      <c r="G12" s="340">
        <v>1054</v>
      </c>
      <c r="H12" s="342">
        <v>875</v>
      </c>
      <c r="I12" s="342">
        <v>673</v>
      </c>
      <c r="J12" s="342">
        <v>462</v>
      </c>
      <c r="K12" s="342">
        <v>386</v>
      </c>
      <c r="L12" s="340">
        <f>SUM(OOH!V72)</f>
        <v>208</v>
      </c>
      <c r="M12" s="890">
        <f>SUM(OOH!T72)</f>
        <v>90</v>
      </c>
      <c r="N12" s="340">
        <f>SUM(OOH!R72)</f>
        <v>80</v>
      </c>
      <c r="O12" s="340">
        <f>SUM(OOH!P72)</f>
        <v>52</v>
      </c>
      <c r="P12" s="340">
        <f>SUM(OOH!N72)</f>
        <v>46</v>
      </c>
      <c r="Q12" s="340">
        <f>SUM(OOH!L72)</f>
        <v>47</v>
      </c>
      <c r="R12" s="340">
        <f>SUM(OOH!J72)</f>
        <v>30</v>
      </c>
      <c r="S12" s="340">
        <f>SUM(OOH!H72)</f>
        <v>28</v>
      </c>
      <c r="T12" s="340">
        <f>OOH!F72</f>
        <v>17</v>
      </c>
      <c r="U12" s="340">
        <f>OOH!D72</f>
        <v>15</v>
      </c>
    </row>
    <row r="13" spans="1:21" ht="20.25" customHeight="1" x14ac:dyDescent="0.25">
      <c r="A13" s="2075" t="s">
        <v>71</v>
      </c>
      <c r="B13" s="27">
        <v>12997</v>
      </c>
      <c r="C13" s="27">
        <v>13818</v>
      </c>
      <c r="D13" s="343">
        <v>15323</v>
      </c>
      <c r="E13" s="343">
        <v>15746</v>
      </c>
      <c r="F13" s="343">
        <v>16985</v>
      </c>
      <c r="G13" s="343">
        <v>16947</v>
      </c>
      <c r="H13" s="344">
        <v>16169</v>
      </c>
      <c r="I13" s="344">
        <v>15180</v>
      </c>
      <c r="J13" s="344">
        <v>14434</v>
      </c>
      <c r="K13" s="344">
        <v>13931</v>
      </c>
      <c r="L13" s="344">
        <f>SUM('Case Mgt.'!V6)</f>
        <v>13264</v>
      </c>
      <c r="M13" s="1049">
        <f>SUM('Case Mgt.'!T6)</f>
        <v>13681</v>
      </c>
      <c r="N13" s="344">
        <f>SUM('Case Mgt.'!R6)</f>
        <v>13557</v>
      </c>
      <c r="O13" s="344">
        <f>SUM('Case Mgt.'!P6)</f>
        <v>13617</v>
      </c>
      <c r="P13" s="344">
        <f>SUM('Case Mgt.'!N6)</f>
        <v>13600</v>
      </c>
      <c r="Q13" s="344">
        <f>SUM('Case Mgt.'!L6)</f>
        <v>11316</v>
      </c>
      <c r="R13" s="344">
        <f>SUM('Case Mgt.'!J6)</f>
        <v>11178</v>
      </c>
      <c r="S13" s="344">
        <f>SUM('Case Mgt.'!H6)</f>
        <v>11150</v>
      </c>
      <c r="T13" s="344">
        <f>SUM('Case Mgt.'!F6)</f>
        <v>11419</v>
      </c>
      <c r="U13" s="344">
        <f>SUM('Case Mgt.'!D6)</f>
        <v>10994</v>
      </c>
    </row>
    <row r="14" spans="1:21" ht="27" customHeight="1" thickBot="1" x14ac:dyDescent="0.3">
      <c r="A14" s="2076"/>
      <c r="B14" s="26">
        <v>-0.86399999999999999</v>
      </c>
      <c r="C14" s="26">
        <v>-0.877</v>
      </c>
      <c r="D14" s="345">
        <v>0.871</v>
      </c>
      <c r="E14" s="345">
        <v>0.84399999999999997</v>
      </c>
      <c r="F14" s="345">
        <v>0.89800000000000002</v>
      </c>
      <c r="G14" s="345">
        <v>0.94199999999999995</v>
      </c>
      <c r="H14" s="346">
        <v>0.95699999999999996</v>
      </c>
      <c r="I14" s="346">
        <v>0.95799999999999996</v>
      </c>
      <c r="J14" s="346">
        <v>0.96699999999999997</v>
      </c>
      <c r="K14" s="346">
        <v>0.96099999999999997</v>
      </c>
      <c r="L14" s="1048">
        <f>SUM('Case Mgt.'!W6)</f>
        <v>0.96241474386881443</v>
      </c>
      <c r="M14" s="1048">
        <f>SUM('Case Mgt.'!U6)</f>
        <v>0.96311158042942624</v>
      </c>
      <c r="N14" s="346">
        <f>SUM('Case Mgt.'!S6)</f>
        <v>0.95863385659736955</v>
      </c>
      <c r="O14" s="346">
        <f>SUM('Case Mgt.'!Q6)</f>
        <v>0.96219615602035047</v>
      </c>
      <c r="P14" s="346">
        <f>SUM('Case Mgt.'!O6)</f>
        <v>0.94046054906299703</v>
      </c>
      <c r="Q14" s="1800">
        <f>SUM('Case Mgt.'!M6)</f>
        <v>0.76630324371910341</v>
      </c>
      <c r="R14" s="1801">
        <f>SUM('Case Mgt.'!K6)</f>
        <v>0.79717586649550709</v>
      </c>
      <c r="S14" s="1801">
        <f>SUM('Case Mgt.'!I6)</f>
        <v>0.88872947553004944</v>
      </c>
      <c r="T14" s="1801">
        <f>SUM('Case Mgt.'!G6)</f>
        <v>0.97631668946648431</v>
      </c>
      <c r="U14" s="1801">
        <f>SUM('Case Mgt.'!E6)</f>
        <v>0.94808554674025525</v>
      </c>
    </row>
    <row r="15" spans="1:21" ht="26.45" customHeight="1" x14ac:dyDescent="0.25">
      <c r="A15" s="2075" t="s">
        <v>1097</v>
      </c>
      <c r="B15" s="1767">
        <v>2040</v>
      </c>
      <c r="C15" s="1767">
        <v>1933</v>
      </c>
      <c r="D15" s="1768">
        <v>2269</v>
      </c>
      <c r="E15" s="1768">
        <v>2911</v>
      </c>
      <c r="F15" s="1768">
        <v>1921</v>
      </c>
      <c r="G15" s="1768">
        <v>1037</v>
      </c>
      <c r="H15" s="1769">
        <v>730</v>
      </c>
      <c r="I15" s="1769">
        <v>660</v>
      </c>
      <c r="J15" s="1769">
        <v>495</v>
      </c>
      <c r="K15" s="1769">
        <v>560</v>
      </c>
      <c r="L15" s="1770">
        <f>SUM('Case Mgt.'!V7)</f>
        <v>518</v>
      </c>
      <c r="M15" s="1770">
        <f>SUM('Case Mgt.'!T7)</f>
        <v>524</v>
      </c>
      <c r="N15" s="1768">
        <f>SUM('Case Mgt.'!R7)</f>
        <v>585</v>
      </c>
      <c r="O15" s="1768">
        <f>SUM('Case Mgt.'!P7)</f>
        <v>535</v>
      </c>
      <c r="P15" s="1768">
        <f>SUM('Case Mgt.'!N7)</f>
        <v>861</v>
      </c>
      <c r="Q15" s="344">
        <f>SUM('Case Mgt.'!L7)</f>
        <v>3451</v>
      </c>
      <c r="R15" s="344">
        <f>SUM('Case Mgt.'!J7)</f>
        <v>2844</v>
      </c>
      <c r="S15" s="344">
        <f>SUM('Case Mgt.'!H7)</f>
        <v>1396</v>
      </c>
      <c r="T15" s="344">
        <f>SUM('Case Mgt.'!F7)</f>
        <v>277</v>
      </c>
      <c r="U15" s="344">
        <f>SUM('Case Mgt.'!D7)</f>
        <v>602</v>
      </c>
    </row>
    <row r="16" spans="1:21" ht="20.25" customHeight="1" thickBot="1" x14ac:dyDescent="0.3">
      <c r="A16" s="2076"/>
      <c r="B16" s="26">
        <v>-0.13600000000000001</v>
      </c>
      <c r="C16" s="26">
        <v>-0.123</v>
      </c>
      <c r="D16" s="345">
        <v>0.129</v>
      </c>
      <c r="E16" s="345">
        <v>0.156</v>
      </c>
      <c r="F16" s="345">
        <v>0.10199999999999999</v>
      </c>
      <c r="G16" s="345">
        <v>5.8000000000000003E-2</v>
      </c>
      <c r="H16" s="345">
        <v>4.2999999999999997E-2</v>
      </c>
      <c r="I16" s="345">
        <v>4.2000000000000003E-2</v>
      </c>
      <c r="J16" s="345">
        <v>3.3000000000000002E-2</v>
      </c>
      <c r="K16" s="345">
        <v>3.9E-2</v>
      </c>
      <c r="L16" s="907">
        <f>SUM('Case Mgt.'!W7)</f>
        <v>3.7585256131185601E-2</v>
      </c>
      <c r="M16" s="907">
        <f>SUM('Case Mgt.'!U7)</f>
        <v>3.688841957057374E-2</v>
      </c>
      <c r="N16" s="345">
        <f>SUM('Case Mgt.'!S7)</f>
        <v>4.1366143402630465E-2</v>
      </c>
      <c r="O16" s="345">
        <f>SUM('Case Mgt.'!Q7)</f>
        <v>3.7803843979649518E-2</v>
      </c>
      <c r="P16" s="345">
        <f>SUM('Case Mgt.'!O7)</f>
        <v>5.9539450937002976E-2</v>
      </c>
      <c r="Q16" s="346">
        <f>SUM('Case Mgt.'!M7)</f>
        <v>0.23369675628089659</v>
      </c>
      <c r="R16" s="1802">
        <f>SUM('Case Mgt.'!K7)</f>
        <v>0.20282413350449294</v>
      </c>
      <c r="S16" s="1803">
        <f>SUM('Case Mgt.'!I7)</f>
        <v>0.11127052446995059</v>
      </c>
      <c r="T16" s="1803">
        <f>SUM('Case Mgt.'!G7)</f>
        <v>2.3683310533515731E-2</v>
      </c>
      <c r="U16" s="1803">
        <f>SUM('Case Mgt.'!E7)</f>
        <v>5.1914453259744739E-2</v>
      </c>
    </row>
    <row r="17" spans="1:21" ht="39" customHeight="1" thickBot="1" x14ac:dyDescent="0.3">
      <c r="A17" s="1766" t="s">
        <v>72</v>
      </c>
      <c r="B17" s="26">
        <v>-0.52400000000000002</v>
      </c>
      <c r="C17" s="26">
        <v>-0.53800000000000003</v>
      </c>
      <c r="D17" s="345">
        <v>0.55700000000000005</v>
      </c>
      <c r="E17" s="345">
        <v>0.50900000000000001</v>
      </c>
      <c r="F17" s="345">
        <v>0.5</v>
      </c>
      <c r="G17" s="345">
        <v>0.48599999999999999</v>
      </c>
      <c r="H17" s="345">
        <v>0.55200000000000005</v>
      </c>
      <c r="I17" s="345">
        <v>0.56499999999999995</v>
      </c>
      <c r="J17" s="345">
        <v>0.64800000000000002</v>
      </c>
      <c r="K17" s="345">
        <v>0.64400000000000002</v>
      </c>
      <c r="L17" s="907">
        <f>SUM('Case Mgt.'!V10)</f>
        <v>0.60750000000000004</v>
      </c>
      <c r="M17" s="907">
        <f>SUM('Case Mgt.'!T10)</f>
        <v>0.66080000000000005</v>
      </c>
      <c r="N17" s="345">
        <f>SUM('Case Mgt.'!R10)</f>
        <v>0.65800000000000003</v>
      </c>
      <c r="O17" s="345">
        <f>SUM('Case Mgt.'!P10)</f>
        <v>0.63</v>
      </c>
      <c r="P17" s="345">
        <f>SUM('Case Mgt.'!N10)</f>
        <v>0.56299999999999994</v>
      </c>
      <c r="Q17" s="345">
        <f>SUM('Case Mgt.'!L10)</f>
        <v>0.23</v>
      </c>
      <c r="R17" s="345">
        <f>SUM('Case Mgt.'!J10)</f>
        <v>0.22</v>
      </c>
      <c r="S17" s="345">
        <f>SUM('Case Mgt.'!H10)</f>
        <v>0.26</v>
      </c>
      <c r="T17" s="345">
        <f>SUM('Case Mgt.'!F10)</f>
        <v>0.27</v>
      </c>
      <c r="U17" s="345">
        <f>SUM('Case Mgt.'!D10)</f>
        <v>0.31</v>
      </c>
    </row>
    <row r="18" spans="1:21" ht="39" customHeight="1" thickBot="1" x14ac:dyDescent="0.3">
      <c r="A18" s="771" t="s">
        <v>73</v>
      </c>
      <c r="B18" s="23">
        <v>3900</v>
      </c>
      <c r="C18" s="23">
        <v>4329</v>
      </c>
      <c r="D18" s="340">
        <v>4497</v>
      </c>
      <c r="E18" s="340">
        <v>4551</v>
      </c>
      <c r="F18" s="340">
        <v>4681</v>
      </c>
      <c r="G18" s="340">
        <v>4596</v>
      </c>
      <c r="H18" s="340">
        <v>5000</v>
      </c>
      <c r="I18" s="340">
        <v>4881</v>
      </c>
      <c r="J18" s="340">
        <v>5213</v>
      </c>
      <c r="K18" s="890">
        <f>OOH!X85</f>
        <v>4449</v>
      </c>
      <c r="L18" s="890">
        <f>SUM(OOH!V85)</f>
        <v>4243</v>
      </c>
      <c r="M18" s="890">
        <f>SUM(OOH!T85)</f>
        <v>3987</v>
      </c>
      <c r="N18" s="340">
        <f>OOH!R85</f>
        <v>3794</v>
      </c>
      <c r="O18" s="340">
        <f>OOH!P85</f>
        <v>3730</v>
      </c>
      <c r="P18" s="340">
        <f>OOH!N85</f>
        <v>3593</v>
      </c>
      <c r="Q18" s="340">
        <f>SUM(OOH!L85)</f>
        <v>3450</v>
      </c>
      <c r="R18" s="340">
        <f>OOH!J85</f>
        <v>3124</v>
      </c>
      <c r="S18" s="340">
        <f>SUM(OOH!H85)</f>
        <v>2864</v>
      </c>
      <c r="T18" s="340">
        <f>SUM(OOH!F85)</f>
        <v>2676</v>
      </c>
      <c r="U18" s="340">
        <f>SUM(OOH!D85)</f>
        <v>2537</v>
      </c>
    </row>
    <row r="19" spans="1:21" ht="39" customHeight="1" thickBot="1" x14ac:dyDescent="0.3">
      <c r="A19" s="1845" t="s">
        <v>74</v>
      </c>
      <c r="B19" s="23">
        <v>8573</v>
      </c>
      <c r="C19" s="23">
        <v>9049</v>
      </c>
      <c r="D19" s="340">
        <v>9079</v>
      </c>
      <c r="E19" s="340">
        <v>9114</v>
      </c>
      <c r="F19" s="340">
        <v>10337</v>
      </c>
      <c r="G19" s="340">
        <v>10786</v>
      </c>
      <c r="H19" s="340">
        <v>11405</v>
      </c>
      <c r="I19" s="340">
        <v>11092</v>
      </c>
      <c r="J19" s="340">
        <v>10211</v>
      </c>
      <c r="K19" s="340">
        <f>OOH!Y85</f>
        <v>10015</v>
      </c>
      <c r="L19" s="890">
        <f>OOH!W85</f>
        <v>9527</v>
      </c>
      <c r="M19" s="890">
        <f>OOH!U85</f>
        <v>10140</v>
      </c>
      <c r="N19" s="340">
        <f>OOH!S85</f>
        <v>8633</v>
      </c>
      <c r="O19" s="340">
        <f>OOH!Q85</f>
        <v>8321</v>
      </c>
      <c r="P19" s="340">
        <f>OOH!O85</f>
        <v>8030</v>
      </c>
      <c r="Q19" s="340">
        <f>SUM(OOH!M85)</f>
        <v>7636</v>
      </c>
      <c r="R19" s="340">
        <f>OOH!K85</f>
        <v>7001</v>
      </c>
      <c r="S19" s="340">
        <f>SUM(OOH!I84)</f>
        <v>6360</v>
      </c>
      <c r="T19" s="340">
        <f>SUM(OOH!G84)</f>
        <v>5931</v>
      </c>
      <c r="U19" s="340">
        <f>SUM(OOH!E84)</f>
        <v>5569</v>
      </c>
    </row>
    <row r="20" spans="1:21" ht="39" customHeight="1" thickBot="1" x14ac:dyDescent="0.3">
      <c r="A20" s="1845" t="s">
        <v>75</v>
      </c>
      <c r="B20" s="24">
        <v>717</v>
      </c>
      <c r="C20" s="23">
        <v>1050</v>
      </c>
      <c r="D20" s="342">
        <v>821</v>
      </c>
      <c r="E20" s="342">
        <v>774</v>
      </c>
      <c r="F20" s="342">
        <v>882</v>
      </c>
      <c r="G20" s="342">
        <v>985</v>
      </c>
      <c r="H20" s="340">
        <v>1071</v>
      </c>
      <c r="I20" s="340">
        <v>853</v>
      </c>
      <c r="J20" s="340">
        <v>681</v>
      </c>
      <c r="K20" s="970">
        <v>750</v>
      </c>
      <c r="L20" s="970">
        <v>749</v>
      </c>
      <c r="M20" s="970">
        <v>695</v>
      </c>
      <c r="N20" s="342">
        <v>612</v>
      </c>
      <c r="O20" s="342">
        <v>666</v>
      </c>
      <c r="P20" s="342">
        <v>679</v>
      </c>
      <c r="Q20" s="342">
        <v>534</v>
      </c>
      <c r="R20" s="342">
        <v>425</v>
      </c>
      <c r="S20" s="342">
        <v>414</v>
      </c>
      <c r="T20" s="342">
        <v>399</v>
      </c>
      <c r="U20" s="342">
        <v>420</v>
      </c>
    </row>
    <row r="21" spans="1:21" ht="39" customHeight="1" thickBot="1" x14ac:dyDescent="0.3">
      <c r="A21" s="1845" t="s">
        <v>76</v>
      </c>
      <c r="B21" s="24">
        <v>715</v>
      </c>
      <c r="C21" s="24">
        <v>787</v>
      </c>
      <c r="D21" s="342">
        <v>785</v>
      </c>
      <c r="E21" s="342">
        <v>767</v>
      </c>
      <c r="F21" s="342">
        <v>871</v>
      </c>
      <c r="G21" s="342">
        <v>994</v>
      </c>
      <c r="H21" s="342">
        <v>963</v>
      </c>
      <c r="I21" s="340">
        <v>1059</v>
      </c>
      <c r="J21" s="342">
        <v>945</v>
      </c>
      <c r="K21" s="340">
        <v>1039</v>
      </c>
      <c r="L21" s="890">
        <v>1139</v>
      </c>
      <c r="M21" s="890">
        <v>1033</v>
      </c>
      <c r="N21" s="340">
        <v>879</v>
      </c>
      <c r="O21" s="340">
        <v>819</v>
      </c>
      <c r="P21" s="340">
        <v>862</v>
      </c>
      <c r="Q21" s="340">
        <v>757</v>
      </c>
      <c r="R21" s="340">
        <v>777</v>
      </c>
      <c r="S21" s="340">
        <v>713</v>
      </c>
      <c r="T21" s="340">
        <v>632</v>
      </c>
      <c r="U21" s="340">
        <v>623</v>
      </c>
    </row>
    <row r="22" spans="1:21" ht="21" customHeight="1" x14ac:dyDescent="0.25">
      <c r="A22" s="2077" t="s">
        <v>1098</v>
      </c>
      <c r="B22" s="27">
        <v>3491</v>
      </c>
      <c r="C22" s="27">
        <v>3689</v>
      </c>
      <c r="D22" s="343">
        <v>3881</v>
      </c>
      <c r="E22" s="343">
        <v>3925</v>
      </c>
      <c r="F22" s="343">
        <v>4258</v>
      </c>
      <c r="G22" s="343">
        <v>4365</v>
      </c>
      <c r="H22" s="343">
        <v>4969</v>
      </c>
      <c r="I22" s="343">
        <v>4250</v>
      </c>
      <c r="J22" s="343">
        <v>4469</v>
      </c>
      <c r="K22" s="906">
        <f>'Case Mgt.'!X14</f>
        <v>3517</v>
      </c>
      <c r="L22" s="906">
        <f>SUM('Case Mgt.'!V14)</f>
        <v>2858</v>
      </c>
      <c r="M22" s="906">
        <f>SUM('Case Mgt.'!T14)</f>
        <v>3131</v>
      </c>
      <c r="N22" s="343">
        <f>SUM('Case Mgt.'!R14)</f>
        <v>3535</v>
      </c>
      <c r="O22" s="343">
        <f>SUM('Case Mgt.'!P14)</f>
        <v>2533</v>
      </c>
      <c r="P22" s="343">
        <f>SUM('Case Mgt.'!N14)</f>
        <v>3521</v>
      </c>
      <c r="Q22" s="343">
        <f>SUM('Case Mgt.'!L14)</f>
        <v>3374</v>
      </c>
      <c r="R22" s="343">
        <f>SUM('Case Mgt.'!J14)</f>
        <v>3036</v>
      </c>
      <c r="S22" s="343">
        <f>SUM('Case Mgt.'!H14)</f>
        <v>2766</v>
      </c>
      <c r="T22" s="343">
        <f>SUM('Case Mgt.'!F14)</f>
        <v>2617</v>
      </c>
      <c r="U22" s="343">
        <f>SUM('Case Mgt.'!D14)</f>
        <v>2485</v>
      </c>
    </row>
    <row r="23" spans="1:21" ht="40.5" customHeight="1" thickBot="1" x14ac:dyDescent="0.3">
      <c r="A23" s="2078"/>
      <c r="B23" s="26">
        <v>-0.89500000000000002</v>
      </c>
      <c r="C23" s="26">
        <v>-0.85199999999999998</v>
      </c>
      <c r="D23" s="345">
        <v>0.86299999999999999</v>
      </c>
      <c r="E23" s="345">
        <v>0.86199999999999999</v>
      </c>
      <c r="F23" s="345">
        <v>0.91</v>
      </c>
      <c r="G23" s="345">
        <v>0.95</v>
      </c>
      <c r="H23" s="345">
        <v>0.99399999999999999</v>
      </c>
      <c r="I23" s="345">
        <v>0.93400000000000005</v>
      </c>
      <c r="J23" s="345">
        <v>0.83599999999999997</v>
      </c>
      <c r="K23" s="907">
        <f>'Case Mgt.'!Y14</f>
        <v>0.79051472240953025</v>
      </c>
      <c r="L23" s="907">
        <f>SUM('Case Mgt.'!W14)</f>
        <v>0.67358001414093804</v>
      </c>
      <c r="M23" s="907">
        <f>SUM('Case Mgt.'!U14)</f>
        <v>0.7853022322548282</v>
      </c>
      <c r="N23" s="345">
        <f>SUM('Case Mgt.'!S14)</f>
        <v>0.93173431734317347</v>
      </c>
      <c r="O23" s="345">
        <f>SUM('Case Mgt.'!Q14)</f>
        <v>0.67908847184986598</v>
      </c>
      <c r="P23" s="345">
        <f>SUM('Case Mgt.'!O14)</f>
        <v>0.97996103534650714</v>
      </c>
      <c r="Q23" s="345">
        <f>SUM('Case Mgt.'!M14)</f>
        <v>0.97797101449275359</v>
      </c>
      <c r="R23" s="345">
        <f>SUM('Case Mgt.'!K14)</f>
        <v>0.971830985915493</v>
      </c>
      <c r="S23" s="345">
        <f>SUM('Case Mgt.'!I14)</f>
        <v>0.96578212290502796</v>
      </c>
      <c r="T23" s="345">
        <f>SUM('Case Mgt.'!G14)</f>
        <v>0.97795216741405078</v>
      </c>
      <c r="U23" s="345">
        <f>SUM('Case Mgt.'!E14)</f>
        <v>0.97950335041387471</v>
      </c>
    </row>
    <row r="24" spans="1:21" ht="21.75" customHeight="1" x14ac:dyDescent="0.25">
      <c r="A24" s="2077" t="s">
        <v>77</v>
      </c>
      <c r="B24" s="28">
        <v>409</v>
      </c>
      <c r="C24" s="28">
        <v>640</v>
      </c>
      <c r="D24" s="347">
        <v>616</v>
      </c>
      <c r="E24" s="347">
        <v>626</v>
      </c>
      <c r="F24" s="347">
        <v>423</v>
      </c>
      <c r="G24" s="347">
        <v>231</v>
      </c>
      <c r="H24" s="347">
        <v>31</v>
      </c>
      <c r="I24" s="347">
        <v>302</v>
      </c>
      <c r="J24" s="347">
        <v>881</v>
      </c>
      <c r="K24" s="347">
        <v>944</v>
      </c>
      <c r="L24" s="906">
        <f>SUM('Case Mgt.'!V13-'Case Mgt.'!V14)</f>
        <v>1385</v>
      </c>
      <c r="M24" s="906">
        <f>SUM('Case Mgt.'!T13-'Case Mgt.'!T14)</f>
        <v>856</v>
      </c>
      <c r="N24" s="343">
        <f>SUM('Case Mgt.'!R13-'Case Mgt.'!R14)</f>
        <v>259</v>
      </c>
      <c r="O24" s="343">
        <f>SUM('Case Mgt.'!P13-'Case Mgt.'!P14)</f>
        <v>1197</v>
      </c>
      <c r="P24" s="343">
        <f>SUM('Case Mgt.'!N13-'Case Mgt.'!N14)</f>
        <v>72</v>
      </c>
      <c r="Q24" s="343">
        <f>SUM('Case Mgt.'!L13-'Case Mgt.'!L14)</f>
        <v>76</v>
      </c>
      <c r="R24" s="343">
        <f>SUM('Case Mgt.'!J13-'Case Mgt.'!J14)</f>
        <v>88</v>
      </c>
      <c r="S24" s="343">
        <f>SUM('Case Mgt.'!H13-'Case Mgt.'!H14)</f>
        <v>98</v>
      </c>
      <c r="T24" s="343">
        <f>SUM('Case Mgt.'!F13-'Case Mgt.'!F14)</f>
        <v>59</v>
      </c>
      <c r="U24" s="343">
        <f>SUM('Case Mgt.'!D13-'Case Mgt.'!D14)</f>
        <v>52</v>
      </c>
    </row>
    <row r="25" spans="1:21" ht="21.75" customHeight="1" thickBot="1" x14ac:dyDescent="0.3">
      <c r="A25" s="2078"/>
      <c r="B25" s="26">
        <v>-0.105</v>
      </c>
      <c r="C25" s="26">
        <v>-0.14799999999999999</v>
      </c>
      <c r="D25" s="345">
        <v>0.13700000000000001</v>
      </c>
      <c r="E25" s="345">
        <v>0.13800000000000001</v>
      </c>
      <c r="F25" s="345">
        <v>0.09</v>
      </c>
      <c r="G25" s="345">
        <v>0.05</v>
      </c>
      <c r="H25" s="345">
        <v>6.0000000000000001E-3</v>
      </c>
      <c r="I25" s="345">
        <v>6.6000000000000003E-2</v>
      </c>
      <c r="J25" s="345">
        <v>0.16400000000000001</v>
      </c>
      <c r="K25" s="345">
        <v>0.21199999999999999</v>
      </c>
      <c r="L25" s="907">
        <f>SUM(L24/'Case Mgt.'!V13)</f>
        <v>0.32641998585906201</v>
      </c>
      <c r="M25" s="907">
        <f>SUM(M24/'Case Mgt.'!T13)</f>
        <v>0.2146977677451718</v>
      </c>
      <c r="N25" s="345">
        <f>SUM(N24/'Case Mgt.'!R13)</f>
        <v>6.8265682656826573E-2</v>
      </c>
      <c r="O25" s="345">
        <f>SUM(O24/'Case Mgt.'!P13)</f>
        <v>0.32091152815013407</v>
      </c>
      <c r="P25" s="345">
        <f>SUM(P24/'Case Mgt.'!P13)</f>
        <v>1.9302949061662199E-2</v>
      </c>
      <c r="Q25" s="345">
        <f>SUM(Q24/'Case Mgt.'!L13)</f>
        <v>2.2028985507246378E-2</v>
      </c>
      <c r="R25" s="345">
        <f>SUM(R24/'Case Mgt.'!J13)</f>
        <v>2.8169014084507043E-2</v>
      </c>
      <c r="S25" s="345">
        <f>SUM(S24/'Case Mgt.'!H13)</f>
        <v>3.4217877094972066E-2</v>
      </c>
      <c r="T25" s="345">
        <f>SUM(T24/'Case Mgt.'!F13)</f>
        <v>2.2047832585949178E-2</v>
      </c>
      <c r="U25" s="345">
        <f>SUM(U24/'Case Mgt.'!D13)</f>
        <v>2.0496649586125345E-2</v>
      </c>
    </row>
    <row r="26" spans="1:21" ht="39" customHeight="1" thickBot="1" x14ac:dyDescent="0.3">
      <c r="A26" s="1846" t="s">
        <v>78</v>
      </c>
      <c r="B26" s="23">
        <v>4805</v>
      </c>
      <c r="C26" s="23">
        <v>4786</v>
      </c>
      <c r="D26" s="340">
        <v>5063</v>
      </c>
      <c r="E26" s="340">
        <v>5555</v>
      </c>
      <c r="F26" s="340">
        <v>5668</v>
      </c>
      <c r="G26" s="340">
        <v>6377</v>
      </c>
      <c r="H26" s="340">
        <v>6153</v>
      </c>
      <c r="I26" s="340">
        <v>5874</v>
      </c>
      <c r="J26" s="340">
        <v>5412</v>
      </c>
      <c r="K26" s="340">
        <v>5393</v>
      </c>
      <c r="L26" s="890">
        <f>SUM(Exits!R403)</f>
        <v>5254</v>
      </c>
      <c r="M26" s="890">
        <f>SUM(Exits!R386)</f>
        <v>4513</v>
      </c>
      <c r="N26" s="340">
        <f>SUM(Exits!R347)</f>
        <v>4960</v>
      </c>
      <c r="O26" s="340">
        <f>SUM(Exits!R308)</f>
        <v>4580</v>
      </c>
      <c r="P26" s="340">
        <f>SUM(Exits!R269)</f>
        <v>4617</v>
      </c>
      <c r="Q26" s="340">
        <f>SUM(Exits!R208)</f>
        <v>3639</v>
      </c>
      <c r="R26" s="340">
        <f>SUM(Exits!R169)</f>
        <v>4308</v>
      </c>
      <c r="S26" s="340">
        <f>SUM(Exits!R130)</f>
        <v>4288</v>
      </c>
      <c r="T26" s="340">
        <f>SUM(Exits!R91)</f>
        <v>4194</v>
      </c>
      <c r="U26" s="340">
        <f>SUM(Exits!R52)</f>
        <v>3827</v>
      </c>
    </row>
    <row r="27" spans="1:21" ht="39" customHeight="1" thickBot="1" x14ac:dyDescent="0.3">
      <c r="A27" s="1846" t="s">
        <v>79</v>
      </c>
      <c r="B27" s="23">
        <v>3311</v>
      </c>
      <c r="C27" s="23">
        <v>3417</v>
      </c>
      <c r="D27" s="340">
        <v>3449</v>
      </c>
      <c r="E27" s="340">
        <v>3878</v>
      </c>
      <c r="F27" s="340">
        <v>4224</v>
      </c>
      <c r="G27" s="340">
        <v>4623</v>
      </c>
      <c r="H27" s="340">
        <v>4790</v>
      </c>
      <c r="I27" s="340">
        <v>4677</v>
      </c>
      <c r="J27" s="340">
        <v>4476</v>
      </c>
      <c r="K27" s="340">
        <v>4270</v>
      </c>
      <c r="L27" s="890">
        <f>SUM('Adoption-CP'!B514,'Adoption-CP'!D514)</f>
        <v>4235</v>
      </c>
      <c r="M27" s="890">
        <f>SUM('Adoption-CP'!B472,'Adoption-CP'!D472)</f>
        <v>4394</v>
      </c>
      <c r="N27" s="340">
        <f>SUM('Adoption-CP'!B413,'Adoption-CP'!D413)</f>
        <v>4098</v>
      </c>
      <c r="O27" s="340">
        <f>SUM('Adoption-CP'!B362,'Adoption-CP'!D362)</f>
        <v>4105</v>
      </c>
      <c r="P27" s="340">
        <f>SUM('Adoption-CP'!B311,'Adoption-CP'!D311)</f>
        <v>3682</v>
      </c>
      <c r="Q27" s="340">
        <f>SUM('Adoption-CP'!B262,'Adoption-CP'!D262)</f>
        <v>1909</v>
      </c>
      <c r="R27" s="340">
        <f>SUM('Adoption-CP'!B214,'Adoption-CP'!D214)</f>
        <v>2203</v>
      </c>
      <c r="S27" s="340">
        <f>SUM('Adoption-CP'!B162,'Adoption-CP'!D162)</f>
        <v>1961</v>
      </c>
      <c r="T27" s="340">
        <f>SUM('Adoption-CP'!B112,'Adoption-CP'!D112)</f>
        <v>1557</v>
      </c>
      <c r="U27" s="340">
        <f>SUM('Adoption-CP'!B62,'Adoption-CP'!D62)</f>
        <v>1487</v>
      </c>
    </row>
    <row r="28" spans="1:21" ht="39" customHeight="1" thickBot="1" x14ac:dyDescent="0.3">
      <c r="A28" s="1846" t="s">
        <v>80</v>
      </c>
      <c r="B28" s="23">
        <v>1215</v>
      </c>
      <c r="C28" s="23">
        <v>1518</v>
      </c>
      <c r="D28" s="340">
        <v>1629</v>
      </c>
      <c r="E28" s="340">
        <v>1576</v>
      </c>
      <c r="F28" s="340">
        <v>1727</v>
      </c>
      <c r="G28" s="340">
        <v>1936</v>
      </c>
      <c r="H28" s="340">
        <v>2195</v>
      </c>
      <c r="I28" s="340">
        <v>2110</v>
      </c>
      <c r="J28" s="340">
        <v>1932</v>
      </c>
      <c r="K28" s="340">
        <v>1775</v>
      </c>
      <c r="L28" s="890">
        <f>SUM('Adoption-Finalized'!B222)</f>
        <v>1988</v>
      </c>
      <c r="M28" s="890">
        <f>SUM('Adoption-Finalized'!B201)</f>
        <v>1536</v>
      </c>
      <c r="N28" s="340">
        <f>SUM('Adoption-Finalized'!B180)</f>
        <v>1680</v>
      </c>
      <c r="O28" s="340">
        <f>SUM('Adoption-Finalized'!B159)</f>
        <v>1339</v>
      </c>
      <c r="P28" s="340">
        <f>SUM('Adoption-Finalized'!B138)</f>
        <v>1386</v>
      </c>
      <c r="Q28" s="340">
        <f>SUM('Adoption-Finalized'!B117)</f>
        <v>1104</v>
      </c>
      <c r="R28" s="340">
        <f>SUM('Adoption-Finalized'!B96)</f>
        <v>1284</v>
      </c>
      <c r="S28" s="340">
        <f>SUM('Adoption-Finalized'!B80)</f>
        <v>1286</v>
      </c>
      <c r="T28" s="340">
        <f>SUM('Adoption-Finalized'!B53)</f>
        <v>1349</v>
      </c>
      <c r="U28" s="340">
        <f>SUM('Adoption-Finalized'!B31)</f>
        <v>1061</v>
      </c>
    </row>
    <row r="29" spans="1:21" ht="29.25" customHeight="1" x14ac:dyDescent="0.25">
      <c r="A29" s="2079" t="s">
        <v>1095</v>
      </c>
      <c r="B29" s="2079"/>
      <c r="C29" s="2079"/>
      <c r="D29" s="2079"/>
      <c r="E29" s="2079"/>
      <c r="F29" s="2079"/>
      <c r="G29" s="2079"/>
      <c r="H29" s="2079"/>
      <c r="I29" s="2079"/>
      <c r="J29" s="2079"/>
      <c r="K29" s="2079"/>
      <c r="L29" s="2079"/>
      <c r="M29" s="2079"/>
      <c r="N29" s="2079"/>
      <c r="O29" s="2079"/>
      <c r="P29" s="2079"/>
      <c r="Q29" s="2079"/>
      <c r="R29" s="2079"/>
      <c r="S29" s="2079"/>
      <c r="T29" s="2079"/>
      <c r="U29" s="2079"/>
    </row>
    <row r="30" spans="1:21" ht="28.5" customHeight="1" x14ac:dyDescent="0.25">
      <c r="A30" s="2080" t="s">
        <v>81</v>
      </c>
      <c r="B30" s="2080"/>
      <c r="C30" s="2080"/>
      <c r="D30" s="2080"/>
      <c r="E30" s="2080"/>
      <c r="F30" s="2080"/>
      <c r="G30" s="2080"/>
      <c r="H30" s="2080"/>
      <c r="I30" s="2080"/>
      <c r="J30" s="2080"/>
      <c r="K30" s="2080"/>
      <c r="L30" s="2080"/>
      <c r="M30" s="2080"/>
      <c r="N30" s="2080"/>
      <c r="O30" s="2080"/>
      <c r="P30" s="2080"/>
      <c r="Q30" s="2080"/>
      <c r="R30" s="2080"/>
      <c r="S30" s="2080"/>
      <c r="T30" s="2080"/>
      <c r="U30" s="2080"/>
    </row>
    <row r="31" spans="1:21" ht="15" customHeight="1" x14ac:dyDescent="0.25">
      <c r="A31" s="2081" t="s">
        <v>82</v>
      </c>
      <c r="B31" s="2081"/>
      <c r="C31" s="2081"/>
      <c r="D31" s="2081"/>
      <c r="E31" s="2081"/>
      <c r="F31" s="2081"/>
      <c r="G31" s="2081"/>
      <c r="H31" s="2081"/>
      <c r="I31" s="2081"/>
      <c r="J31" s="2081"/>
      <c r="K31" s="2081"/>
      <c r="L31" s="2081"/>
      <c r="M31" s="2081"/>
      <c r="N31" s="2081"/>
      <c r="O31" s="2081"/>
      <c r="P31" s="2081"/>
      <c r="Q31" s="2081"/>
      <c r="R31" s="2081"/>
      <c r="S31" s="2081"/>
      <c r="T31" s="2081"/>
      <c r="U31" s="2081"/>
    </row>
    <row r="32" spans="1:21" ht="29.25" customHeight="1" x14ac:dyDescent="0.25">
      <c r="A32" s="2082" t="s">
        <v>83</v>
      </c>
      <c r="B32" s="2082"/>
      <c r="C32" s="2082"/>
      <c r="D32" s="2082"/>
      <c r="E32" s="2082"/>
      <c r="F32" s="2082"/>
      <c r="G32" s="2082"/>
      <c r="H32" s="2082"/>
      <c r="I32" s="2082"/>
      <c r="J32" s="2082"/>
      <c r="K32" s="2082"/>
      <c r="L32" s="2082"/>
      <c r="M32" s="2082"/>
      <c r="N32" s="2082"/>
      <c r="O32" s="2082"/>
      <c r="P32" s="2082"/>
      <c r="Q32" s="2082"/>
      <c r="R32" s="2082"/>
      <c r="S32" s="2082"/>
      <c r="T32" s="2082"/>
      <c r="U32" s="2082"/>
    </row>
    <row r="33" spans="1:21" x14ac:dyDescent="0.25">
      <c r="A33" s="2083" t="s">
        <v>84</v>
      </c>
      <c r="B33" s="2083"/>
      <c r="C33" s="2083"/>
      <c r="D33" s="2083"/>
      <c r="E33" s="2083"/>
      <c r="F33" s="2083"/>
      <c r="G33" s="2083"/>
      <c r="H33" s="2083"/>
      <c r="I33" s="2083"/>
      <c r="J33" s="2083"/>
      <c r="K33" s="2083"/>
      <c r="L33" s="2083"/>
      <c r="M33" s="2083"/>
      <c r="N33" s="2083"/>
      <c r="O33" s="2083"/>
      <c r="P33" s="2083"/>
      <c r="Q33" s="2083"/>
      <c r="R33" s="2083"/>
      <c r="S33" s="2083"/>
      <c r="T33" s="2083"/>
      <c r="U33" s="2083"/>
    </row>
    <row r="34" spans="1:21" ht="15" customHeight="1" x14ac:dyDescent="0.25">
      <c r="A34" s="2074" t="s">
        <v>85</v>
      </c>
      <c r="B34" s="2074"/>
      <c r="C34" s="2074"/>
      <c r="D34" s="2074"/>
      <c r="E34" s="2074"/>
      <c r="F34" s="2074"/>
      <c r="G34" s="2074"/>
      <c r="H34" s="2074"/>
      <c r="I34" s="2074"/>
      <c r="J34" s="2074"/>
      <c r="K34" s="2074"/>
      <c r="L34" s="2074"/>
      <c r="M34" s="2074"/>
      <c r="N34" s="2074"/>
      <c r="O34" s="2074"/>
      <c r="P34" s="2074"/>
      <c r="Q34" s="2074"/>
      <c r="R34" s="2074"/>
      <c r="S34" s="2074"/>
      <c r="T34" s="2074"/>
      <c r="U34" s="2074"/>
    </row>
    <row r="35" spans="1:21" x14ac:dyDescent="0.25">
      <c r="A35" s="2074"/>
      <c r="B35" s="2074"/>
      <c r="C35" s="2074"/>
      <c r="D35" s="2074"/>
      <c r="E35" s="2074"/>
      <c r="F35" s="2074"/>
      <c r="G35" s="2074"/>
      <c r="H35" s="2074"/>
      <c r="I35" s="2074"/>
      <c r="J35" s="2074"/>
      <c r="K35" s="2074"/>
      <c r="L35" s="2074"/>
      <c r="M35" s="2074"/>
      <c r="N35" s="2074"/>
      <c r="O35" s="2074"/>
      <c r="P35" s="2074"/>
      <c r="Q35" s="2074"/>
      <c r="R35" s="2074"/>
      <c r="S35" s="2074"/>
      <c r="T35" s="2074"/>
      <c r="U35" s="2074"/>
    </row>
  </sheetData>
  <sheetProtection algorithmName="SHA-512" hashValue="JjsWo+PhPK5gDPusMAa36h3IFeXJnEQ/EyiF6b9eOqBHB9VD729hgUKMXZ/WuABWx38jFOFBnoVg+PsQnHsmDQ==" saltValue="l05qvYKlKNIjM2CY2O8xZg==" spinCount="100000" sheet="1" objects="1" scenarios="1"/>
  <mergeCells count="11">
    <mergeCell ref="A1:T1"/>
    <mergeCell ref="A34:U35"/>
    <mergeCell ref="A13:A14"/>
    <mergeCell ref="A15:A16"/>
    <mergeCell ref="A22:A23"/>
    <mergeCell ref="A24:A25"/>
    <mergeCell ref="A29:U29"/>
    <mergeCell ref="A30:U30"/>
    <mergeCell ref="A31:U31"/>
    <mergeCell ref="A32:U32"/>
    <mergeCell ref="A33:U33"/>
  </mergeCells>
  <hyperlinks>
    <hyperlink ref="A29" location="_ftnref1" display="_ftnref1" xr:uid="{00000000-0004-0000-0200-000000000000}"/>
    <hyperlink ref="A30" location="_ftnref2" display="_ftnref2" xr:uid="{00000000-0004-0000-0200-000001000000}"/>
    <hyperlink ref="A29:T29" location="'Semi-Annual Comparisons'!_ftnref1" display="1 Since the appeals process delays the substantiation of reports, revisions to the substantiation rate for the prior reporting period will occur with every semi-annual report produced. Additionally, in order to report more accurate updated data, in September 2023, the Department updated the prior six reporting periods." xr:uid="{0C89D049-62F6-4B2D-B9A8-480B1963ADED}"/>
  </hyperlinks>
  <printOptions horizontalCentered="1" verticalCentered="1"/>
  <pageMargins left="0.25" right="0.25" top="0.64322916666666696" bottom="0.25" header="0.3" footer="0.3"/>
  <pageSetup scale="72" orientation="portrait" r:id="rId1"/>
  <headerFooter>
    <oddHeader>&amp;L&amp;9
Semi-Annual Child Welfare Report&amp;C&amp;"-,Bold"&amp;14ARIZONA DEPARTMENT of CHILD SAFETY&amp;R&amp;9
July 1, 2021 through December 31, 2021</oddHeader>
    <oddFooter>&amp;CPage 6</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8"/>
  <sheetViews>
    <sheetView workbookViewId="0">
      <selection activeCell="X32" sqref="X32"/>
    </sheetView>
  </sheetViews>
  <sheetFormatPr defaultColWidth="9.140625" defaultRowHeight="15" x14ac:dyDescent="0.25"/>
  <cols>
    <col min="1" max="16384" width="9.140625" style="197"/>
  </cols>
  <sheetData>
    <row r="1" spans="1:1" x14ac:dyDescent="0.25">
      <c r="A1" s="1325" t="s">
        <v>988</v>
      </c>
    </row>
    <row r="2" spans="1:1" x14ac:dyDescent="0.25">
      <c r="A2" s="1325" t="s">
        <v>989</v>
      </c>
    </row>
    <row r="3" spans="1:1" x14ac:dyDescent="0.25">
      <c r="A3" s="1325" t="s">
        <v>990</v>
      </c>
    </row>
    <row r="4" spans="1:1" x14ac:dyDescent="0.25">
      <c r="A4" s="1325" t="s">
        <v>991</v>
      </c>
    </row>
    <row r="5" spans="1:1" x14ac:dyDescent="0.25">
      <c r="A5" s="1325" t="s">
        <v>992</v>
      </c>
    </row>
    <row r="6" spans="1:1" x14ac:dyDescent="0.25">
      <c r="A6" s="1325" t="s">
        <v>993</v>
      </c>
    </row>
    <row r="7" spans="1:1" x14ac:dyDescent="0.25">
      <c r="A7" s="1325" t="s">
        <v>994</v>
      </c>
    </row>
    <row r="8" spans="1:1" x14ac:dyDescent="0.25">
      <c r="A8" s="1325" t="s">
        <v>306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108"/>
  <sheetViews>
    <sheetView showGridLines="0" zoomScaleNormal="100" workbookViewId="0">
      <selection activeCell="V14" sqref="V14"/>
    </sheetView>
  </sheetViews>
  <sheetFormatPr defaultColWidth="9.140625" defaultRowHeight="15" x14ac:dyDescent="0.25"/>
  <cols>
    <col min="1" max="1" width="13.42578125" style="11" customWidth="1"/>
    <col min="2" max="2" width="8.42578125" style="11" customWidth="1"/>
    <col min="3" max="18" width="8.42578125" style="11" hidden="1" customWidth="1"/>
    <col min="19" max="19" width="7.140625" style="11" customWidth="1"/>
    <col min="20" max="20" width="8.42578125" style="11" customWidth="1"/>
    <col min="21" max="21" width="7.140625" style="11" customWidth="1"/>
    <col min="22" max="22" width="8.42578125" style="11" customWidth="1"/>
    <col min="23" max="23" width="7.140625" style="11" customWidth="1"/>
    <col min="24" max="24" width="8.42578125" style="11" customWidth="1"/>
    <col min="25" max="25" width="7.140625" style="11" customWidth="1"/>
    <col min="26" max="26" width="8.42578125" style="11" customWidth="1"/>
    <col min="27" max="27" width="7.140625" style="11" customWidth="1"/>
    <col min="28" max="28" width="8.42578125" style="11" customWidth="1"/>
    <col min="29" max="30" width="7.7109375" style="11" customWidth="1"/>
    <col min="31" max="31" width="7.140625" style="11" customWidth="1"/>
    <col min="32" max="32" width="8.42578125" style="11" customWidth="1"/>
    <col min="33" max="34" width="7.7109375" style="11" customWidth="1"/>
    <col min="35" max="16384" width="9.140625" style="11"/>
  </cols>
  <sheetData>
    <row r="1" spans="1:34" ht="21" x14ac:dyDescent="0.25">
      <c r="A1" s="2104" t="s">
        <v>8</v>
      </c>
      <c r="B1" s="2105"/>
      <c r="C1" s="2105"/>
      <c r="D1" s="2105"/>
      <c r="E1" s="2105"/>
      <c r="F1" s="2105"/>
      <c r="G1" s="2105"/>
      <c r="H1" s="2105"/>
      <c r="I1" s="2105"/>
      <c r="J1" s="2105"/>
      <c r="K1" s="2105"/>
      <c r="L1" s="2105"/>
      <c r="M1" s="2105"/>
      <c r="N1" s="2105"/>
      <c r="O1" s="2105"/>
      <c r="P1" s="2105"/>
      <c r="Q1" s="2105"/>
      <c r="R1" s="2105"/>
      <c r="S1" s="2105"/>
      <c r="T1" s="2105"/>
      <c r="U1" s="2105"/>
      <c r="V1" s="2105"/>
      <c r="W1" s="2105"/>
      <c r="X1" s="2105"/>
      <c r="Y1" s="2105"/>
      <c r="Z1" s="2105"/>
      <c r="AA1" s="2105"/>
      <c r="AB1" s="2105"/>
      <c r="AC1" s="2105"/>
      <c r="AD1" s="2105"/>
      <c r="AE1" s="2105"/>
      <c r="AF1" s="2105"/>
      <c r="AG1" s="2105"/>
      <c r="AH1" s="2105"/>
    </row>
    <row r="2" spans="1:34" ht="19.5" customHeight="1" thickBot="1" x14ac:dyDescent="0.3">
      <c r="A2" s="2106" t="s">
        <v>86</v>
      </c>
      <c r="B2" s="2107"/>
      <c r="C2" s="2107"/>
      <c r="D2" s="2107"/>
      <c r="E2" s="2107"/>
      <c r="F2" s="2107"/>
      <c r="G2" s="2107"/>
      <c r="H2" s="2107"/>
      <c r="I2" s="2107"/>
      <c r="J2" s="2107"/>
      <c r="K2" s="2107"/>
      <c r="L2" s="2107"/>
      <c r="M2" s="2107"/>
      <c r="N2" s="2107"/>
      <c r="O2" s="2107"/>
      <c r="P2" s="2107"/>
      <c r="Q2" s="2107"/>
      <c r="R2" s="2107"/>
      <c r="S2" s="2107"/>
      <c r="T2" s="2107"/>
      <c r="U2" s="2107"/>
      <c r="V2" s="2107"/>
      <c r="W2" s="2107"/>
      <c r="X2" s="2107"/>
      <c r="Y2" s="2107"/>
      <c r="Z2" s="2107"/>
      <c r="AA2" s="2107"/>
      <c r="AB2" s="2107"/>
      <c r="AC2" s="2107"/>
      <c r="AD2" s="2107"/>
      <c r="AE2" s="2107"/>
      <c r="AF2" s="2107"/>
      <c r="AG2" s="2107"/>
      <c r="AH2" s="2107"/>
    </row>
    <row r="3" spans="1:34" ht="36" customHeight="1" thickBot="1" x14ac:dyDescent="0.3">
      <c r="A3" s="2118"/>
      <c r="B3" s="2119"/>
      <c r="C3" s="2084" t="s">
        <v>87</v>
      </c>
      <c r="D3" s="2085"/>
      <c r="E3" s="2084" t="s">
        <v>88</v>
      </c>
      <c r="F3" s="2085"/>
      <c r="G3" s="2084" t="s">
        <v>89</v>
      </c>
      <c r="H3" s="2085"/>
      <c r="I3" s="2084" t="s">
        <v>90</v>
      </c>
      <c r="J3" s="2085"/>
      <c r="K3" s="2084" t="s">
        <v>91</v>
      </c>
      <c r="L3" s="2085"/>
      <c r="M3" s="2084" t="s">
        <v>92</v>
      </c>
      <c r="N3" s="2085"/>
      <c r="O3" s="2094" t="s">
        <v>93</v>
      </c>
      <c r="P3" s="2095"/>
      <c r="Q3" s="2084" t="s">
        <v>94</v>
      </c>
      <c r="R3" s="2085"/>
      <c r="S3" s="2094" t="s">
        <v>95</v>
      </c>
      <c r="T3" s="2095"/>
      <c r="U3" s="2094" t="s">
        <v>96</v>
      </c>
      <c r="V3" s="2095"/>
      <c r="W3" s="2094" t="s">
        <v>97</v>
      </c>
      <c r="X3" s="2095"/>
      <c r="Y3" s="2094" t="s">
        <v>98</v>
      </c>
      <c r="Z3" s="2095"/>
      <c r="AA3" s="2094" t="s">
        <v>99</v>
      </c>
      <c r="AB3" s="2095"/>
      <c r="AC3" s="2094" t="s">
        <v>100</v>
      </c>
      <c r="AD3" s="2095"/>
      <c r="AE3" s="2094" t="s">
        <v>101</v>
      </c>
      <c r="AF3" s="2095"/>
      <c r="AG3" s="2094" t="s">
        <v>1015</v>
      </c>
      <c r="AH3" s="2095"/>
    </row>
    <row r="4" spans="1:34" ht="15" customHeight="1" x14ac:dyDescent="0.25">
      <c r="A4" s="2102" t="s">
        <v>102</v>
      </c>
      <c r="B4" s="2103"/>
      <c r="C4" s="954">
        <v>26022</v>
      </c>
      <c r="D4" s="955">
        <v>0.98363258363258366</v>
      </c>
      <c r="E4" s="954">
        <v>24193</v>
      </c>
      <c r="F4" s="955">
        <v>0.98598035619676405</v>
      </c>
      <c r="G4" s="954">
        <v>24403</v>
      </c>
      <c r="H4" s="268">
        <v>0.98450800823012063</v>
      </c>
      <c r="I4" s="954">
        <v>23226</v>
      </c>
      <c r="J4" s="268">
        <v>0.98502905127443907</v>
      </c>
      <c r="K4" s="954">
        <v>23904</v>
      </c>
      <c r="L4" s="268">
        <v>0.98544749969081091</v>
      </c>
      <c r="M4" s="954">
        <v>23899</v>
      </c>
      <c r="N4" s="268">
        <v>0.99116622428666223</v>
      </c>
      <c r="O4" s="954">
        <v>23547</v>
      </c>
      <c r="P4" s="268">
        <v>0.9836250469944442</v>
      </c>
      <c r="Q4" s="954">
        <v>22687</v>
      </c>
      <c r="R4" s="268">
        <f>Q4/Q6</f>
        <v>0.98186618194408382</v>
      </c>
      <c r="S4" s="954">
        <v>23434</v>
      </c>
      <c r="T4" s="268">
        <f>S4/S6</f>
        <v>0.98148768637962813</v>
      </c>
      <c r="U4" s="1950">
        <v>20948</v>
      </c>
      <c r="V4" s="348">
        <f>U4/U6</f>
        <v>0.98398233829677295</v>
      </c>
      <c r="W4" s="1950">
        <v>21883</v>
      </c>
      <c r="X4" s="348">
        <f>W4/W6</f>
        <v>0.98434618325761325</v>
      </c>
      <c r="Y4" s="1950">
        <v>21881</v>
      </c>
      <c r="Z4" s="348">
        <f>Y4/Y6</f>
        <v>0.9835925559651173</v>
      </c>
      <c r="AA4" s="1950">
        <v>23464</v>
      </c>
      <c r="AB4" s="348">
        <f>AA4/AA6</f>
        <v>0.98435205772538492</v>
      </c>
      <c r="AC4" s="1950">
        <v>21413</v>
      </c>
      <c r="AD4" s="348">
        <f>AC4/AC6</f>
        <v>0.98432472189022713</v>
      </c>
      <c r="AE4" s="1950">
        <v>21317</v>
      </c>
      <c r="AF4" s="348">
        <f>AE4/AE6</f>
        <v>0.98543823964497046</v>
      </c>
      <c r="AG4" s="1950">
        <v>21841</v>
      </c>
      <c r="AH4" s="348">
        <f>AG4/AG6</f>
        <v>0.98538235957590792</v>
      </c>
    </row>
    <row r="5" spans="1:34" ht="15.75" customHeight="1" thickBot="1" x14ac:dyDescent="0.3">
      <c r="A5" s="2114" t="s">
        <v>103</v>
      </c>
      <c r="B5" s="2115"/>
      <c r="C5" s="956">
        <v>433</v>
      </c>
      <c r="D5" s="957">
        <v>1.6367416367416367E-2</v>
      </c>
      <c r="E5" s="956">
        <v>344</v>
      </c>
      <c r="F5" s="957">
        <v>1.4019643803235929E-2</v>
      </c>
      <c r="G5" s="956">
        <v>384</v>
      </c>
      <c r="H5" s="269">
        <v>1.5491991769879372E-2</v>
      </c>
      <c r="I5" s="956">
        <v>353</v>
      </c>
      <c r="J5" s="269">
        <v>1.497094872556088E-2</v>
      </c>
      <c r="K5" s="956">
        <v>353</v>
      </c>
      <c r="L5" s="269">
        <v>1.4552500309189101E-2</v>
      </c>
      <c r="M5" s="956">
        <v>213</v>
      </c>
      <c r="N5" s="269">
        <v>8.8337757133377572E-3</v>
      </c>
      <c r="O5" s="956">
        <v>392</v>
      </c>
      <c r="P5" s="269">
        <v>1.6374953005555786E-2</v>
      </c>
      <c r="Q5" s="956">
        <v>419</v>
      </c>
      <c r="R5" s="269">
        <f>Q5/Q6</f>
        <v>1.8133818055916212E-2</v>
      </c>
      <c r="S5" s="956">
        <v>442</v>
      </c>
      <c r="T5" s="269">
        <f>S5/S6</f>
        <v>1.8512313620371923E-2</v>
      </c>
      <c r="U5" s="349">
        <v>341</v>
      </c>
      <c r="V5" s="350">
        <f>U5/U6</f>
        <v>1.6017661703227017E-2</v>
      </c>
      <c r="W5" s="349">
        <v>348</v>
      </c>
      <c r="X5" s="350">
        <f>W5/W6</f>
        <v>1.5653816742386757E-2</v>
      </c>
      <c r="Y5" s="349">
        <v>365</v>
      </c>
      <c r="Z5" s="350">
        <f>Y5/Y6</f>
        <v>1.6407444034882677E-2</v>
      </c>
      <c r="AA5" s="349">
        <v>373</v>
      </c>
      <c r="AB5" s="350">
        <f>AA5/AA6</f>
        <v>1.5647942274615093E-2</v>
      </c>
      <c r="AC5" s="349">
        <v>341</v>
      </c>
      <c r="AD5" s="350">
        <f>AC5/AC6</f>
        <v>1.5675278109772914E-2</v>
      </c>
      <c r="AE5" s="349">
        <v>315</v>
      </c>
      <c r="AF5" s="350">
        <f>AE5/AE6</f>
        <v>1.4561760355029586E-2</v>
      </c>
      <c r="AG5" s="349">
        <v>324</v>
      </c>
      <c r="AH5" s="350">
        <f>AG5/AG6</f>
        <v>1.4617640424092037E-2</v>
      </c>
    </row>
    <row r="6" spans="1:34" ht="16.5" thickTop="1" thickBot="1" x14ac:dyDescent="0.3">
      <c r="A6" s="2116" t="s">
        <v>104</v>
      </c>
      <c r="B6" s="2117"/>
      <c r="C6" s="958">
        <v>26455</v>
      </c>
      <c r="D6" s="959">
        <v>1</v>
      </c>
      <c r="E6" s="958">
        <v>24537</v>
      </c>
      <c r="F6" s="959">
        <v>1</v>
      </c>
      <c r="G6" s="351">
        <v>24787</v>
      </c>
      <c r="H6" s="544">
        <v>1</v>
      </c>
      <c r="I6" s="351">
        <v>23579</v>
      </c>
      <c r="J6" s="544">
        <v>1</v>
      </c>
      <c r="K6" s="351">
        <v>24257</v>
      </c>
      <c r="L6" s="544">
        <v>1</v>
      </c>
      <c r="M6" s="351">
        <v>24112</v>
      </c>
      <c r="N6" s="544">
        <v>1</v>
      </c>
      <c r="O6" s="351">
        <v>23939</v>
      </c>
      <c r="P6" s="544">
        <v>1</v>
      </c>
      <c r="Q6" s="351">
        <f>SUM(Q4:Q5)</f>
        <v>23106</v>
      </c>
      <c r="R6" s="544">
        <f>SUM(R4:R5)</f>
        <v>1</v>
      </c>
      <c r="S6" s="351">
        <f>SUM(S4:S5)</f>
        <v>23876</v>
      </c>
      <c r="T6" s="544">
        <v>1</v>
      </c>
      <c r="U6" s="351">
        <f>SUM(U4:U5)</f>
        <v>21289</v>
      </c>
      <c r="V6" s="1341">
        <v>1</v>
      </c>
      <c r="W6" s="351">
        <f>SUM(W4:W5)</f>
        <v>22231</v>
      </c>
      <c r="X6" s="1341">
        <v>1</v>
      </c>
      <c r="Y6" s="351">
        <f>SUM(Y4:Y5)</f>
        <v>22246</v>
      </c>
      <c r="Z6" s="1341">
        <v>1</v>
      </c>
      <c r="AA6" s="351">
        <f>SUM(AA4:AA5)</f>
        <v>23837</v>
      </c>
      <c r="AB6" s="1341">
        <v>1</v>
      </c>
      <c r="AC6" s="351">
        <f>SUM(AC4:AC5)</f>
        <v>21754</v>
      </c>
      <c r="AD6" s="1341">
        <v>1</v>
      </c>
      <c r="AE6" s="351">
        <f>SUM(AE4:AE5)</f>
        <v>21632</v>
      </c>
      <c r="AF6" s="1341">
        <v>1</v>
      </c>
      <c r="AG6" s="351">
        <f>SUM(AG4:AG5)</f>
        <v>22165</v>
      </c>
      <c r="AH6" s="1341">
        <v>1</v>
      </c>
    </row>
    <row r="7" spans="1:34" ht="19.5" customHeight="1" x14ac:dyDescent="0.25">
      <c r="A7" s="2108" t="s">
        <v>105</v>
      </c>
      <c r="B7" s="2109"/>
      <c r="C7" s="2109"/>
      <c r="D7" s="2109"/>
      <c r="E7" s="2109"/>
      <c r="F7" s="2109"/>
      <c r="G7" s="2109"/>
      <c r="H7" s="2109"/>
      <c r="I7" s="2109"/>
      <c r="J7" s="2109"/>
      <c r="K7" s="2109"/>
      <c r="L7" s="2109"/>
      <c r="M7" s="2109"/>
      <c r="N7" s="2109"/>
      <c r="O7" s="2109"/>
      <c r="P7" s="2109"/>
      <c r="Q7" s="2109"/>
      <c r="R7" s="2109"/>
      <c r="S7" s="2109"/>
      <c r="T7" s="2109"/>
      <c r="U7" s="2109"/>
      <c r="V7" s="2109"/>
      <c r="W7" s="2109"/>
      <c r="X7" s="2109"/>
      <c r="Y7" s="2109"/>
      <c r="Z7" s="2109"/>
      <c r="AA7" s="2109"/>
      <c r="AB7" s="2109"/>
      <c r="AC7" s="2109"/>
      <c r="AD7" s="2109"/>
      <c r="AE7" s="2109"/>
      <c r="AF7" s="2109"/>
      <c r="AG7" s="2109"/>
      <c r="AH7" s="2109"/>
    </row>
    <row r="8" spans="1:34" x14ac:dyDescent="0.25">
      <c r="A8" s="2088" t="s">
        <v>106</v>
      </c>
      <c r="B8" s="2089"/>
      <c r="C8" s="960">
        <v>19276</v>
      </c>
      <c r="D8" s="955">
        <f>C8/C12</f>
        <v>0.72863352863352859</v>
      </c>
      <c r="E8" s="960">
        <v>17493</v>
      </c>
      <c r="F8" s="955">
        <f>E8/E12</f>
        <v>0.71292334026164572</v>
      </c>
      <c r="G8" s="960">
        <v>17415</v>
      </c>
      <c r="H8" s="268">
        <f>G8/G12</f>
        <v>0.70258603300116995</v>
      </c>
      <c r="I8" s="960">
        <v>16295</v>
      </c>
      <c r="J8" s="268">
        <f>I8/I12</f>
        <v>0.6910810466940922</v>
      </c>
      <c r="K8" s="960">
        <v>17330</v>
      </c>
      <c r="L8" s="268">
        <v>0.71499999999999997</v>
      </c>
      <c r="M8" s="960">
        <v>16744</v>
      </c>
      <c r="N8" s="268">
        <f>M8/M12</f>
        <v>0.69497364379695348</v>
      </c>
      <c r="O8" s="960">
        <v>17119</v>
      </c>
      <c r="P8" s="268">
        <f>O8/O12</f>
        <v>0.71510923597476916</v>
      </c>
      <c r="Q8" s="960">
        <v>15738</v>
      </c>
      <c r="R8" s="268">
        <f>Q8/Q12</f>
        <v>0.68112178654894828</v>
      </c>
      <c r="S8" s="960">
        <v>15810</v>
      </c>
      <c r="T8" s="268">
        <f>S8/S12</f>
        <v>0.66217121795945721</v>
      </c>
      <c r="U8" s="1960">
        <v>14112</v>
      </c>
      <c r="V8" s="348">
        <f>U8/U12</f>
        <v>0.66287754239278496</v>
      </c>
      <c r="W8" s="1960">
        <v>14891</v>
      </c>
      <c r="X8" s="348">
        <f>W8/W12</f>
        <v>0.66983041698529078</v>
      </c>
      <c r="Y8" s="1960">
        <v>13663</v>
      </c>
      <c r="Z8" s="348">
        <f>Y8/Y12</f>
        <v>0.61417782972219725</v>
      </c>
      <c r="AA8" s="1960">
        <v>13990</v>
      </c>
      <c r="AB8" s="348">
        <f>AA8/AA12</f>
        <v>0.58690271426773499</v>
      </c>
      <c r="AC8" s="1960">
        <v>12576</v>
      </c>
      <c r="AD8" s="348">
        <f>AC8/AC12</f>
        <v>0.57810057920382463</v>
      </c>
      <c r="AE8" s="1960">
        <v>12716</v>
      </c>
      <c r="AF8" s="348">
        <f>AE8/AE12</f>
        <v>0.58783284023668636</v>
      </c>
      <c r="AG8" s="1960">
        <v>12639</v>
      </c>
      <c r="AH8" s="348">
        <f>AG8/AG12</f>
        <v>0.57022332506203477</v>
      </c>
    </row>
    <row r="9" spans="1:34" x14ac:dyDescent="0.25">
      <c r="A9" s="2088" t="s">
        <v>107</v>
      </c>
      <c r="B9" s="2089"/>
      <c r="C9" s="960">
        <v>6086</v>
      </c>
      <c r="D9" s="955">
        <f>C9/C12</f>
        <v>0.23005103005103006</v>
      </c>
      <c r="E9" s="960">
        <v>6089</v>
      </c>
      <c r="F9" s="955">
        <f>E9/E12</f>
        <v>0.24815584627297552</v>
      </c>
      <c r="G9" s="960">
        <v>6206</v>
      </c>
      <c r="H9" s="268">
        <f>G9/G12</f>
        <v>0.25037317948924842</v>
      </c>
      <c r="I9" s="960">
        <v>6221</v>
      </c>
      <c r="J9" s="268">
        <f>I9/I12</f>
        <v>0.26383646465074856</v>
      </c>
      <c r="K9" s="960">
        <v>5767</v>
      </c>
      <c r="L9" s="268">
        <f>K9/K12</f>
        <v>0.23774580533454259</v>
      </c>
      <c r="M9" s="960">
        <v>6293</v>
      </c>
      <c r="N9" s="268">
        <f>M9/M12</f>
        <v>0.26119619806582822</v>
      </c>
      <c r="O9" s="960">
        <v>5839</v>
      </c>
      <c r="P9" s="268">
        <f>O9/O12</f>
        <v>0.24391160867204145</v>
      </c>
      <c r="Q9" s="960">
        <v>6424</v>
      </c>
      <c r="R9" s="268">
        <f>Q9/Q12</f>
        <v>0.27802302432268677</v>
      </c>
      <c r="S9" s="960">
        <v>7108</v>
      </c>
      <c r="T9" s="268">
        <f>S9/S12</f>
        <v>0.29770480817557382</v>
      </c>
      <c r="U9" s="1960">
        <v>6493</v>
      </c>
      <c r="V9" s="348">
        <f>U9/U12</f>
        <v>0.30499318897083</v>
      </c>
      <c r="W9" s="1960">
        <v>6524</v>
      </c>
      <c r="X9" s="348">
        <f>W9/W12</f>
        <v>0.29346408168773336</v>
      </c>
      <c r="Y9" s="1960">
        <v>7163</v>
      </c>
      <c r="Z9" s="348">
        <f>Y9/Y12</f>
        <v>0.32199047019688931</v>
      </c>
      <c r="AA9" s="1960">
        <v>8302</v>
      </c>
      <c r="AB9" s="348">
        <f>AA9/AA12</f>
        <v>0.34828208247682174</v>
      </c>
      <c r="AC9" s="1960">
        <v>7892</v>
      </c>
      <c r="AD9" s="348">
        <f>AC9/AC12</f>
        <v>0.36278385584260364</v>
      </c>
      <c r="AE9" s="1960">
        <v>7723</v>
      </c>
      <c r="AF9" s="348">
        <f>AE9/AE12</f>
        <v>0.35701738165680474</v>
      </c>
      <c r="AG9" s="1960">
        <v>8254</v>
      </c>
      <c r="AH9" s="348">
        <f>AG9/AG12</f>
        <v>0.37238890142115949</v>
      </c>
    </row>
    <row r="10" spans="1:34" x14ac:dyDescent="0.25">
      <c r="A10" s="2088" t="s">
        <v>108</v>
      </c>
      <c r="B10" s="2089"/>
      <c r="C10" s="1858">
        <v>954</v>
      </c>
      <c r="D10" s="955">
        <f>C10/C12</f>
        <v>3.6061236061236061E-2</v>
      </c>
      <c r="E10" s="1858">
        <v>788</v>
      </c>
      <c r="F10" s="955">
        <f>E10/E12</f>
        <v>3.2114765456249743E-2</v>
      </c>
      <c r="G10" s="960">
        <v>1030</v>
      </c>
      <c r="H10" s="268">
        <f>G10/G12</f>
        <v>4.1554040424416024E-2</v>
      </c>
      <c r="I10" s="960">
        <v>950</v>
      </c>
      <c r="J10" s="268">
        <f>I10/I12</f>
        <v>4.0290088638195005E-2</v>
      </c>
      <c r="K10" s="960">
        <v>1030</v>
      </c>
      <c r="L10" s="268">
        <f>K10/K12</f>
        <v>4.2461969740693405E-2</v>
      </c>
      <c r="M10" s="960">
        <v>935</v>
      </c>
      <c r="N10" s="268">
        <f>M10/M12</f>
        <v>3.8807952517328687E-2</v>
      </c>
      <c r="O10" s="960">
        <v>840</v>
      </c>
      <c r="P10" s="268">
        <f>O10/O12</f>
        <v>3.5089185011905256E-2</v>
      </c>
      <c r="Q10" s="960">
        <v>804</v>
      </c>
      <c r="R10" s="268">
        <f>Q10/Q12</f>
        <v>3.4796156842378606E-2</v>
      </c>
      <c r="S10" s="960">
        <v>815</v>
      </c>
      <c r="T10" s="268">
        <f>S10/S12</f>
        <v>3.4134695928966327E-2</v>
      </c>
      <c r="U10" s="1960">
        <v>559</v>
      </c>
      <c r="V10" s="348">
        <f>U10/U12</f>
        <v>2.6257691765700596E-2</v>
      </c>
      <c r="W10" s="1960">
        <v>642</v>
      </c>
      <c r="X10" s="348">
        <f>W10/W12</f>
        <v>2.8878592955782465E-2</v>
      </c>
      <c r="Y10" s="1960">
        <v>1089</v>
      </c>
      <c r="Z10" s="348">
        <f>Y10/Y12</f>
        <v>4.8952620695855438E-2</v>
      </c>
      <c r="AA10" s="1960">
        <v>1190</v>
      </c>
      <c r="AB10" s="348">
        <f>AA10/AA12</f>
        <v>4.9922389562444935E-2</v>
      </c>
      <c r="AC10" s="1960">
        <v>1015</v>
      </c>
      <c r="AD10" s="348">
        <f>AC10/AC12</f>
        <v>4.6658085869265425E-2</v>
      </c>
      <c r="AE10" s="1960">
        <v>953</v>
      </c>
      <c r="AF10" s="348">
        <f>AE10/AE12</f>
        <v>4.4055103550295856E-2</v>
      </c>
      <c r="AG10" s="1960">
        <v>998</v>
      </c>
      <c r="AH10" s="348">
        <f>AG10/AG12</f>
        <v>4.5025941800135347E-2</v>
      </c>
    </row>
    <row r="11" spans="1:34" ht="15.75" customHeight="1" thickBot="1" x14ac:dyDescent="0.3">
      <c r="A11" s="2110" t="s">
        <v>109</v>
      </c>
      <c r="B11" s="2111"/>
      <c r="C11" s="961">
        <v>139</v>
      </c>
      <c r="D11" s="957">
        <f>C11/C12</f>
        <v>5.2542052542052546E-3</v>
      </c>
      <c r="E11" s="961">
        <v>167</v>
      </c>
      <c r="F11" s="957">
        <f>E11/E12</f>
        <v>6.8060480091290702E-3</v>
      </c>
      <c r="G11" s="961">
        <v>136</v>
      </c>
      <c r="H11" s="269">
        <f>G11/G12</f>
        <v>5.4867470851656108E-3</v>
      </c>
      <c r="I11" s="961">
        <v>113</v>
      </c>
      <c r="J11" s="269">
        <f>I11/I12</f>
        <v>4.7924000169642482E-3</v>
      </c>
      <c r="K11" s="961">
        <v>130</v>
      </c>
      <c r="L11" s="269">
        <f>K11/K12</f>
        <v>5.3592777342622751E-3</v>
      </c>
      <c r="M11" s="961">
        <v>121</v>
      </c>
      <c r="N11" s="269">
        <f>M11/M12</f>
        <v>5.0222056198895946E-3</v>
      </c>
      <c r="O11" s="961">
        <v>141</v>
      </c>
      <c r="P11" s="269">
        <f>O11/O12</f>
        <v>5.8899703412840969E-3</v>
      </c>
      <c r="Q11" s="961">
        <v>140</v>
      </c>
      <c r="R11" s="269">
        <f>Q11/Q12</f>
        <v>6.0590322859863238E-3</v>
      </c>
      <c r="S11" s="961">
        <v>143</v>
      </c>
      <c r="T11" s="269">
        <f>S11/S12</f>
        <v>5.9892779360026802E-3</v>
      </c>
      <c r="U11" s="1961">
        <v>125</v>
      </c>
      <c r="V11" s="350">
        <f>U11/U12</f>
        <v>5.8715768706843908E-3</v>
      </c>
      <c r="W11" s="1961">
        <v>174</v>
      </c>
      <c r="X11" s="350">
        <f>W11/W12</f>
        <v>7.8269083711933786E-3</v>
      </c>
      <c r="Y11" s="1961">
        <v>331</v>
      </c>
      <c r="Z11" s="350">
        <f>Y11/Y12</f>
        <v>1.4879079385057987E-2</v>
      </c>
      <c r="AA11" s="1961">
        <v>355</v>
      </c>
      <c r="AB11" s="350">
        <f>AA11/AA12</f>
        <v>1.489281369299828E-2</v>
      </c>
      <c r="AC11" s="1961">
        <v>271</v>
      </c>
      <c r="AD11" s="350">
        <f>AC11/AC12</f>
        <v>1.2457479084306335E-2</v>
      </c>
      <c r="AE11" s="1961">
        <v>240</v>
      </c>
      <c r="AF11" s="350">
        <f>AE11/AE12</f>
        <v>1.1094674556213017E-2</v>
      </c>
      <c r="AG11" s="1961">
        <v>274</v>
      </c>
      <c r="AH11" s="350">
        <f>AG11/AG12</f>
        <v>1.2361831716670426E-2</v>
      </c>
    </row>
    <row r="12" spans="1:34" ht="16.5" thickTop="1" thickBot="1" x14ac:dyDescent="0.3">
      <c r="A12" s="2112" t="s">
        <v>110</v>
      </c>
      <c r="B12" s="2113"/>
      <c r="C12" s="962">
        <f>SUM(C8:C11)</f>
        <v>26455</v>
      </c>
      <c r="D12" s="959">
        <f>C12/C12</f>
        <v>1</v>
      </c>
      <c r="E12" s="962">
        <f>SUM(E8:E11)</f>
        <v>24537</v>
      </c>
      <c r="F12" s="959">
        <f>E12/E12</f>
        <v>1</v>
      </c>
      <c r="G12" s="1330">
        <f>SUM(G8:G11)</f>
        <v>24787</v>
      </c>
      <c r="H12" s="544">
        <f>G12/G12</f>
        <v>1</v>
      </c>
      <c r="I12" s="1330">
        <f>SUM(I8:I11)</f>
        <v>23579</v>
      </c>
      <c r="J12" s="544">
        <f>I12/I12</f>
        <v>1</v>
      </c>
      <c r="K12" s="1330">
        <f>SUM(K8:K11)</f>
        <v>24257</v>
      </c>
      <c r="L12" s="544">
        <f>K12/K12</f>
        <v>1</v>
      </c>
      <c r="M12" s="1330">
        <f>SUM(M8:M11)</f>
        <v>24093</v>
      </c>
      <c r="N12" s="544">
        <f>M12/M12</f>
        <v>1</v>
      </c>
      <c r="O12" s="1330">
        <f>SUM(O8:O11)</f>
        <v>23939</v>
      </c>
      <c r="P12" s="544">
        <f>O12/O12</f>
        <v>1</v>
      </c>
      <c r="Q12" s="1330">
        <f>SUM(Q8:Q11)</f>
        <v>23106</v>
      </c>
      <c r="R12" s="544">
        <f>SUM(R8:R11)</f>
        <v>1</v>
      </c>
      <c r="S12" s="1330">
        <f>SUM(S8:S11)</f>
        <v>23876</v>
      </c>
      <c r="T12" s="544">
        <f>S12/S12</f>
        <v>1</v>
      </c>
      <c r="U12" s="1330">
        <f>SUM(U8:U11)</f>
        <v>21289</v>
      </c>
      <c r="V12" s="1341">
        <f>U12/U12</f>
        <v>1</v>
      </c>
      <c r="W12" s="1330">
        <f>SUM(W8:W11)</f>
        <v>22231</v>
      </c>
      <c r="X12" s="1341">
        <f>W12/W12</f>
        <v>1</v>
      </c>
      <c r="Y12" s="1330">
        <f>SUM(Y8:Y11)</f>
        <v>22246</v>
      </c>
      <c r="Z12" s="1341">
        <f>Y12/Y12</f>
        <v>1</v>
      </c>
      <c r="AA12" s="1330">
        <f>SUM(AA8:AA11)</f>
        <v>23837</v>
      </c>
      <c r="AB12" s="1341">
        <f>AA12/AA12</f>
        <v>1</v>
      </c>
      <c r="AC12" s="1330">
        <f>SUM(AC8:AC11)</f>
        <v>21754</v>
      </c>
      <c r="AD12" s="1341">
        <f>AC12/AC12</f>
        <v>1</v>
      </c>
      <c r="AE12" s="1330">
        <f>SUM(AE8:AE11)</f>
        <v>21632</v>
      </c>
      <c r="AF12" s="1341">
        <f>AE12/AE12</f>
        <v>1</v>
      </c>
      <c r="AG12" s="1330">
        <f>SUM(AG8:AG11)</f>
        <v>22165</v>
      </c>
      <c r="AH12" s="1341">
        <f>AG12/AG12</f>
        <v>1</v>
      </c>
    </row>
    <row r="13" spans="1:34" ht="19.5" customHeight="1" thickBot="1" x14ac:dyDescent="0.3">
      <c r="A13" s="2086" t="s">
        <v>111</v>
      </c>
      <c r="B13" s="2087"/>
      <c r="C13" s="2087"/>
      <c r="D13" s="2087"/>
      <c r="E13" s="2087"/>
      <c r="F13" s="2087"/>
      <c r="G13" s="2087"/>
      <c r="H13" s="2087"/>
      <c r="I13" s="2087"/>
      <c r="J13" s="2087"/>
      <c r="K13" s="2087"/>
      <c r="L13" s="2087"/>
      <c r="M13" s="2087"/>
      <c r="N13" s="2087"/>
      <c r="O13" s="2087"/>
      <c r="P13" s="2087"/>
      <c r="Q13" s="2087"/>
      <c r="R13" s="2087"/>
      <c r="S13" s="2087"/>
      <c r="T13" s="2087"/>
      <c r="U13" s="2087"/>
      <c r="V13" s="2087"/>
      <c r="W13" s="2087"/>
      <c r="X13" s="2087"/>
      <c r="Y13" s="2087"/>
      <c r="Z13" s="2087"/>
      <c r="AA13" s="2087"/>
      <c r="AB13" s="2087"/>
      <c r="AC13" s="2087"/>
      <c r="AD13" s="2087"/>
      <c r="AE13" s="2087"/>
      <c r="AF13" s="2087"/>
      <c r="AG13" s="2087"/>
      <c r="AH13" s="2087"/>
    </row>
    <row r="14" spans="1:34" x14ac:dyDescent="0.25">
      <c r="A14" s="2124" t="s">
        <v>112</v>
      </c>
      <c r="B14" s="2125"/>
      <c r="C14" s="960">
        <v>4962</v>
      </c>
      <c r="D14" s="963">
        <v>0.18756378756378755</v>
      </c>
      <c r="E14" s="960">
        <v>5049</v>
      </c>
      <c r="F14" s="963">
        <v>0.20577087663528548</v>
      </c>
      <c r="G14" s="960">
        <v>4990</v>
      </c>
      <c r="H14" s="268">
        <v>0.20131520555129706</v>
      </c>
      <c r="I14" s="960">
        <v>4377</v>
      </c>
      <c r="J14" s="268">
        <v>0.18563128207303109</v>
      </c>
      <c r="K14" s="960">
        <v>4457</v>
      </c>
      <c r="L14" s="268">
        <v>0.18374077585851506</v>
      </c>
      <c r="M14" s="960">
        <v>4049</v>
      </c>
      <c r="N14" s="268">
        <v>0.1680571120242394</v>
      </c>
      <c r="O14" s="960">
        <v>4160</v>
      </c>
      <c r="P14" s="268">
        <v>0.1737750114875308</v>
      </c>
      <c r="Q14" s="960">
        <v>3777</v>
      </c>
      <c r="R14" s="268">
        <f>Q14/Q18</f>
        <v>0.16346403531550247</v>
      </c>
      <c r="S14" s="960">
        <v>3957</v>
      </c>
      <c r="T14" s="268">
        <f>S14/S18</f>
        <v>0.16573127827106718</v>
      </c>
      <c r="U14" s="1960">
        <v>3367</v>
      </c>
      <c r="V14" s="1337">
        <f>U14/U18</f>
        <v>0.15815679458875476</v>
      </c>
      <c r="W14" s="1960">
        <v>3485</v>
      </c>
      <c r="X14" s="1337">
        <f>W14/W18</f>
        <v>0.15676307858395933</v>
      </c>
      <c r="Y14" s="1960">
        <v>3293</v>
      </c>
      <c r="Z14" s="1337">
        <f>Y14/Y18</f>
        <v>0.14802661152566754</v>
      </c>
      <c r="AA14" s="1960">
        <v>3638</v>
      </c>
      <c r="AB14" s="1337">
        <f>AA14/AA18</f>
        <v>0.15261987666233168</v>
      </c>
      <c r="AC14" s="1960">
        <v>3050</v>
      </c>
      <c r="AD14" s="1337">
        <f>AC14/AC18</f>
        <v>0.1402041003953296</v>
      </c>
      <c r="AE14" s="1960">
        <v>3307</v>
      </c>
      <c r="AF14" s="1337">
        <f>AE14/AE18</f>
        <v>0.1528753698224852</v>
      </c>
      <c r="AG14" s="1960">
        <v>2983</v>
      </c>
      <c r="AH14" s="1337">
        <f>AG14/AG18</f>
        <v>0.1345815474847733</v>
      </c>
    </row>
    <row r="15" spans="1:34" x14ac:dyDescent="0.25">
      <c r="A15" s="2096" t="s">
        <v>113</v>
      </c>
      <c r="B15" s="2097"/>
      <c r="C15" s="960">
        <v>4817</v>
      </c>
      <c r="D15" s="963">
        <v>0.18208278208278209</v>
      </c>
      <c r="E15" s="960">
        <v>6903</v>
      </c>
      <c r="F15" s="963">
        <v>0.28133023597016749</v>
      </c>
      <c r="G15" s="960">
        <v>10347</v>
      </c>
      <c r="H15" s="268">
        <v>0.41799999999999998</v>
      </c>
      <c r="I15" s="960">
        <v>9494</v>
      </c>
      <c r="J15" s="268">
        <v>0.40300000000000002</v>
      </c>
      <c r="K15" s="960">
        <v>10123</v>
      </c>
      <c r="L15" s="268">
        <v>0.41699999999999998</v>
      </c>
      <c r="M15" s="960">
        <v>9749</v>
      </c>
      <c r="N15" s="268">
        <v>0.40464035196945169</v>
      </c>
      <c r="O15" s="960">
        <v>9152</v>
      </c>
      <c r="P15" s="268">
        <v>0.38230502527256777</v>
      </c>
      <c r="Q15" s="960">
        <v>8985</v>
      </c>
      <c r="R15" s="268">
        <v>0.38900000000000001</v>
      </c>
      <c r="S15" s="960">
        <v>9031</v>
      </c>
      <c r="T15" s="268">
        <f>S15/S18</f>
        <v>0.37824593734293854</v>
      </c>
      <c r="U15" s="1960">
        <v>8368</v>
      </c>
      <c r="V15" s="348">
        <f>U15/U18</f>
        <v>0.39306684203109588</v>
      </c>
      <c r="W15" s="1960">
        <v>8906</v>
      </c>
      <c r="X15" s="348">
        <f>W15/W18</f>
        <v>0.4006117583554496</v>
      </c>
      <c r="Y15" s="1960">
        <v>8371</v>
      </c>
      <c r="Z15" s="348">
        <f>Y15/Y18</f>
        <v>0.37629236716713116</v>
      </c>
      <c r="AA15" s="1960">
        <v>8752</v>
      </c>
      <c r="AB15" s="348">
        <f>AA15/AA18</f>
        <v>0.36716029701724212</v>
      </c>
      <c r="AC15" s="1960">
        <v>7714</v>
      </c>
      <c r="AD15" s="348">
        <f>AC15/AC18</f>
        <v>0.35460145260641723</v>
      </c>
      <c r="AE15" s="1960">
        <v>7667</v>
      </c>
      <c r="AF15" s="348">
        <f>AE15/AE18</f>
        <v>0.35442862426035504</v>
      </c>
      <c r="AG15" s="1960">
        <v>8023</v>
      </c>
      <c r="AH15" s="348">
        <f>AG15/AG18</f>
        <v>0.36196706519287164</v>
      </c>
    </row>
    <row r="16" spans="1:34" x14ac:dyDescent="0.25">
      <c r="A16" s="2096" t="s">
        <v>114</v>
      </c>
      <c r="B16" s="2097"/>
      <c r="C16" s="960">
        <v>10817</v>
      </c>
      <c r="D16" s="963">
        <v>0.40888300888300888</v>
      </c>
      <c r="E16" s="960">
        <v>8982</v>
      </c>
      <c r="F16" s="963">
        <v>0.36605942046704976</v>
      </c>
      <c r="G16" s="960">
        <v>8848</v>
      </c>
      <c r="H16" s="268">
        <v>0.3569613103643039</v>
      </c>
      <c r="I16" s="960">
        <v>9449</v>
      </c>
      <c r="J16" s="268">
        <v>0.40073794478137326</v>
      </c>
      <c r="K16" s="960">
        <v>9374</v>
      </c>
      <c r="L16" s="268">
        <v>0.38644514985365047</v>
      </c>
      <c r="M16" s="960">
        <v>9986</v>
      </c>
      <c r="N16" s="268">
        <v>0.4144772340513842</v>
      </c>
      <c r="O16" s="960">
        <v>10252</v>
      </c>
      <c r="P16" s="268">
        <v>0.42825514850244373</v>
      </c>
      <c r="Q16" s="960">
        <v>10059</v>
      </c>
      <c r="R16" s="268">
        <f>Q16/Q18</f>
        <v>0.43534146974811738</v>
      </c>
      <c r="S16" s="960">
        <v>10593</v>
      </c>
      <c r="T16" s="268">
        <f>S16/S18</f>
        <v>0.4436672809515832</v>
      </c>
      <c r="U16" s="1960">
        <v>9269</v>
      </c>
      <c r="V16" s="1338">
        <f>U16/U18</f>
        <v>0.43538916811498896</v>
      </c>
      <c r="W16" s="1960">
        <v>9586</v>
      </c>
      <c r="X16" s="1338">
        <f>W16/W18</f>
        <v>0.43119967612792948</v>
      </c>
      <c r="Y16" s="1960">
        <v>10313</v>
      </c>
      <c r="Z16" s="1338">
        <f>Y16/Y18</f>
        <v>0.46358895981300008</v>
      </c>
      <c r="AA16" s="1960">
        <v>11187</v>
      </c>
      <c r="AB16" s="1338">
        <f>AA16/AA18</f>
        <v>0.46931241347485003</v>
      </c>
      <c r="AC16" s="1960">
        <v>10705</v>
      </c>
      <c r="AD16" s="1338">
        <f>AC16/AC18</f>
        <v>0.49209340810885355</v>
      </c>
      <c r="AE16" s="1960">
        <v>10325</v>
      </c>
      <c r="AF16" s="1338">
        <f>AE16/AE18</f>
        <v>0.47730214497041418</v>
      </c>
      <c r="AG16" s="1960">
        <v>10881</v>
      </c>
      <c r="AH16" s="1338">
        <f>AG16/AG18</f>
        <v>0.49090909090909091</v>
      </c>
    </row>
    <row r="17" spans="1:41" ht="15.75" thickBot="1" x14ac:dyDescent="0.3">
      <c r="A17" s="2092" t="s">
        <v>115</v>
      </c>
      <c r="B17" s="2093"/>
      <c r="C17" s="964">
        <v>5859</v>
      </c>
      <c r="D17" s="965">
        <v>0.22147042147042148</v>
      </c>
      <c r="E17" s="964">
        <v>3603</v>
      </c>
      <c r="F17" s="965">
        <v>0.14683946692749725</v>
      </c>
      <c r="G17" s="961">
        <v>602</v>
      </c>
      <c r="H17" s="269">
        <v>2.4286924597571306E-2</v>
      </c>
      <c r="I17" s="961">
        <v>259</v>
      </c>
      <c r="J17" s="269">
        <v>1.0984350481360533E-2</v>
      </c>
      <c r="K17" s="961">
        <v>303</v>
      </c>
      <c r="L17" s="269">
        <v>1.2491239642165149E-2</v>
      </c>
      <c r="M17" s="961">
        <v>309</v>
      </c>
      <c r="N17" s="269">
        <v>1.2825301954924666E-2</v>
      </c>
      <c r="O17" s="961">
        <v>375</v>
      </c>
      <c r="P17" s="269">
        <v>1.5664814737457705E-2</v>
      </c>
      <c r="Q17" s="961">
        <v>285</v>
      </c>
      <c r="R17" s="269">
        <f>Q17/Q18</f>
        <v>1.2334458582186444E-2</v>
      </c>
      <c r="S17" s="961">
        <v>295</v>
      </c>
      <c r="T17" s="269">
        <f>S17/S18</f>
        <v>1.2355503434411124E-2</v>
      </c>
      <c r="U17" s="1961">
        <v>285</v>
      </c>
      <c r="V17" s="1339">
        <f>U17/U18</f>
        <v>1.3387195265160412E-2</v>
      </c>
      <c r="W17" s="1962">
        <v>254</v>
      </c>
      <c r="X17" s="1339">
        <f>W17/W18</f>
        <v>1.1425486932661599E-2</v>
      </c>
      <c r="Y17" s="1962">
        <v>269</v>
      </c>
      <c r="Z17" s="1339">
        <f>Y17/Y18</f>
        <v>1.2092061494201205E-2</v>
      </c>
      <c r="AA17" s="1962">
        <v>260</v>
      </c>
      <c r="AB17" s="1339">
        <f>AA17/AA18</f>
        <v>1.0907412845576205E-2</v>
      </c>
      <c r="AC17" s="1962">
        <v>285</v>
      </c>
      <c r="AD17" s="1339">
        <f>AC17/AC18</f>
        <v>1.310103888939965E-2</v>
      </c>
      <c r="AE17" s="1962">
        <v>333</v>
      </c>
      <c r="AF17" s="1339">
        <f>AE17/AE18</f>
        <v>1.5393860946745563E-2</v>
      </c>
      <c r="AG17" s="1962">
        <v>278</v>
      </c>
      <c r="AH17" s="1339">
        <f>AG17/AG18</f>
        <v>1.2542296413264155E-2</v>
      </c>
    </row>
    <row r="18" spans="1:41" ht="16.5" thickTop="1" thickBot="1" x14ac:dyDescent="0.3">
      <c r="A18" s="2090" t="s">
        <v>110</v>
      </c>
      <c r="B18" s="2091"/>
      <c r="C18" s="962">
        <f>SUM(C14:C17)</f>
        <v>26455</v>
      </c>
      <c r="D18" s="966">
        <f>C18/C18</f>
        <v>1</v>
      </c>
      <c r="E18" s="962">
        <f>SUM(E14:E17)</f>
        <v>24537</v>
      </c>
      <c r="F18" s="966">
        <f>E18/E18</f>
        <v>1</v>
      </c>
      <c r="G18" s="1330">
        <f>SUM(G14:G17)</f>
        <v>24787</v>
      </c>
      <c r="H18" s="544">
        <f>G18/G18</f>
        <v>1</v>
      </c>
      <c r="I18" s="1330">
        <f>SUM(I14:I17)</f>
        <v>23579</v>
      </c>
      <c r="J18" s="544">
        <f>I18/I18</f>
        <v>1</v>
      </c>
      <c r="K18" s="1330">
        <f>SUM(K14:K17)</f>
        <v>24257</v>
      </c>
      <c r="L18" s="544">
        <f>K18/K18</f>
        <v>1</v>
      </c>
      <c r="M18" s="1330">
        <f>SUM(M14:M17)</f>
        <v>24093</v>
      </c>
      <c r="N18" s="544">
        <f>M18/M18</f>
        <v>1</v>
      </c>
      <c r="O18" s="1330">
        <f>SUM(O14:O17)</f>
        <v>23939</v>
      </c>
      <c r="P18" s="544">
        <f>O18/O18</f>
        <v>1</v>
      </c>
      <c r="Q18" s="1330">
        <f>SUM(Q14:Q17)</f>
        <v>23106</v>
      </c>
      <c r="R18" s="544">
        <f>SUM(R14:R17)</f>
        <v>1.0001399636458064</v>
      </c>
      <c r="S18" s="1330">
        <f>SUM(S14:S17)</f>
        <v>23876</v>
      </c>
      <c r="T18" s="544">
        <f>S18/S18</f>
        <v>1</v>
      </c>
      <c r="U18" s="1330">
        <f>SUM(U14:U17)</f>
        <v>21289</v>
      </c>
      <c r="V18" s="1340">
        <f>U18/U18</f>
        <v>1</v>
      </c>
      <c r="W18" s="1330">
        <f>SUM(W14:W17)</f>
        <v>22231</v>
      </c>
      <c r="X18" s="1340">
        <f>W18/W18</f>
        <v>1</v>
      </c>
      <c r="Y18" s="1330">
        <f>SUM(Y14:Y17)</f>
        <v>22246</v>
      </c>
      <c r="Z18" s="1340">
        <f>Y18/Y18</f>
        <v>1</v>
      </c>
      <c r="AA18" s="1330">
        <f>SUM(AA14:AA17)</f>
        <v>23837</v>
      </c>
      <c r="AB18" s="1340">
        <f>AA18/AA18</f>
        <v>1</v>
      </c>
      <c r="AC18" s="1330">
        <f>SUM(AC14:AC17)</f>
        <v>21754</v>
      </c>
      <c r="AD18" s="1340">
        <f>AC18/AC18</f>
        <v>1</v>
      </c>
      <c r="AE18" s="1330">
        <f>SUM(AE14:AE17)</f>
        <v>21632</v>
      </c>
      <c r="AF18" s="1340">
        <f>AE18/AE18</f>
        <v>1</v>
      </c>
      <c r="AG18" s="1330">
        <f>SUM(AG14:AG17)</f>
        <v>22165</v>
      </c>
      <c r="AH18" s="1340">
        <f>AG18/AG18</f>
        <v>1</v>
      </c>
    </row>
    <row r="19" spans="1:41" ht="14.25" customHeight="1" x14ac:dyDescent="0.25">
      <c r="A19" s="1570"/>
      <c r="B19" s="1571"/>
      <c r="C19" s="1572"/>
      <c r="D19" s="1573"/>
      <c r="E19" s="1572"/>
      <c r="F19" s="1573"/>
      <c r="G19" s="1572"/>
      <c r="H19" s="1573"/>
      <c r="I19" s="1572"/>
      <c r="J19" s="1573"/>
      <c r="K19" s="1572"/>
      <c r="L19" s="1573"/>
      <c r="M19" s="1572"/>
      <c r="N19" s="1573"/>
      <c r="O19" s="1572"/>
      <c r="P19" s="1573"/>
      <c r="Q19" s="1572"/>
      <c r="R19" s="1574"/>
      <c r="S19" s="1572"/>
      <c r="T19" s="1573"/>
    </row>
    <row r="20" spans="1:41" ht="19.5" customHeight="1" x14ac:dyDescent="0.25">
      <c r="A20" s="2122" t="s">
        <v>116</v>
      </c>
      <c r="B20" s="2123"/>
      <c r="C20" s="2123"/>
      <c r="D20" s="2123"/>
      <c r="E20" s="2123"/>
      <c r="F20" s="2123"/>
      <c r="G20" s="2123"/>
      <c r="H20" s="2123"/>
      <c r="I20" s="2123"/>
      <c r="J20" s="2123"/>
      <c r="K20" s="2123"/>
      <c r="L20" s="2123"/>
      <c r="M20" s="2123"/>
      <c r="N20" s="2123"/>
      <c r="O20" s="2123"/>
      <c r="P20" s="2123"/>
      <c r="Q20" s="2123"/>
      <c r="R20" s="2123"/>
      <c r="S20" s="2123"/>
      <c r="T20" s="2123"/>
      <c r="U20" s="2123"/>
      <c r="V20" s="2123"/>
      <c r="W20" s="2123"/>
      <c r="X20" s="2123"/>
      <c r="Y20" s="2123"/>
      <c r="Z20" s="2123"/>
      <c r="AA20" s="2123"/>
      <c r="AB20" s="2123"/>
      <c r="AC20" s="2123"/>
      <c r="AD20" s="2123"/>
      <c r="AE20" s="2123"/>
      <c r="AF20" s="2123"/>
      <c r="AG20" s="2123"/>
      <c r="AH20" s="2123"/>
    </row>
    <row r="21" spans="1:41" ht="14.25" customHeight="1" thickBot="1" x14ac:dyDescent="0.3">
      <c r="A21" s="2120" t="s">
        <v>1102</v>
      </c>
      <c r="B21" s="2121"/>
      <c r="C21" s="2121"/>
      <c r="D21" s="2121"/>
      <c r="E21" s="2121"/>
      <c r="F21" s="2121"/>
      <c r="G21" s="2121"/>
      <c r="H21" s="2121"/>
      <c r="I21" s="2121"/>
      <c r="J21" s="2121"/>
      <c r="K21" s="2121"/>
      <c r="L21" s="2121"/>
      <c r="M21" s="2121"/>
      <c r="N21" s="2121"/>
      <c r="O21" s="2121"/>
      <c r="P21" s="2121"/>
      <c r="Q21" s="2121"/>
      <c r="R21" s="2121"/>
      <c r="S21" s="2121"/>
      <c r="T21" s="2121"/>
      <c r="U21" s="2121"/>
      <c r="V21" s="2121"/>
      <c r="W21" s="2121"/>
      <c r="X21" s="2121"/>
      <c r="Y21" s="2121"/>
      <c r="Z21" s="2121"/>
      <c r="AA21" s="2121"/>
      <c r="AB21" s="2121"/>
      <c r="AC21" s="2121"/>
      <c r="AD21" s="2121"/>
      <c r="AE21" s="2121"/>
      <c r="AF21" s="2121"/>
      <c r="AG21" s="2121"/>
      <c r="AH21" s="2121"/>
    </row>
    <row r="22" spans="1:41" ht="72" customHeight="1" thickBot="1" x14ac:dyDescent="0.3">
      <c r="A22" s="1579"/>
      <c r="B22" s="975" t="s">
        <v>118</v>
      </c>
      <c r="C22" s="1580"/>
      <c r="D22" s="1580"/>
      <c r="E22" s="1580"/>
      <c r="F22" s="1580"/>
      <c r="G22" s="1580"/>
      <c r="H22" s="1580"/>
      <c r="I22" s="1580"/>
      <c r="J22" s="1580"/>
      <c r="K22" s="1580"/>
      <c r="L22" s="1580"/>
      <c r="M22" s="1580"/>
      <c r="N22" s="1580"/>
      <c r="O22" s="1580"/>
      <c r="P22" s="1580"/>
      <c r="Q22" s="1580"/>
      <c r="R22" s="1580"/>
      <c r="S22" s="1581" t="s">
        <v>119</v>
      </c>
      <c r="T22" s="1581" t="s">
        <v>120</v>
      </c>
      <c r="U22" s="1581" t="s">
        <v>121</v>
      </c>
      <c r="V22" s="1581" t="s">
        <v>122</v>
      </c>
      <c r="W22" s="1581" t="s">
        <v>123</v>
      </c>
      <c r="X22" s="1581" t="s">
        <v>124</v>
      </c>
      <c r="Y22" s="1581" t="s">
        <v>125</v>
      </c>
      <c r="Z22" s="1581" t="s">
        <v>126</v>
      </c>
      <c r="AA22" s="1581" t="s">
        <v>127</v>
      </c>
      <c r="AB22" s="1581" t="s">
        <v>128</v>
      </c>
      <c r="AC22" s="1581" t="s">
        <v>129</v>
      </c>
      <c r="AD22" s="1581" t="s">
        <v>130</v>
      </c>
      <c r="AE22" s="1581" t="s">
        <v>131</v>
      </c>
      <c r="AF22" s="1582" t="s">
        <v>132</v>
      </c>
      <c r="AG22" s="975" t="s">
        <v>133</v>
      </c>
      <c r="AH22" s="1582" t="s">
        <v>134</v>
      </c>
    </row>
    <row r="23" spans="1:41" x14ac:dyDescent="0.25">
      <c r="A23" s="1575" t="s">
        <v>112</v>
      </c>
      <c r="B23" s="1662">
        <v>0</v>
      </c>
      <c r="C23" s="1663"/>
      <c r="D23" s="1663"/>
      <c r="E23" s="1663"/>
      <c r="F23" s="1663"/>
      <c r="G23" s="1663"/>
      <c r="H23" s="1663"/>
      <c r="I23" s="1663"/>
      <c r="J23" s="1663"/>
      <c r="K23" s="1663"/>
      <c r="L23" s="1663"/>
      <c r="M23" s="1663"/>
      <c r="N23" s="1663"/>
      <c r="O23" s="1663"/>
      <c r="P23" s="1663"/>
      <c r="Q23" s="1663"/>
      <c r="R23" s="1663"/>
      <c r="S23" s="1664">
        <v>0</v>
      </c>
      <c r="T23" s="1664">
        <v>0</v>
      </c>
      <c r="U23" s="1664">
        <v>0</v>
      </c>
      <c r="V23" s="1664">
        <v>0</v>
      </c>
      <c r="W23" s="1664">
        <v>0</v>
      </c>
      <c r="X23" s="1664">
        <v>0</v>
      </c>
      <c r="Y23" s="1343">
        <v>0</v>
      </c>
      <c r="Z23" s="1343">
        <v>0</v>
      </c>
      <c r="AA23" s="1343">
        <v>0</v>
      </c>
      <c r="AB23" s="1343">
        <v>0</v>
      </c>
      <c r="AC23" s="1343">
        <v>0</v>
      </c>
      <c r="AD23" s="1343">
        <v>0</v>
      </c>
      <c r="AE23" s="1343">
        <v>0</v>
      </c>
      <c r="AF23" s="1665">
        <v>0</v>
      </c>
      <c r="AG23" s="1963">
        <f>SUM(B23:AF23)</f>
        <v>0</v>
      </c>
      <c r="AH23" s="1746">
        <v>0</v>
      </c>
    </row>
    <row r="24" spans="1:41" x14ac:dyDescent="0.25">
      <c r="A24" s="1576" t="s">
        <v>113</v>
      </c>
      <c r="B24" s="1666">
        <v>0</v>
      </c>
      <c r="C24" s="1667"/>
      <c r="D24" s="1667"/>
      <c r="E24" s="1667"/>
      <c r="F24" s="1667"/>
      <c r="G24" s="1667"/>
      <c r="H24" s="1667"/>
      <c r="I24" s="1667"/>
      <c r="J24" s="1667"/>
      <c r="K24" s="1667"/>
      <c r="L24" s="1667"/>
      <c r="M24" s="1667"/>
      <c r="N24" s="1667"/>
      <c r="O24" s="1667"/>
      <c r="P24" s="1667"/>
      <c r="Q24" s="1667"/>
      <c r="R24" s="1667"/>
      <c r="S24" s="1668">
        <v>0</v>
      </c>
      <c r="T24" s="1668">
        <v>0</v>
      </c>
      <c r="U24" s="1668">
        <v>0</v>
      </c>
      <c r="V24" s="1668">
        <v>0</v>
      </c>
      <c r="W24" s="1668">
        <v>0</v>
      </c>
      <c r="X24" s="1668">
        <v>0</v>
      </c>
      <c r="Y24" s="1668">
        <v>0</v>
      </c>
      <c r="Z24" s="1668">
        <v>0</v>
      </c>
      <c r="AA24" s="1668">
        <v>0</v>
      </c>
      <c r="AB24" s="1668">
        <v>0</v>
      </c>
      <c r="AC24" s="1668">
        <v>0</v>
      </c>
      <c r="AD24" s="352">
        <v>0</v>
      </c>
      <c r="AE24" s="352">
        <v>0</v>
      </c>
      <c r="AF24" s="1669">
        <v>0</v>
      </c>
      <c r="AG24" s="612">
        <f>SUM(B24:AF24)</f>
        <v>0</v>
      </c>
      <c r="AH24" s="1747">
        <v>0</v>
      </c>
      <c r="AJ24" s="791"/>
      <c r="AL24" s="791"/>
      <c r="AM24" s="791"/>
      <c r="AN24" s="791"/>
      <c r="AO24" s="791"/>
    </row>
    <row r="25" spans="1:41" x14ac:dyDescent="0.25">
      <c r="A25" s="1576" t="s">
        <v>114</v>
      </c>
      <c r="B25" s="1666">
        <v>0</v>
      </c>
      <c r="C25" s="1667"/>
      <c r="D25" s="1667"/>
      <c r="E25" s="1667"/>
      <c r="F25" s="1667"/>
      <c r="G25" s="1667"/>
      <c r="H25" s="1667"/>
      <c r="I25" s="1667"/>
      <c r="J25" s="1667"/>
      <c r="K25" s="1667"/>
      <c r="L25" s="1667"/>
      <c r="M25" s="1667"/>
      <c r="N25" s="1667"/>
      <c r="O25" s="1667"/>
      <c r="P25" s="1667"/>
      <c r="Q25" s="1667"/>
      <c r="R25" s="1667"/>
      <c r="S25" s="1668">
        <v>0</v>
      </c>
      <c r="T25" s="1668">
        <v>0</v>
      </c>
      <c r="U25" s="1668">
        <v>0</v>
      </c>
      <c r="V25" s="1668">
        <v>0</v>
      </c>
      <c r="W25" s="1668">
        <v>0</v>
      </c>
      <c r="X25" s="1668">
        <v>0</v>
      </c>
      <c r="Y25" s="352">
        <v>0</v>
      </c>
      <c r="Z25" s="352">
        <v>0</v>
      </c>
      <c r="AA25" s="352">
        <v>0</v>
      </c>
      <c r="AB25" s="1668">
        <v>0</v>
      </c>
      <c r="AC25" s="1668">
        <v>0</v>
      </c>
      <c r="AD25" s="352">
        <v>0</v>
      </c>
      <c r="AE25" s="352">
        <v>0</v>
      </c>
      <c r="AF25" s="1669">
        <v>0</v>
      </c>
      <c r="AG25" s="612">
        <f>SUM(B25:AF25)</f>
        <v>0</v>
      </c>
      <c r="AH25" s="1747">
        <v>0</v>
      </c>
      <c r="AI25" s="1764"/>
      <c r="AJ25" s="791"/>
      <c r="AK25" s="1764"/>
      <c r="AL25" s="791"/>
      <c r="AM25" s="791"/>
      <c r="AN25" s="791"/>
      <c r="AO25" s="791"/>
    </row>
    <row r="26" spans="1:41" ht="15.75" thickBot="1" x14ac:dyDescent="0.3">
      <c r="A26" s="1577" t="s">
        <v>115</v>
      </c>
      <c r="B26" s="1670">
        <v>0</v>
      </c>
      <c r="C26" s="1671"/>
      <c r="D26" s="1671"/>
      <c r="E26" s="1671"/>
      <c r="F26" s="1671"/>
      <c r="G26" s="1671"/>
      <c r="H26" s="1671"/>
      <c r="I26" s="1671"/>
      <c r="J26" s="1671"/>
      <c r="K26" s="1671"/>
      <c r="L26" s="1671"/>
      <c r="M26" s="1671"/>
      <c r="N26" s="1671"/>
      <c r="O26" s="1671"/>
      <c r="P26" s="1671"/>
      <c r="Q26" s="1671"/>
      <c r="R26" s="1671"/>
      <c r="S26" s="1672">
        <v>0</v>
      </c>
      <c r="T26" s="1672">
        <v>0</v>
      </c>
      <c r="U26" s="1672">
        <v>0</v>
      </c>
      <c r="V26" s="1672">
        <v>0</v>
      </c>
      <c r="W26" s="1672">
        <v>0</v>
      </c>
      <c r="X26" s="1672">
        <v>0</v>
      </c>
      <c r="Y26" s="353">
        <v>0</v>
      </c>
      <c r="Z26" s="353">
        <v>0</v>
      </c>
      <c r="AA26" s="353">
        <v>0</v>
      </c>
      <c r="AB26" s="353">
        <v>0</v>
      </c>
      <c r="AC26" s="353">
        <v>0</v>
      </c>
      <c r="AD26" s="353">
        <v>0</v>
      </c>
      <c r="AE26" s="353">
        <v>0</v>
      </c>
      <c r="AF26" s="1673">
        <v>0</v>
      </c>
      <c r="AG26" s="613">
        <f>SUM(B26:AF26)</f>
        <v>0</v>
      </c>
      <c r="AH26" s="1748">
        <v>0</v>
      </c>
    </row>
    <row r="27" spans="1:41" ht="15.75" thickTop="1" x14ac:dyDescent="0.25">
      <c r="A27" s="1575" t="s">
        <v>135</v>
      </c>
      <c r="B27" s="1805">
        <f>SUM(B23:B26)</f>
        <v>0</v>
      </c>
      <c r="C27" s="1806"/>
      <c r="D27" s="1806"/>
      <c r="E27" s="1806"/>
      <c r="F27" s="1806"/>
      <c r="G27" s="1806"/>
      <c r="H27" s="1806"/>
      <c r="I27" s="1806"/>
      <c r="J27" s="1806"/>
      <c r="K27" s="1806"/>
      <c r="L27" s="1806"/>
      <c r="M27" s="1806"/>
      <c r="N27" s="1806"/>
      <c r="O27" s="1806"/>
      <c r="P27" s="1806"/>
      <c r="Q27" s="1806"/>
      <c r="R27" s="1806"/>
      <c r="S27" s="1807">
        <f>SUM(S23:S26)</f>
        <v>0</v>
      </c>
      <c r="T27" s="1807">
        <f t="shared" ref="T27:AE27" si="0">SUM(T23:T26)</f>
        <v>0</v>
      </c>
      <c r="U27" s="1807">
        <f t="shared" si="0"/>
        <v>0</v>
      </c>
      <c r="V27" s="1807">
        <f t="shared" si="0"/>
        <v>0</v>
      </c>
      <c r="W27" s="1807">
        <f t="shared" si="0"/>
        <v>0</v>
      </c>
      <c r="X27" s="1807">
        <f t="shared" si="0"/>
        <v>0</v>
      </c>
      <c r="Y27" s="1807">
        <f t="shared" si="0"/>
        <v>0</v>
      </c>
      <c r="Z27" s="1807">
        <f t="shared" si="0"/>
        <v>0</v>
      </c>
      <c r="AA27" s="1807">
        <f t="shared" si="0"/>
        <v>0</v>
      </c>
      <c r="AB27" s="1807">
        <f t="shared" si="0"/>
        <v>0</v>
      </c>
      <c r="AC27" s="1807">
        <f t="shared" si="0"/>
        <v>0</v>
      </c>
      <c r="AD27" s="1807">
        <f t="shared" si="0"/>
        <v>0</v>
      </c>
      <c r="AE27" s="1807">
        <f t="shared" si="0"/>
        <v>0</v>
      </c>
      <c r="AF27" s="1808">
        <f>SUM(AF23:AF26)</f>
        <v>0</v>
      </c>
      <c r="AG27" s="1804">
        <f>SUM(B27:AF27)</f>
        <v>0</v>
      </c>
      <c r="AH27" s="1745">
        <v>0</v>
      </c>
    </row>
    <row r="28" spans="1:41" ht="15.75" hidden="1" thickBot="1" x14ac:dyDescent="0.3">
      <c r="A28" s="1578" t="s">
        <v>136</v>
      </c>
      <c r="B28" s="1749">
        <v>0</v>
      </c>
      <c r="C28" s="1750" t="e">
        <f>C27/$AE$62</f>
        <v>#DIV/0!</v>
      </c>
      <c r="D28" s="1750" t="e">
        <f>D27/$AE$62</f>
        <v>#DIV/0!</v>
      </c>
      <c r="E28" s="1750" t="e">
        <f>E27/$AE$62</f>
        <v>#DIV/0!</v>
      </c>
      <c r="F28" s="1750" t="e">
        <f>F27/$AE$62</f>
        <v>#DIV/0!</v>
      </c>
      <c r="G28" s="1750"/>
      <c r="H28" s="1750"/>
      <c r="I28" s="1750" t="e">
        <f>I27/$AE$62</f>
        <v>#DIV/0!</v>
      </c>
      <c r="J28" s="1750" t="e">
        <f>J27/$AE$62</f>
        <v>#DIV/0!</v>
      </c>
      <c r="K28" s="1750"/>
      <c r="L28" s="1750"/>
      <c r="M28" s="1750"/>
      <c r="N28" s="1750"/>
      <c r="O28" s="1750"/>
      <c r="P28" s="1750"/>
      <c r="Q28" s="1750"/>
      <c r="R28" s="1750"/>
      <c r="S28" s="1751">
        <v>0</v>
      </c>
      <c r="T28" s="1751">
        <v>0</v>
      </c>
      <c r="U28" s="1751">
        <v>0</v>
      </c>
      <c r="V28" s="1751">
        <v>0</v>
      </c>
      <c r="W28" s="1751">
        <v>0</v>
      </c>
      <c r="X28" s="1751">
        <v>0</v>
      </c>
      <c r="Y28" s="1751">
        <v>0</v>
      </c>
      <c r="Z28" s="1751">
        <v>0</v>
      </c>
      <c r="AA28" s="1751">
        <v>0</v>
      </c>
      <c r="AB28" s="1751">
        <v>0</v>
      </c>
      <c r="AC28" s="1751">
        <v>0</v>
      </c>
      <c r="AD28" s="1751">
        <v>0</v>
      </c>
      <c r="AE28" s="1751">
        <v>0</v>
      </c>
      <c r="AF28" s="1752">
        <v>0</v>
      </c>
      <c r="AG28" s="1749">
        <v>0</v>
      </c>
      <c r="AH28" s="983"/>
    </row>
    <row r="29" spans="1:41" ht="19.5" hidden="1" customHeight="1" x14ac:dyDescent="0.25">
      <c r="A29" s="2122" t="s">
        <v>116</v>
      </c>
      <c r="B29" s="2123"/>
      <c r="C29" s="2123"/>
      <c r="D29" s="2123"/>
      <c r="E29" s="2123"/>
      <c r="F29" s="2123"/>
      <c r="G29" s="2123"/>
      <c r="H29" s="2123"/>
      <c r="I29" s="2123"/>
      <c r="J29" s="2123"/>
      <c r="K29" s="2123"/>
      <c r="L29" s="2123"/>
      <c r="M29" s="2123"/>
      <c r="N29" s="2123"/>
      <c r="O29" s="2123"/>
      <c r="P29" s="2123"/>
      <c r="Q29" s="2123"/>
      <c r="R29" s="2123"/>
      <c r="S29" s="2123"/>
      <c r="T29" s="2123"/>
      <c r="U29" s="2123"/>
      <c r="V29" s="2123"/>
      <c r="W29" s="2123"/>
      <c r="X29" s="2123"/>
      <c r="Y29" s="2123"/>
      <c r="Z29" s="2123"/>
      <c r="AA29" s="2123"/>
      <c r="AB29" s="2123"/>
      <c r="AC29" s="2123"/>
      <c r="AD29" s="2123"/>
      <c r="AE29" s="2123"/>
      <c r="AF29" s="2123"/>
    </row>
    <row r="30" spans="1:41" ht="14.25" hidden="1" customHeight="1" thickBot="1" x14ac:dyDescent="0.3">
      <c r="A30" s="2120" t="s">
        <v>117</v>
      </c>
      <c r="B30" s="2121"/>
      <c r="C30" s="2121"/>
      <c r="D30" s="2121"/>
      <c r="E30" s="2121"/>
      <c r="F30" s="2121"/>
      <c r="G30" s="2121"/>
      <c r="H30" s="2121"/>
      <c r="I30" s="2121"/>
      <c r="J30" s="2121"/>
      <c r="K30" s="2121"/>
      <c r="L30" s="2121"/>
      <c r="M30" s="2121"/>
      <c r="N30" s="2121"/>
      <c r="O30" s="2121"/>
      <c r="P30" s="2121"/>
      <c r="Q30" s="2121"/>
      <c r="R30" s="2121"/>
      <c r="S30" s="2121"/>
      <c r="T30" s="2121"/>
      <c r="U30" s="2121"/>
      <c r="V30" s="2121"/>
      <c r="W30" s="2121"/>
      <c r="X30" s="2121"/>
      <c r="Y30" s="2121"/>
      <c r="Z30" s="2121"/>
      <c r="AA30" s="2121"/>
      <c r="AB30" s="2121"/>
      <c r="AC30" s="2121"/>
      <c r="AD30" s="2121"/>
      <c r="AE30" s="2121"/>
      <c r="AF30" s="2121"/>
    </row>
    <row r="31" spans="1:41" ht="72" hidden="1" customHeight="1" thickBot="1" x14ac:dyDescent="0.3">
      <c r="A31" s="1579"/>
      <c r="B31" s="975" t="s">
        <v>118</v>
      </c>
      <c r="C31" s="1580"/>
      <c r="D31" s="1580"/>
      <c r="E31" s="1580"/>
      <c r="F31" s="1580"/>
      <c r="G31" s="1580"/>
      <c r="H31" s="1580"/>
      <c r="I31" s="1580"/>
      <c r="J31" s="1580"/>
      <c r="K31" s="1580"/>
      <c r="L31" s="1580"/>
      <c r="M31" s="1580"/>
      <c r="N31" s="1580"/>
      <c r="O31" s="1580"/>
      <c r="P31" s="1580"/>
      <c r="Q31" s="1581" t="s">
        <v>119</v>
      </c>
      <c r="R31" s="1581" t="s">
        <v>120</v>
      </c>
      <c r="S31" s="1581" t="s">
        <v>121</v>
      </c>
      <c r="T31" s="1581" t="s">
        <v>122</v>
      </c>
      <c r="U31" s="1581" t="s">
        <v>123</v>
      </c>
      <c r="V31" s="1581" t="s">
        <v>124</v>
      </c>
      <c r="W31" s="1581" t="s">
        <v>125</v>
      </c>
      <c r="X31" s="1581" t="s">
        <v>126</v>
      </c>
      <c r="Y31" s="1581" t="s">
        <v>127</v>
      </c>
      <c r="Z31" s="1581" t="s">
        <v>128</v>
      </c>
      <c r="AA31" s="1581" t="s">
        <v>129</v>
      </c>
      <c r="AB31" s="1581" t="s">
        <v>130</v>
      </c>
      <c r="AC31" s="1581" t="s">
        <v>131</v>
      </c>
      <c r="AD31" s="1582" t="s">
        <v>132</v>
      </c>
      <c r="AE31" s="975" t="s">
        <v>133</v>
      </c>
      <c r="AF31" s="1582" t="s">
        <v>134</v>
      </c>
    </row>
    <row r="32" spans="1:41" ht="15.75" hidden="1" thickTop="1" x14ac:dyDescent="0.25">
      <c r="A32" s="1575" t="s">
        <v>112</v>
      </c>
      <c r="B32" s="1662">
        <v>0</v>
      </c>
      <c r="C32" s="1663"/>
      <c r="D32" s="1663"/>
      <c r="E32" s="1663"/>
      <c r="F32" s="1663"/>
      <c r="G32" s="1663"/>
      <c r="H32" s="1663"/>
      <c r="I32" s="1663"/>
      <c r="J32" s="1663"/>
      <c r="K32" s="1663"/>
      <c r="L32" s="1663"/>
      <c r="M32" s="1663"/>
      <c r="N32" s="1663"/>
      <c r="O32" s="1663"/>
      <c r="P32" s="1663"/>
      <c r="Q32" s="1664">
        <v>0</v>
      </c>
      <c r="R32" s="1664">
        <v>0</v>
      </c>
      <c r="S32" s="1664">
        <v>0</v>
      </c>
      <c r="T32" s="1664">
        <v>0</v>
      </c>
      <c r="U32" s="1664">
        <v>0</v>
      </c>
      <c r="V32" s="1664">
        <v>0</v>
      </c>
      <c r="W32" s="1343">
        <v>0</v>
      </c>
      <c r="X32" s="1343">
        <v>0</v>
      </c>
      <c r="Y32" s="1343">
        <v>0</v>
      </c>
      <c r="Z32" s="1343">
        <v>0</v>
      </c>
      <c r="AA32" s="1343">
        <v>0</v>
      </c>
      <c r="AB32" s="1343">
        <v>0</v>
      </c>
      <c r="AC32" s="1343">
        <v>0</v>
      </c>
      <c r="AD32" s="1665">
        <v>0</v>
      </c>
      <c r="AE32" s="1804">
        <f>SUM(B32:AD32)</f>
        <v>0</v>
      </c>
      <c r="AF32" s="1746">
        <v>0</v>
      </c>
    </row>
    <row r="33" spans="1:39" hidden="1" x14ac:dyDescent="0.25">
      <c r="A33" s="1576" t="s">
        <v>113</v>
      </c>
      <c r="B33" s="1666">
        <v>0</v>
      </c>
      <c r="C33" s="1667"/>
      <c r="D33" s="1667"/>
      <c r="E33" s="1667"/>
      <c r="F33" s="1667"/>
      <c r="G33" s="1667"/>
      <c r="H33" s="1667"/>
      <c r="I33" s="1667"/>
      <c r="J33" s="1667"/>
      <c r="K33" s="1667"/>
      <c r="L33" s="1667"/>
      <c r="M33" s="1667"/>
      <c r="N33" s="1667"/>
      <c r="O33" s="1667"/>
      <c r="P33" s="1667"/>
      <c r="Q33" s="1668">
        <v>0</v>
      </c>
      <c r="R33" s="1668">
        <v>0</v>
      </c>
      <c r="S33" s="1668">
        <v>0</v>
      </c>
      <c r="T33" s="1668">
        <v>0</v>
      </c>
      <c r="U33" s="1668">
        <v>0</v>
      </c>
      <c r="V33" s="1668">
        <v>0</v>
      </c>
      <c r="W33" s="1668">
        <v>0</v>
      </c>
      <c r="X33" s="1668">
        <v>0</v>
      </c>
      <c r="Y33" s="1668">
        <v>0</v>
      </c>
      <c r="Z33" s="1668">
        <v>0</v>
      </c>
      <c r="AA33" s="1668">
        <v>0</v>
      </c>
      <c r="AB33" s="352">
        <v>0</v>
      </c>
      <c r="AC33" s="352">
        <v>0</v>
      </c>
      <c r="AD33" s="1669">
        <v>0</v>
      </c>
      <c r="AE33" s="612">
        <f>SUM(B33:AD33)</f>
        <v>0</v>
      </c>
      <c r="AF33" s="1747">
        <v>0</v>
      </c>
      <c r="AH33" s="791"/>
      <c r="AJ33" s="791"/>
      <c r="AK33" s="791"/>
      <c r="AL33" s="791"/>
      <c r="AM33" s="791"/>
    </row>
    <row r="34" spans="1:39" hidden="1" x14ac:dyDescent="0.25">
      <c r="A34" s="1576" t="s">
        <v>114</v>
      </c>
      <c r="B34" s="1666">
        <v>0</v>
      </c>
      <c r="C34" s="1667"/>
      <c r="D34" s="1667"/>
      <c r="E34" s="1667"/>
      <c r="F34" s="1667"/>
      <c r="G34" s="1667"/>
      <c r="H34" s="1667"/>
      <c r="I34" s="1667"/>
      <c r="J34" s="1667"/>
      <c r="K34" s="1667"/>
      <c r="L34" s="1667"/>
      <c r="M34" s="1667"/>
      <c r="N34" s="1667"/>
      <c r="O34" s="1667"/>
      <c r="P34" s="1667"/>
      <c r="Q34" s="1668">
        <v>0</v>
      </c>
      <c r="R34" s="1668">
        <v>0</v>
      </c>
      <c r="S34" s="1668">
        <v>0</v>
      </c>
      <c r="T34" s="1668">
        <v>0</v>
      </c>
      <c r="U34" s="1668">
        <v>0</v>
      </c>
      <c r="V34" s="1668">
        <v>0</v>
      </c>
      <c r="W34" s="352">
        <v>0</v>
      </c>
      <c r="X34" s="352">
        <v>0</v>
      </c>
      <c r="Y34" s="352">
        <v>0</v>
      </c>
      <c r="Z34" s="1668">
        <v>0</v>
      </c>
      <c r="AA34" s="1668">
        <v>0</v>
      </c>
      <c r="AB34" s="352">
        <v>0</v>
      </c>
      <c r="AC34" s="352">
        <v>0</v>
      </c>
      <c r="AD34" s="1669">
        <v>0</v>
      </c>
      <c r="AE34" s="612">
        <f>SUM(B34:AD34)</f>
        <v>0</v>
      </c>
      <c r="AF34" s="1747">
        <v>0</v>
      </c>
      <c r="AG34" s="1764"/>
      <c r="AH34" s="791"/>
      <c r="AI34" s="1764"/>
      <c r="AJ34" s="791"/>
      <c r="AK34" s="791"/>
      <c r="AL34" s="791"/>
      <c r="AM34" s="791"/>
    </row>
    <row r="35" spans="1:39" ht="15.75" hidden="1" thickBot="1" x14ac:dyDescent="0.3">
      <c r="A35" s="1577" t="s">
        <v>115</v>
      </c>
      <c r="B35" s="1670">
        <v>0</v>
      </c>
      <c r="C35" s="1671"/>
      <c r="D35" s="1671"/>
      <c r="E35" s="1671"/>
      <c r="F35" s="1671"/>
      <c r="G35" s="1671"/>
      <c r="H35" s="1671"/>
      <c r="I35" s="1671"/>
      <c r="J35" s="1671"/>
      <c r="K35" s="1671"/>
      <c r="L35" s="1671"/>
      <c r="M35" s="1671"/>
      <c r="N35" s="1671"/>
      <c r="O35" s="1671"/>
      <c r="P35" s="1671"/>
      <c r="Q35" s="1672">
        <v>0</v>
      </c>
      <c r="R35" s="1672">
        <v>0</v>
      </c>
      <c r="S35" s="1672">
        <v>0</v>
      </c>
      <c r="T35" s="1672">
        <v>0</v>
      </c>
      <c r="U35" s="1672">
        <v>0</v>
      </c>
      <c r="V35" s="1672">
        <v>0</v>
      </c>
      <c r="W35" s="353">
        <v>0</v>
      </c>
      <c r="X35" s="353">
        <v>0</v>
      </c>
      <c r="Y35" s="353">
        <v>0</v>
      </c>
      <c r="Z35" s="353">
        <v>0</v>
      </c>
      <c r="AA35" s="353">
        <v>0</v>
      </c>
      <c r="AB35" s="353">
        <v>0</v>
      </c>
      <c r="AC35" s="353">
        <v>0</v>
      </c>
      <c r="AD35" s="1673">
        <v>0</v>
      </c>
      <c r="AE35" s="613">
        <f>SUM(B35:AD35)</f>
        <v>0</v>
      </c>
      <c r="AF35" s="1748">
        <v>0</v>
      </c>
    </row>
    <row r="36" spans="1:39" ht="15.75" hidden="1" thickTop="1" x14ac:dyDescent="0.25">
      <c r="A36" s="1575" t="s">
        <v>135</v>
      </c>
      <c r="B36" s="1805">
        <f>SUM(B32:B35)</f>
        <v>0</v>
      </c>
      <c r="C36" s="1806"/>
      <c r="D36" s="1806"/>
      <c r="E36" s="1806"/>
      <c r="F36" s="1806"/>
      <c r="G36" s="1806"/>
      <c r="H36" s="1806"/>
      <c r="I36" s="1806"/>
      <c r="J36" s="1806"/>
      <c r="K36" s="1806"/>
      <c r="L36" s="1806"/>
      <c r="M36" s="1806"/>
      <c r="N36" s="1806"/>
      <c r="O36" s="1806"/>
      <c r="P36" s="1806"/>
      <c r="Q36" s="1807">
        <f>SUM(Q32:Q35)</f>
        <v>0</v>
      </c>
      <c r="R36" s="1807">
        <f t="shared" ref="R36:AC36" si="1">SUM(R32:R35)</f>
        <v>0</v>
      </c>
      <c r="S36" s="1807">
        <f t="shared" si="1"/>
        <v>0</v>
      </c>
      <c r="T36" s="1807">
        <f t="shared" si="1"/>
        <v>0</v>
      </c>
      <c r="U36" s="1807">
        <f t="shared" si="1"/>
        <v>0</v>
      </c>
      <c r="V36" s="1807">
        <f t="shared" si="1"/>
        <v>0</v>
      </c>
      <c r="W36" s="1807">
        <f t="shared" si="1"/>
        <v>0</v>
      </c>
      <c r="X36" s="1807">
        <f t="shared" si="1"/>
        <v>0</v>
      </c>
      <c r="Y36" s="1807">
        <f t="shared" si="1"/>
        <v>0</v>
      </c>
      <c r="Z36" s="1807">
        <f t="shared" si="1"/>
        <v>0</v>
      </c>
      <c r="AA36" s="1807">
        <f t="shared" si="1"/>
        <v>0</v>
      </c>
      <c r="AB36" s="1807">
        <f t="shared" si="1"/>
        <v>0</v>
      </c>
      <c r="AC36" s="1807">
        <f t="shared" si="1"/>
        <v>0</v>
      </c>
      <c r="AD36" s="1808">
        <f>SUM(AD32:AD35)</f>
        <v>0</v>
      </c>
      <c r="AE36" s="1804">
        <f>SUM(B36:AD36)</f>
        <v>0</v>
      </c>
      <c r="AF36" s="1745">
        <v>0</v>
      </c>
    </row>
    <row r="37" spans="1:39" ht="15.75" hidden="1" thickBot="1" x14ac:dyDescent="0.3">
      <c r="A37" s="1578" t="s">
        <v>136</v>
      </c>
      <c r="B37" s="1749">
        <v>0</v>
      </c>
      <c r="C37" s="1750" t="e">
        <f>C36/$AE$62</f>
        <v>#DIV/0!</v>
      </c>
      <c r="D37" s="1750" t="e">
        <f>D36/$AE$62</f>
        <v>#DIV/0!</v>
      </c>
      <c r="E37" s="1750" t="e">
        <f>E36/$AE$62</f>
        <v>#DIV/0!</v>
      </c>
      <c r="F37" s="1750" t="e">
        <f>F36/$AE$62</f>
        <v>#DIV/0!</v>
      </c>
      <c r="G37" s="1750"/>
      <c r="H37" s="1750"/>
      <c r="I37" s="1750" t="e">
        <f>I36/$AE$62</f>
        <v>#DIV/0!</v>
      </c>
      <c r="J37" s="1750" t="e">
        <f>J36/$AE$62</f>
        <v>#DIV/0!</v>
      </c>
      <c r="K37" s="1750"/>
      <c r="L37" s="1750"/>
      <c r="M37" s="1750"/>
      <c r="N37" s="1750"/>
      <c r="O37" s="1750"/>
      <c r="P37" s="1750"/>
      <c r="Q37" s="1751">
        <v>0</v>
      </c>
      <c r="R37" s="1751">
        <v>0</v>
      </c>
      <c r="S37" s="1751">
        <v>0</v>
      </c>
      <c r="T37" s="1751">
        <v>0</v>
      </c>
      <c r="U37" s="1751">
        <v>0</v>
      </c>
      <c r="V37" s="1751">
        <v>0</v>
      </c>
      <c r="W37" s="1751">
        <v>0</v>
      </c>
      <c r="X37" s="1751">
        <v>0</v>
      </c>
      <c r="Y37" s="1751">
        <v>0</v>
      </c>
      <c r="Z37" s="1751">
        <v>0</v>
      </c>
      <c r="AA37" s="1751">
        <v>0</v>
      </c>
      <c r="AB37" s="1751">
        <v>0</v>
      </c>
      <c r="AC37" s="1751">
        <v>0</v>
      </c>
      <c r="AD37" s="1752">
        <v>0</v>
      </c>
      <c r="AE37" s="1749">
        <v>0</v>
      </c>
      <c r="AF37" s="983"/>
    </row>
    <row r="38" spans="1:39" ht="19.5" hidden="1" customHeight="1" x14ac:dyDescent="0.25">
      <c r="A38" s="2122" t="s">
        <v>116</v>
      </c>
      <c r="B38" s="2123"/>
      <c r="C38" s="2123"/>
      <c r="D38" s="2123"/>
      <c r="E38" s="2123"/>
      <c r="F38" s="2123"/>
      <c r="G38" s="2123"/>
      <c r="H38" s="2123"/>
      <c r="I38" s="2123"/>
      <c r="J38" s="2123"/>
      <c r="K38" s="2123"/>
      <c r="L38" s="2123"/>
      <c r="M38" s="2123"/>
      <c r="N38" s="2123"/>
      <c r="O38" s="2123"/>
      <c r="P38" s="2123"/>
      <c r="Q38" s="2123"/>
      <c r="R38" s="2123"/>
      <c r="S38" s="2123"/>
      <c r="T38" s="2123"/>
      <c r="U38" s="2123"/>
      <c r="V38" s="2123"/>
      <c r="W38" s="2123"/>
      <c r="X38" s="2123"/>
      <c r="Y38" s="2123"/>
      <c r="Z38" s="2123"/>
      <c r="AA38" s="2123"/>
      <c r="AB38" s="2123"/>
      <c r="AC38" s="2123"/>
      <c r="AD38" s="2123"/>
      <c r="AE38" s="2123"/>
      <c r="AF38" s="2123"/>
    </row>
    <row r="39" spans="1:39" ht="14.25" hidden="1" customHeight="1" thickBot="1" x14ac:dyDescent="0.3">
      <c r="A39" s="2120" t="s">
        <v>137</v>
      </c>
      <c r="B39" s="2121"/>
      <c r="C39" s="2121"/>
      <c r="D39" s="2121"/>
      <c r="E39" s="2121"/>
      <c r="F39" s="2121"/>
      <c r="G39" s="2121"/>
      <c r="H39" s="2121"/>
      <c r="I39" s="2121"/>
      <c r="J39" s="2121"/>
      <c r="K39" s="2121"/>
      <c r="L39" s="2121"/>
      <c r="M39" s="2121"/>
      <c r="N39" s="2121"/>
      <c r="O39" s="2121"/>
      <c r="P39" s="2121"/>
      <c r="Q39" s="2121"/>
      <c r="R39" s="2121"/>
      <c r="S39" s="2121"/>
      <c r="T39" s="2121"/>
      <c r="U39" s="2121"/>
      <c r="V39" s="2121"/>
      <c r="W39" s="2121"/>
      <c r="X39" s="2121"/>
      <c r="Y39" s="2121"/>
      <c r="Z39" s="2121"/>
      <c r="AA39" s="2121"/>
      <c r="AB39" s="2121"/>
      <c r="AC39" s="2121"/>
      <c r="AD39" s="2121"/>
      <c r="AE39" s="2121"/>
      <c r="AF39" s="2121"/>
    </row>
    <row r="40" spans="1:39" ht="72" hidden="1" customHeight="1" thickBot="1" x14ac:dyDescent="0.3">
      <c r="A40" s="1579"/>
      <c r="B40" s="975" t="s">
        <v>118</v>
      </c>
      <c r="C40" s="1580"/>
      <c r="D40" s="1580"/>
      <c r="E40" s="1580"/>
      <c r="F40" s="1580"/>
      <c r="G40" s="1580"/>
      <c r="H40" s="1580"/>
      <c r="I40" s="1580"/>
      <c r="J40" s="1580"/>
      <c r="K40" s="1580"/>
      <c r="L40" s="1580"/>
      <c r="M40" s="1580"/>
      <c r="N40" s="1580"/>
      <c r="O40" s="1580"/>
      <c r="P40" s="1580"/>
      <c r="Q40" s="1581" t="s">
        <v>119</v>
      </c>
      <c r="R40" s="1581" t="s">
        <v>120</v>
      </c>
      <c r="S40" s="1581" t="s">
        <v>121</v>
      </c>
      <c r="T40" s="1581" t="s">
        <v>122</v>
      </c>
      <c r="U40" s="1581" t="s">
        <v>123</v>
      </c>
      <c r="V40" s="1581" t="s">
        <v>124</v>
      </c>
      <c r="W40" s="1581" t="s">
        <v>125</v>
      </c>
      <c r="X40" s="1581" t="s">
        <v>126</v>
      </c>
      <c r="Y40" s="1581" t="s">
        <v>127</v>
      </c>
      <c r="Z40" s="1581" t="s">
        <v>128</v>
      </c>
      <c r="AA40" s="1581" t="s">
        <v>129</v>
      </c>
      <c r="AB40" s="1581" t="s">
        <v>130</v>
      </c>
      <c r="AC40" s="1581" t="s">
        <v>131</v>
      </c>
      <c r="AD40" s="1582" t="s">
        <v>132</v>
      </c>
      <c r="AE40" s="975" t="s">
        <v>133</v>
      </c>
      <c r="AF40" s="1582" t="s">
        <v>134</v>
      </c>
    </row>
    <row r="41" spans="1:39" ht="15.75" hidden="1" thickTop="1" x14ac:dyDescent="0.25">
      <c r="A41" s="1575" t="s">
        <v>112</v>
      </c>
      <c r="B41" s="1662">
        <v>0</v>
      </c>
      <c r="C41" s="1663"/>
      <c r="D41" s="1663"/>
      <c r="E41" s="1663"/>
      <c r="F41" s="1663"/>
      <c r="G41" s="1663"/>
      <c r="H41" s="1663"/>
      <c r="I41" s="1663"/>
      <c r="J41" s="1663"/>
      <c r="K41" s="1663"/>
      <c r="L41" s="1663"/>
      <c r="M41" s="1663"/>
      <c r="N41" s="1663"/>
      <c r="O41" s="1663"/>
      <c r="P41" s="1663"/>
      <c r="Q41" s="1664">
        <v>0</v>
      </c>
      <c r="R41" s="1664">
        <v>0</v>
      </c>
      <c r="S41" s="1664">
        <v>0</v>
      </c>
      <c r="T41" s="1664">
        <v>0</v>
      </c>
      <c r="U41" s="1664">
        <v>0</v>
      </c>
      <c r="V41" s="1664">
        <v>0</v>
      </c>
      <c r="W41" s="1343">
        <v>0</v>
      </c>
      <c r="X41" s="1343">
        <v>0</v>
      </c>
      <c r="Y41" s="1343">
        <v>0</v>
      </c>
      <c r="Z41" s="1343">
        <v>0</v>
      </c>
      <c r="AA41" s="1343">
        <v>0</v>
      </c>
      <c r="AB41" s="1343">
        <v>0</v>
      </c>
      <c r="AC41" s="1343">
        <v>0</v>
      </c>
      <c r="AD41" s="1665">
        <v>0</v>
      </c>
      <c r="AE41" s="1804">
        <f>SUM(B41:AD41)</f>
        <v>0</v>
      </c>
      <c r="AF41" s="1746">
        <v>0</v>
      </c>
    </row>
    <row r="42" spans="1:39" hidden="1" x14ac:dyDescent="0.25">
      <c r="A42" s="1576" t="s">
        <v>113</v>
      </c>
      <c r="B42" s="1666">
        <v>0</v>
      </c>
      <c r="C42" s="1667"/>
      <c r="D42" s="1667"/>
      <c r="E42" s="1667"/>
      <c r="F42" s="1667"/>
      <c r="G42" s="1667"/>
      <c r="H42" s="1667"/>
      <c r="I42" s="1667"/>
      <c r="J42" s="1667"/>
      <c r="K42" s="1667"/>
      <c r="L42" s="1667"/>
      <c r="M42" s="1667"/>
      <c r="N42" s="1667"/>
      <c r="O42" s="1667"/>
      <c r="P42" s="1667"/>
      <c r="Q42" s="1668">
        <v>0</v>
      </c>
      <c r="R42" s="1668">
        <v>0</v>
      </c>
      <c r="S42" s="1668">
        <v>0</v>
      </c>
      <c r="T42" s="1668">
        <v>0</v>
      </c>
      <c r="U42" s="1668">
        <v>0</v>
      </c>
      <c r="V42" s="1668">
        <v>0</v>
      </c>
      <c r="W42" s="1668">
        <v>0</v>
      </c>
      <c r="X42" s="1668">
        <v>0</v>
      </c>
      <c r="Y42" s="1668">
        <v>0</v>
      </c>
      <c r="Z42" s="1668">
        <v>0</v>
      </c>
      <c r="AA42" s="1668">
        <v>0</v>
      </c>
      <c r="AB42" s="352">
        <v>0</v>
      </c>
      <c r="AC42" s="352">
        <v>0</v>
      </c>
      <c r="AD42" s="1669">
        <v>0</v>
      </c>
      <c r="AE42" s="612">
        <f>SUM(B42:AD42)</f>
        <v>0</v>
      </c>
      <c r="AF42" s="1747">
        <v>0</v>
      </c>
      <c r="AH42" s="791"/>
      <c r="AJ42" s="791"/>
      <c r="AK42" s="791"/>
      <c r="AL42" s="791"/>
      <c r="AM42" s="791"/>
    </row>
    <row r="43" spans="1:39" hidden="1" x14ac:dyDescent="0.25">
      <c r="A43" s="1576" t="s">
        <v>114</v>
      </c>
      <c r="B43" s="1666">
        <v>0</v>
      </c>
      <c r="C43" s="1667"/>
      <c r="D43" s="1667"/>
      <c r="E43" s="1667"/>
      <c r="F43" s="1667"/>
      <c r="G43" s="1667"/>
      <c r="H43" s="1667"/>
      <c r="I43" s="1667"/>
      <c r="J43" s="1667"/>
      <c r="K43" s="1667"/>
      <c r="L43" s="1667"/>
      <c r="M43" s="1667"/>
      <c r="N43" s="1667"/>
      <c r="O43" s="1667"/>
      <c r="P43" s="1667"/>
      <c r="Q43" s="1668">
        <v>0</v>
      </c>
      <c r="R43" s="1668">
        <v>0</v>
      </c>
      <c r="S43" s="1668">
        <v>0</v>
      </c>
      <c r="T43" s="1668">
        <v>0</v>
      </c>
      <c r="U43" s="1668">
        <v>0</v>
      </c>
      <c r="V43" s="1668">
        <v>0</v>
      </c>
      <c r="W43" s="352">
        <v>0</v>
      </c>
      <c r="X43" s="352">
        <v>0</v>
      </c>
      <c r="Y43" s="352">
        <v>0</v>
      </c>
      <c r="Z43" s="1668">
        <v>0</v>
      </c>
      <c r="AA43" s="1668">
        <v>0</v>
      </c>
      <c r="AB43" s="352">
        <v>0</v>
      </c>
      <c r="AC43" s="352">
        <v>0</v>
      </c>
      <c r="AD43" s="1669">
        <v>0</v>
      </c>
      <c r="AE43" s="612">
        <f>SUM(B43:AD43)</f>
        <v>0</v>
      </c>
      <c r="AF43" s="1747">
        <v>0</v>
      </c>
      <c r="AG43" s="1764"/>
      <c r="AH43" s="791"/>
      <c r="AI43" s="1764"/>
      <c r="AJ43" s="791"/>
      <c r="AK43" s="791"/>
      <c r="AL43" s="791"/>
      <c r="AM43" s="791"/>
    </row>
    <row r="44" spans="1:39" ht="15.75" hidden="1" thickBot="1" x14ac:dyDescent="0.3">
      <c r="A44" s="1577" t="s">
        <v>115</v>
      </c>
      <c r="B44" s="1670">
        <v>0</v>
      </c>
      <c r="C44" s="1671"/>
      <c r="D44" s="1671"/>
      <c r="E44" s="1671"/>
      <c r="F44" s="1671"/>
      <c r="G44" s="1671"/>
      <c r="H44" s="1671"/>
      <c r="I44" s="1671"/>
      <c r="J44" s="1671"/>
      <c r="K44" s="1671"/>
      <c r="L44" s="1671"/>
      <c r="M44" s="1671"/>
      <c r="N44" s="1671"/>
      <c r="O44" s="1671"/>
      <c r="P44" s="1671"/>
      <c r="Q44" s="1672">
        <v>0</v>
      </c>
      <c r="R44" s="1672">
        <v>0</v>
      </c>
      <c r="S44" s="1672">
        <v>0</v>
      </c>
      <c r="T44" s="1672">
        <v>0</v>
      </c>
      <c r="U44" s="1672">
        <v>0</v>
      </c>
      <c r="V44" s="1672">
        <v>0</v>
      </c>
      <c r="W44" s="353">
        <v>0</v>
      </c>
      <c r="X44" s="353">
        <v>0</v>
      </c>
      <c r="Y44" s="353">
        <v>0</v>
      </c>
      <c r="Z44" s="353">
        <v>0</v>
      </c>
      <c r="AA44" s="353">
        <v>0</v>
      </c>
      <c r="AB44" s="353">
        <v>0</v>
      </c>
      <c r="AC44" s="353">
        <v>0</v>
      </c>
      <c r="AD44" s="1673">
        <v>0</v>
      </c>
      <c r="AE44" s="613">
        <f>SUM(B44:AD44)</f>
        <v>0</v>
      </c>
      <c r="AF44" s="1748">
        <v>0</v>
      </c>
    </row>
    <row r="45" spans="1:39" ht="15.75" hidden="1" thickTop="1" x14ac:dyDescent="0.25">
      <c r="A45" s="1575" t="s">
        <v>135</v>
      </c>
      <c r="B45" s="1805">
        <f>SUM(B41:B44)</f>
        <v>0</v>
      </c>
      <c r="C45" s="1806"/>
      <c r="D45" s="1806"/>
      <c r="E45" s="1806"/>
      <c r="F45" s="1806"/>
      <c r="G45" s="1806"/>
      <c r="H45" s="1806"/>
      <c r="I45" s="1806"/>
      <c r="J45" s="1806"/>
      <c r="K45" s="1806"/>
      <c r="L45" s="1806"/>
      <c r="M45" s="1806"/>
      <c r="N45" s="1806"/>
      <c r="O45" s="1806"/>
      <c r="P45" s="1806"/>
      <c r="Q45" s="1807">
        <f>SUM(Q41:Q44)</f>
        <v>0</v>
      </c>
      <c r="R45" s="1807">
        <f t="shared" ref="R45:AC45" si="2">SUM(R41:R44)</f>
        <v>0</v>
      </c>
      <c r="S45" s="1807">
        <f t="shared" si="2"/>
        <v>0</v>
      </c>
      <c r="T45" s="1807">
        <f t="shared" si="2"/>
        <v>0</v>
      </c>
      <c r="U45" s="1807">
        <f t="shared" si="2"/>
        <v>0</v>
      </c>
      <c r="V45" s="1807">
        <f t="shared" si="2"/>
        <v>0</v>
      </c>
      <c r="W45" s="1807">
        <f t="shared" si="2"/>
        <v>0</v>
      </c>
      <c r="X45" s="1807">
        <f t="shared" si="2"/>
        <v>0</v>
      </c>
      <c r="Y45" s="1807">
        <f t="shared" si="2"/>
        <v>0</v>
      </c>
      <c r="Z45" s="1807">
        <f t="shared" si="2"/>
        <v>0</v>
      </c>
      <c r="AA45" s="1807">
        <f t="shared" si="2"/>
        <v>0</v>
      </c>
      <c r="AB45" s="1807">
        <f t="shared" si="2"/>
        <v>0</v>
      </c>
      <c r="AC45" s="1807">
        <f t="shared" si="2"/>
        <v>0</v>
      </c>
      <c r="AD45" s="1808">
        <f>SUM(AD41:AD44)</f>
        <v>0</v>
      </c>
      <c r="AE45" s="1804">
        <f>SUM(B45:AD45)</f>
        <v>0</v>
      </c>
      <c r="AF45" s="1745">
        <v>0</v>
      </c>
    </row>
    <row r="46" spans="1:39" ht="15.75" hidden="1" thickBot="1" x14ac:dyDescent="0.3">
      <c r="A46" s="1578" t="s">
        <v>136</v>
      </c>
      <c r="B46" s="1749">
        <v>0</v>
      </c>
      <c r="C46" s="1750" t="e">
        <f>C45/$AE$62</f>
        <v>#DIV/0!</v>
      </c>
      <c r="D46" s="1750" t="e">
        <f>D45/$AE$62</f>
        <v>#DIV/0!</v>
      </c>
      <c r="E46" s="1750" t="e">
        <f>E45/$AE$62</f>
        <v>#DIV/0!</v>
      </c>
      <c r="F46" s="1750" t="e">
        <f>F45/$AE$62</f>
        <v>#DIV/0!</v>
      </c>
      <c r="G46" s="1750"/>
      <c r="H46" s="1750"/>
      <c r="I46" s="1750" t="e">
        <f>I45/$AE$62</f>
        <v>#DIV/0!</v>
      </c>
      <c r="J46" s="1750" t="e">
        <f>J45/$AE$62</f>
        <v>#DIV/0!</v>
      </c>
      <c r="K46" s="1750"/>
      <c r="L46" s="1750"/>
      <c r="M46" s="1750"/>
      <c r="N46" s="1750"/>
      <c r="O46" s="1750"/>
      <c r="P46" s="1750"/>
      <c r="Q46" s="1751">
        <v>0</v>
      </c>
      <c r="R46" s="1751">
        <v>0</v>
      </c>
      <c r="S46" s="1751">
        <v>0</v>
      </c>
      <c r="T46" s="1751">
        <v>0</v>
      </c>
      <c r="U46" s="1751">
        <v>0</v>
      </c>
      <c r="V46" s="1751">
        <v>0</v>
      </c>
      <c r="W46" s="1751">
        <v>0</v>
      </c>
      <c r="X46" s="1751">
        <v>0</v>
      </c>
      <c r="Y46" s="1751">
        <v>0</v>
      </c>
      <c r="Z46" s="1751">
        <v>0</v>
      </c>
      <c r="AA46" s="1751">
        <v>0</v>
      </c>
      <c r="AB46" s="1751">
        <v>0</v>
      </c>
      <c r="AC46" s="1751">
        <v>0</v>
      </c>
      <c r="AD46" s="1752">
        <v>0</v>
      </c>
      <c r="AE46" s="1749">
        <v>0</v>
      </c>
      <c r="AF46" s="983"/>
    </row>
    <row r="47" spans="1:39" ht="19.5" hidden="1" customHeight="1" x14ac:dyDescent="0.25">
      <c r="A47" s="2122" t="s">
        <v>116</v>
      </c>
      <c r="B47" s="2123"/>
      <c r="C47" s="2123"/>
      <c r="D47" s="2123"/>
      <c r="E47" s="2123"/>
      <c r="F47" s="2123"/>
      <c r="G47" s="2123"/>
      <c r="H47" s="2123"/>
      <c r="I47" s="2123"/>
      <c r="J47" s="2123"/>
      <c r="K47" s="2123"/>
      <c r="L47" s="2123"/>
      <c r="M47" s="2123"/>
      <c r="N47" s="2123"/>
      <c r="O47" s="2123"/>
      <c r="P47" s="2123"/>
      <c r="Q47" s="2123"/>
      <c r="R47" s="2123"/>
      <c r="S47" s="2123"/>
      <c r="T47" s="2123"/>
      <c r="U47" s="2123"/>
      <c r="V47" s="2123"/>
      <c r="W47" s="2123"/>
      <c r="X47" s="2123"/>
      <c r="Y47" s="2123"/>
      <c r="Z47" s="2123"/>
      <c r="AA47" s="2123"/>
      <c r="AB47" s="2123"/>
      <c r="AC47" s="2123"/>
      <c r="AD47" s="2123"/>
      <c r="AE47" s="2123"/>
      <c r="AF47" s="2123"/>
    </row>
    <row r="48" spans="1:39" ht="14.25" hidden="1" customHeight="1" thickBot="1" x14ac:dyDescent="0.3">
      <c r="A48" s="2120" t="s">
        <v>137</v>
      </c>
      <c r="B48" s="2121"/>
      <c r="C48" s="2121"/>
      <c r="D48" s="2121"/>
      <c r="E48" s="2121"/>
      <c r="F48" s="2121"/>
      <c r="G48" s="2121"/>
      <c r="H48" s="2121"/>
      <c r="I48" s="2121"/>
      <c r="J48" s="2121"/>
      <c r="K48" s="2121"/>
      <c r="L48" s="2121"/>
      <c r="M48" s="2121"/>
      <c r="N48" s="2121"/>
      <c r="O48" s="2121"/>
      <c r="P48" s="2121"/>
      <c r="Q48" s="2121"/>
      <c r="R48" s="2121"/>
      <c r="S48" s="2121"/>
      <c r="T48" s="2121"/>
      <c r="U48" s="2121"/>
      <c r="V48" s="2121"/>
      <c r="W48" s="2121"/>
      <c r="X48" s="2121"/>
      <c r="Y48" s="2121"/>
      <c r="Z48" s="2121"/>
      <c r="AA48" s="2121"/>
      <c r="AB48" s="2121"/>
      <c r="AC48" s="2121"/>
      <c r="AD48" s="2121"/>
      <c r="AE48" s="2121"/>
      <c r="AF48" s="2121"/>
    </row>
    <row r="49" spans="1:39" ht="72" hidden="1" customHeight="1" thickBot="1" x14ac:dyDescent="0.3">
      <c r="A49" s="1579"/>
      <c r="B49" s="975" t="s">
        <v>118</v>
      </c>
      <c r="C49" s="1580"/>
      <c r="D49" s="1580"/>
      <c r="E49" s="1580"/>
      <c r="F49" s="1580"/>
      <c r="G49" s="1580"/>
      <c r="H49" s="1580"/>
      <c r="I49" s="1580"/>
      <c r="J49" s="1580"/>
      <c r="K49" s="1580"/>
      <c r="L49" s="1580"/>
      <c r="M49" s="1580"/>
      <c r="N49" s="1580"/>
      <c r="O49" s="1580"/>
      <c r="P49" s="1580"/>
      <c r="Q49" s="1581" t="s">
        <v>119</v>
      </c>
      <c r="R49" s="1581" t="s">
        <v>120</v>
      </c>
      <c r="S49" s="1581" t="s">
        <v>121</v>
      </c>
      <c r="T49" s="1581" t="s">
        <v>122</v>
      </c>
      <c r="U49" s="1581" t="s">
        <v>123</v>
      </c>
      <c r="V49" s="1581" t="s">
        <v>124</v>
      </c>
      <c r="W49" s="1581" t="s">
        <v>125</v>
      </c>
      <c r="X49" s="1581" t="s">
        <v>126</v>
      </c>
      <c r="Y49" s="1581" t="s">
        <v>127</v>
      </c>
      <c r="Z49" s="1581" t="s">
        <v>128</v>
      </c>
      <c r="AA49" s="1581" t="s">
        <v>129</v>
      </c>
      <c r="AB49" s="1581" t="s">
        <v>130</v>
      </c>
      <c r="AC49" s="1581" t="s">
        <v>131</v>
      </c>
      <c r="AD49" s="1582" t="s">
        <v>132</v>
      </c>
      <c r="AE49" s="975" t="s">
        <v>133</v>
      </c>
      <c r="AF49" s="1582" t="s">
        <v>134</v>
      </c>
    </row>
    <row r="50" spans="1:39" ht="15.75" hidden="1" thickTop="1" x14ac:dyDescent="0.25">
      <c r="A50" s="1575" t="s">
        <v>112</v>
      </c>
      <c r="B50" s="1662">
        <v>0</v>
      </c>
      <c r="C50" s="1663"/>
      <c r="D50" s="1663"/>
      <c r="E50" s="1663"/>
      <c r="F50" s="1663"/>
      <c r="G50" s="1663"/>
      <c r="H50" s="1663"/>
      <c r="I50" s="1663"/>
      <c r="J50" s="1663"/>
      <c r="K50" s="1663"/>
      <c r="L50" s="1663"/>
      <c r="M50" s="1663"/>
      <c r="N50" s="1663"/>
      <c r="O50" s="1663"/>
      <c r="P50" s="1663"/>
      <c r="Q50" s="1664">
        <v>0</v>
      </c>
      <c r="R50" s="1664">
        <v>0</v>
      </c>
      <c r="S50" s="1664">
        <v>0</v>
      </c>
      <c r="T50" s="1664">
        <v>0</v>
      </c>
      <c r="U50" s="1664">
        <v>0</v>
      </c>
      <c r="V50" s="1664">
        <v>0</v>
      </c>
      <c r="W50" s="1343">
        <v>0</v>
      </c>
      <c r="X50" s="1343">
        <v>0</v>
      </c>
      <c r="Y50" s="1343">
        <v>0</v>
      </c>
      <c r="Z50" s="1343">
        <v>0</v>
      </c>
      <c r="AA50" s="1343">
        <v>0</v>
      </c>
      <c r="AB50" s="1343">
        <v>0</v>
      </c>
      <c r="AC50" s="1343">
        <v>0</v>
      </c>
      <c r="AD50" s="1665">
        <v>0</v>
      </c>
      <c r="AE50" s="1804">
        <f>SUM(B50:AD50)</f>
        <v>0</v>
      </c>
      <c r="AF50" s="1746">
        <v>0</v>
      </c>
    </row>
    <row r="51" spans="1:39" hidden="1" x14ac:dyDescent="0.25">
      <c r="A51" s="1576" t="s">
        <v>113</v>
      </c>
      <c r="B51" s="1666">
        <v>0</v>
      </c>
      <c r="C51" s="1667"/>
      <c r="D51" s="1667"/>
      <c r="E51" s="1667"/>
      <c r="F51" s="1667"/>
      <c r="G51" s="1667"/>
      <c r="H51" s="1667"/>
      <c r="I51" s="1667"/>
      <c r="J51" s="1667"/>
      <c r="K51" s="1667"/>
      <c r="L51" s="1667"/>
      <c r="M51" s="1667"/>
      <c r="N51" s="1667"/>
      <c r="O51" s="1667"/>
      <c r="P51" s="1667"/>
      <c r="Q51" s="1668">
        <v>0</v>
      </c>
      <c r="R51" s="1668">
        <v>0</v>
      </c>
      <c r="S51" s="1668">
        <v>0</v>
      </c>
      <c r="T51" s="1668">
        <v>0</v>
      </c>
      <c r="U51" s="1668">
        <v>0</v>
      </c>
      <c r="V51" s="1668">
        <v>0</v>
      </c>
      <c r="W51" s="1668">
        <v>0</v>
      </c>
      <c r="X51" s="1668">
        <v>0</v>
      </c>
      <c r="Y51" s="1668">
        <v>0</v>
      </c>
      <c r="Z51" s="1668">
        <v>0</v>
      </c>
      <c r="AA51" s="1668">
        <v>0</v>
      </c>
      <c r="AB51" s="352">
        <v>0</v>
      </c>
      <c r="AC51" s="352">
        <v>0</v>
      </c>
      <c r="AD51" s="1669">
        <v>0</v>
      </c>
      <c r="AE51" s="612">
        <f>SUM(B51:AD51)</f>
        <v>0</v>
      </c>
      <c r="AF51" s="1747">
        <v>0</v>
      </c>
      <c r="AH51" s="791"/>
      <c r="AJ51" s="791"/>
      <c r="AK51" s="791"/>
      <c r="AL51" s="791"/>
      <c r="AM51" s="791"/>
    </row>
    <row r="52" spans="1:39" hidden="1" x14ac:dyDescent="0.25">
      <c r="A52" s="1576" t="s">
        <v>114</v>
      </c>
      <c r="B52" s="1666">
        <v>0</v>
      </c>
      <c r="C52" s="1667"/>
      <c r="D52" s="1667"/>
      <c r="E52" s="1667"/>
      <c r="F52" s="1667"/>
      <c r="G52" s="1667"/>
      <c r="H52" s="1667"/>
      <c r="I52" s="1667"/>
      <c r="J52" s="1667"/>
      <c r="K52" s="1667"/>
      <c r="L52" s="1667"/>
      <c r="M52" s="1667"/>
      <c r="N52" s="1667"/>
      <c r="O52" s="1667"/>
      <c r="P52" s="1667"/>
      <c r="Q52" s="1668">
        <v>0</v>
      </c>
      <c r="R52" s="1668">
        <v>0</v>
      </c>
      <c r="S52" s="1668">
        <v>0</v>
      </c>
      <c r="T52" s="1668">
        <v>0</v>
      </c>
      <c r="U52" s="1668">
        <v>0</v>
      </c>
      <c r="V52" s="1668">
        <v>0</v>
      </c>
      <c r="W52" s="352">
        <v>0</v>
      </c>
      <c r="X52" s="352">
        <v>0</v>
      </c>
      <c r="Y52" s="352">
        <v>0</v>
      </c>
      <c r="Z52" s="1668">
        <v>0</v>
      </c>
      <c r="AA52" s="1668">
        <v>0</v>
      </c>
      <c r="AB52" s="352">
        <v>0</v>
      </c>
      <c r="AC52" s="352">
        <v>0</v>
      </c>
      <c r="AD52" s="1669">
        <v>0</v>
      </c>
      <c r="AE52" s="612">
        <f>SUM(B52:AD52)</f>
        <v>0</v>
      </c>
      <c r="AF52" s="1747">
        <v>0</v>
      </c>
      <c r="AG52" s="1764"/>
      <c r="AH52" s="791"/>
      <c r="AI52" s="1764"/>
      <c r="AJ52" s="791"/>
      <c r="AK52" s="791"/>
      <c r="AL52" s="791"/>
      <c r="AM52" s="791"/>
    </row>
    <row r="53" spans="1:39" ht="15.75" hidden="1" thickBot="1" x14ac:dyDescent="0.3">
      <c r="A53" s="1577" t="s">
        <v>115</v>
      </c>
      <c r="B53" s="1670">
        <v>0</v>
      </c>
      <c r="C53" s="1671"/>
      <c r="D53" s="1671"/>
      <c r="E53" s="1671"/>
      <c r="F53" s="1671"/>
      <c r="G53" s="1671"/>
      <c r="H53" s="1671"/>
      <c r="I53" s="1671"/>
      <c r="J53" s="1671"/>
      <c r="K53" s="1671"/>
      <c r="L53" s="1671"/>
      <c r="M53" s="1671"/>
      <c r="N53" s="1671"/>
      <c r="O53" s="1671"/>
      <c r="P53" s="1671"/>
      <c r="Q53" s="1672">
        <v>0</v>
      </c>
      <c r="R53" s="1672">
        <v>0</v>
      </c>
      <c r="S53" s="1672">
        <v>0</v>
      </c>
      <c r="T53" s="1672">
        <v>0</v>
      </c>
      <c r="U53" s="1672">
        <v>0</v>
      </c>
      <c r="V53" s="1672">
        <v>0</v>
      </c>
      <c r="W53" s="353">
        <v>0</v>
      </c>
      <c r="X53" s="353">
        <v>0</v>
      </c>
      <c r="Y53" s="353">
        <v>0</v>
      </c>
      <c r="Z53" s="353">
        <v>0</v>
      </c>
      <c r="AA53" s="353">
        <v>0</v>
      </c>
      <c r="AB53" s="353">
        <v>0</v>
      </c>
      <c r="AC53" s="353">
        <v>0</v>
      </c>
      <c r="AD53" s="1673">
        <v>0</v>
      </c>
      <c r="AE53" s="613">
        <f>SUM(B53:AD53)</f>
        <v>0</v>
      </c>
      <c r="AF53" s="1748">
        <v>0</v>
      </c>
    </row>
    <row r="54" spans="1:39" ht="15.75" hidden="1" thickTop="1" x14ac:dyDescent="0.25">
      <c r="A54" s="1575" t="s">
        <v>135</v>
      </c>
      <c r="B54" s="1805">
        <f>SUM(B50:B53)</f>
        <v>0</v>
      </c>
      <c r="C54" s="1806"/>
      <c r="D54" s="1806"/>
      <c r="E54" s="1806"/>
      <c r="F54" s="1806"/>
      <c r="G54" s="1806"/>
      <c r="H54" s="1806"/>
      <c r="I54" s="1806"/>
      <c r="J54" s="1806"/>
      <c r="K54" s="1806"/>
      <c r="L54" s="1806"/>
      <c r="M54" s="1806"/>
      <c r="N54" s="1806"/>
      <c r="O54" s="1806"/>
      <c r="P54" s="1806"/>
      <c r="Q54" s="1807">
        <f>SUM(Q50:Q53)</f>
        <v>0</v>
      </c>
      <c r="R54" s="1807">
        <f t="shared" ref="R54:AC54" si="3">SUM(R50:R53)</f>
        <v>0</v>
      </c>
      <c r="S54" s="1807">
        <f t="shared" si="3"/>
        <v>0</v>
      </c>
      <c r="T54" s="1807">
        <f t="shared" si="3"/>
        <v>0</v>
      </c>
      <c r="U54" s="1807">
        <f t="shared" si="3"/>
        <v>0</v>
      </c>
      <c r="V54" s="1807">
        <f t="shared" si="3"/>
        <v>0</v>
      </c>
      <c r="W54" s="1807">
        <f t="shared" si="3"/>
        <v>0</v>
      </c>
      <c r="X54" s="1807">
        <f t="shared" si="3"/>
        <v>0</v>
      </c>
      <c r="Y54" s="1807">
        <f t="shared" si="3"/>
        <v>0</v>
      </c>
      <c r="Z54" s="1807">
        <f t="shared" si="3"/>
        <v>0</v>
      </c>
      <c r="AA54" s="1807">
        <f t="shared" si="3"/>
        <v>0</v>
      </c>
      <c r="AB54" s="1807">
        <f t="shared" si="3"/>
        <v>0</v>
      </c>
      <c r="AC54" s="1807">
        <f t="shared" si="3"/>
        <v>0</v>
      </c>
      <c r="AD54" s="1808">
        <f>SUM(AD50:AD53)</f>
        <v>0</v>
      </c>
      <c r="AE54" s="1804">
        <f>SUM(B54:AD54)</f>
        <v>0</v>
      </c>
      <c r="AF54" s="1745">
        <v>0</v>
      </c>
    </row>
    <row r="55" spans="1:39" ht="15.75" hidden="1" thickBot="1" x14ac:dyDescent="0.3">
      <c r="A55" s="1578" t="s">
        <v>136</v>
      </c>
      <c r="B55" s="1749">
        <v>0</v>
      </c>
      <c r="C55" s="1750" t="e">
        <f>C54/$AE$62</f>
        <v>#DIV/0!</v>
      </c>
      <c r="D55" s="1750" t="e">
        <f>D54/$AE$62</f>
        <v>#DIV/0!</v>
      </c>
      <c r="E55" s="1750" t="e">
        <f>E54/$AE$62</f>
        <v>#DIV/0!</v>
      </c>
      <c r="F55" s="1750" t="e">
        <f>F54/$AE$62</f>
        <v>#DIV/0!</v>
      </c>
      <c r="G55" s="1750"/>
      <c r="H55" s="1750"/>
      <c r="I55" s="1750" t="e">
        <f>I54/$AE$62</f>
        <v>#DIV/0!</v>
      </c>
      <c r="J55" s="1750" t="e">
        <f>J54/$AE$62</f>
        <v>#DIV/0!</v>
      </c>
      <c r="K55" s="1750"/>
      <c r="L55" s="1750"/>
      <c r="M55" s="1750"/>
      <c r="N55" s="1750"/>
      <c r="O55" s="1750"/>
      <c r="P55" s="1750"/>
      <c r="Q55" s="1751">
        <v>0</v>
      </c>
      <c r="R55" s="1751">
        <v>0</v>
      </c>
      <c r="S55" s="1751">
        <v>0</v>
      </c>
      <c r="T55" s="1751">
        <v>0</v>
      </c>
      <c r="U55" s="1751">
        <v>0</v>
      </c>
      <c r="V55" s="1751">
        <v>0</v>
      </c>
      <c r="W55" s="1751">
        <v>0</v>
      </c>
      <c r="X55" s="1751">
        <v>0</v>
      </c>
      <c r="Y55" s="1751">
        <v>0</v>
      </c>
      <c r="Z55" s="1751">
        <v>0</v>
      </c>
      <c r="AA55" s="1751">
        <v>0</v>
      </c>
      <c r="AB55" s="1751">
        <v>0</v>
      </c>
      <c r="AC55" s="1751">
        <v>0</v>
      </c>
      <c r="AD55" s="1752">
        <v>0</v>
      </c>
      <c r="AE55" s="1749">
        <v>0</v>
      </c>
      <c r="AF55" s="983"/>
    </row>
    <row r="56" spans="1:39" ht="14.25" hidden="1" customHeight="1" thickBot="1" x14ac:dyDescent="0.3">
      <c r="A56" s="2120" t="s">
        <v>138</v>
      </c>
      <c r="B56" s="2121"/>
      <c r="C56" s="2121"/>
      <c r="D56" s="2121"/>
      <c r="E56" s="2121"/>
      <c r="F56" s="2121"/>
      <c r="G56" s="2121"/>
      <c r="H56" s="2121"/>
      <c r="I56" s="2121"/>
      <c r="J56" s="2121"/>
      <c r="K56" s="2121"/>
      <c r="L56" s="2121"/>
      <c r="M56" s="2121"/>
      <c r="N56" s="2121"/>
      <c r="O56" s="2121"/>
      <c r="P56" s="2121"/>
      <c r="Q56" s="2121"/>
      <c r="R56" s="2121"/>
      <c r="S56" s="2121"/>
      <c r="T56" s="2121"/>
      <c r="U56" s="2121"/>
      <c r="V56" s="2121"/>
      <c r="W56" s="2121"/>
      <c r="X56" s="2121"/>
      <c r="Y56" s="2121"/>
      <c r="Z56" s="2121"/>
      <c r="AA56" s="2121"/>
      <c r="AB56" s="2121"/>
    </row>
    <row r="57" spans="1:39" ht="72" hidden="1" customHeight="1" thickBot="1" x14ac:dyDescent="0.3">
      <c r="A57" s="1579"/>
      <c r="B57" s="975" t="s">
        <v>118</v>
      </c>
      <c r="C57" s="1580"/>
      <c r="D57" s="1580"/>
      <c r="E57" s="1580"/>
      <c r="F57" s="1580"/>
      <c r="G57" s="1580"/>
      <c r="H57" s="1580"/>
      <c r="I57" s="1580"/>
      <c r="J57" s="1580"/>
      <c r="K57" s="1580"/>
      <c r="L57" s="1580"/>
      <c r="M57" s="1580"/>
      <c r="N57" s="1580"/>
      <c r="O57" s="1580"/>
      <c r="P57" s="1580"/>
      <c r="Q57" s="1581" t="s">
        <v>119</v>
      </c>
      <c r="R57" s="1581" t="s">
        <v>120</v>
      </c>
      <c r="S57" s="1581" t="s">
        <v>121</v>
      </c>
      <c r="T57" s="1581" t="s">
        <v>122</v>
      </c>
      <c r="U57" s="1581" t="s">
        <v>123</v>
      </c>
      <c r="V57" s="1581" t="s">
        <v>124</v>
      </c>
      <c r="W57" s="1581" t="s">
        <v>125</v>
      </c>
      <c r="X57" s="1581" t="s">
        <v>126</v>
      </c>
      <c r="Y57" s="1581" t="s">
        <v>127</v>
      </c>
      <c r="Z57" s="1581" t="s">
        <v>128</v>
      </c>
      <c r="AA57" s="1581" t="s">
        <v>129</v>
      </c>
      <c r="AB57" s="1581" t="s">
        <v>130</v>
      </c>
      <c r="AC57" s="1581" t="s">
        <v>131</v>
      </c>
      <c r="AD57" s="1582" t="s">
        <v>132</v>
      </c>
      <c r="AE57" s="975" t="s">
        <v>133</v>
      </c>
      <c r="AF57" s="1582" t="s">
        <v>134</v>
      </c>
    </row>
    <row r="58" spans="1:39" ht="15.75" hidden="1" thickTop="1" x14ac:dyDescent="0.25">
      <c r="A58" s="1575" t="s">
        <v>112</v>
      </c>
      <c r="B58" s="1662">
        <v>0</v>
      </c>
      <c r="C58" s="1663"/>
      <c r="D58" s="1663"/>
      <c r="E58" s="1663"/>
      <c r="F58" s="1663"/>
      <c r="G58" s="1663"/>
      <c r="H58" s="1663"/>
      <c r="I58" s="1663"/>
      <c r="J58" s="1663"/>
      <c r="K58" s="1663"/>
      <c r="L58" s="1663"/>
      <c r="M58" s="1663"/>
      <c r="N58" s="1663"/>
      <c r="O58" s="1663"/>
      <c r="P58" s="1663"/>
      <c r="Q58" s="1664">
        <v>0</v>
      </c>
      <c r="R58" s="1664">
        <v>0</v>
      </c>
      <c r="S58" s="1664">
        <v>0</v>
      </c>
      <c r="T58" s="1664">
        <v>0</v>
      </c>
      <c r="U58" s="1664">
        <v>0</v>
      </c>
      <c r="V58" s="1664">
        <v>0</v>
      </c>
      <c r="W58" s="1343">
        <v>0</v>
      </c>
      <c r="X58" s="1343">
        <v>0</v>
      </c>
      <c r="Y58" s="1343">
        <v>0</v>
      </c>
      <c r="Z58" s="1343">
        <v>0</v>
      </c>
      <c r="AA58" s="1343">
        <v>0</v>
      </c>
      <c r="AB58" s="1343">
        <v>0</v>
      </c>
      <c r="AC58" s="1343">
        <v>0</v>
      </c>
      <c r="AD58" s="1665">
        <v>0</v>
      </c>
      <c r="AE58" s="968">
        <f t="shared" ref="AE58:AE63" si="4">SUM(B58:AD58)</f>
        <v>0</v>
      </c>
      <c r="AF58" s="1674" t="e">
        <f>AE58/AE62</f>
        <v>#DIV/0!</v>
      </c>
    </row>
    <row r="59" spans="1:39" hidden="1" x14ac:dyDescent="0.25">
      <c r="A59" s="1576" t="s">
        <v>113</v>
      </c>
      <c r="B59" s="1666">
        <v>0</v>
      </c>
      <c r="C59" s="1667"/>
      <c r="D59" s="1667"/>
      <c r="E59" s="1667"/>
      <c r="F59" s="1667"/>
      <c r="G59" s="1667"/>
      <c r="H59" s="1667"/>
      <c r="I59" s="1667"/>
      <c r="J59" s="1667"/>
      <c r="K59" s="1667"/>
      <c r="L59" s="1667"/>
      <c r="M59" s="1667"/>
      <c r="N59" s="1667"/>
      <c r="O59" s="1667"/>
      <c r="P59" s="1667"/>
      <c r="Q59" s="1668">
        <v>0</v>
      </c>
      <c r="R59" s="1668">
        <v>0</v>
      </c>
      <c r="S59" s="1668">
        <v>0</v>
      </c>
      <c r="T59" s="1668">
        <v>0</v>
      </c>
      <c r="U59" s="1668">
        <v>0</v>
      </c>
      <c r="V59" s="1668">
        <v>0</v>
      </c>
      <c r="W59" s="352">
        <v>0</v>
      </c>
      <c r="X59" s="352">
        <v>0</v>
      </c>
      <c r="Y59" s="352">
        <v>0</v>
      </c>
      <c r="Z59" s="352">
        <v>0</v>
      </c>
      <c r="AA59" s="352">
        <v>0</v>
      </c>
      <c r="AB59" s="352">
        <v>0</v>
      </c>
      <c r="AC59" s="352">
        <v>0</v>
      </c>
      <c r="AD59" s="1669">
        <v>0</v>
      </c>
      <c r="AE59" s="1061">
        <f t="shared" si="4"/>
        <v>0</v>
      </c>
      <c r="AF59" s="1675" t="e">
        <f>AE59/AE62</f>
        <v>#DIV/0!</v>
      </c>
    </row>
    <row r="60" spans="1:39" hidden="1" x14ac:dyDescent="0.25">
      <c r="A60" s="1576" t="s">
        <v>114</v>
      </c>
      <c r="B60" s="1666">
        <v>0</v>
      </c>
      <c r="C60" s="1667"/>
      <c r="D60" s="1667"/>
      <c r="E60" s="1667"/>
      <c r="F60" s="1667"/>
      <c r="G60" s="1667"/>
      <c r="H60" s="1667"/>
      <c r="I60" s="1667"/>
      <c r="J60" s="1667"/>
      <c r="K60" s="1667"/>
      <c r="L60" s="1667"/>
      <c r="M60" s="1667"/>
      <c r="N60" s="1667"/>
      <c r="O60" s="1667"/>
      <c r="P60" s="1667"/>
      <c r="Q60" s="1668">
        <v>0</v>
      </c>
      <c r="R60" s="1668">
        <v>0</v>
      </c>
      <c r="S60" s="1668">
        <v>0</v>
      </c>
      <c r="T60" s="1668">
        <v>0</v>
      </c>
      <c r="U60" s="1668">
        <v>0</v>
      </c>
      <c r="V60" s="1668">
        <v>0</v>
      </c>
      <c r="W60" s="352">
        <v>0</v>
      </c>
      <c r="X60" s="352">
        <v>0</v>
      </c>
      <c r="Y60" s="352">
        <v>0</v>
      </c>
      <c r="Z60" s="352">
        <v>0</v>
      </c>
      <c r="AA60" s="352">
        <v>0</v>
      </c>
      <c r="AB60" s="352">
        <v>0</v>
      </c>
      <c r="AC60" s="352">
        <v>0</v>
      </c>
      <c r="AD60" s="1669">
        <v>0</v>
      </c>
      <c r="AE60" s="1061">
        <f t="shared" si="4"/>
        <v>0</v>
      </c>
      <c r="AF60" s="1675" t="e">
        <f>AE60/AE62</f>
        <v>#DIV/0!</v>
      </c>
    </row>
    <row r="61" spans="1:39" ht="15.75" hidden="1" thickBot="1" x14ac:dyDescent="0.3">
      <c r="A61" s="1577" t="s">
        <v>115</v>
      </c>
      <c r="B61" s="1670">
        <v>0</v>
      </c>
      <c r="C61" s="1671"/>
      <c r="D61" s="1671"/>
      <c r="E61" s="1671"/>
      <c r="F61" s="1671"/>
      <c r="G61" s="1671"/>
      <c r="H61" s="1671"/>
      <c r="I61" s="1671"/>
      <c r="J61" s="1671"/>
      <c r="K61" s="1671"/>
      <c r="L61" s="1671"/>
      <c r="M61" s="1671"/>
      <c r="N61" s="1671"/>
      <c r="O61" s="1671"/>
      <c r="P61" s="1671"/>
      <c r="Q61" s="1672">
        <v>0</v>
      </c>
      <c r="R61" s="1672">
        <v>0</v>
      </c>
      <c r="S61" s="1672">
        <v>0</v>
      </c>
      <c r="T61" s="1672">
        <v>0</v>
      </c>
      <c r="U61" s="1672">
        <v>0</v>
      </c>
      <c r="V61" s="1672">
        <v>0</v>
      </c>
      <c r="W61" s="353">
        <v>0</v>
      </c>
      <c r="X61" s="353">
        <v>0</v>
      </c>
      <c r="Y61" s="353">
        <v>0</v>
      </c>
      <c r="Z61" s="353">
        <v>0</v>
      </c>
      <c r="AA61" s="353">
        <v>0</v>
      </c>
      <c r="AB61" s="353">
        <v>0</v>
      </c>
      <c r="AC61" s="353">
        <v>0</v>
      </c>
      <c r="AD61" s="1673">
        <v>0</v>
      </c>
      <c r="AE61" s="1062">
        <f t="shared" si="4"/>
        <v>0</v>
      </c>
      <c r="AF61" s="1676" t="e">
        <f>AE61/AE62</f>
        <v>#DIV/0!</v>
      </c>
    </row>
    <row r="62" spans="1:39" ht="15.75" hidden="1" thickTop="1" x14ac:dyDescent="0.25">
      <c r="A62" s="1575" t="s">
        <v>135</v>
      </c>
      <c r="B62" s="979">
        <f>SUM(B58:B61)</f>
        <v>0</v>
      </c>
      <c r="C62" s="1519"/>
      <c r="D62" s="1519"/>
      <c r="E62" s="1519"/>
      <c r="F62" s="1519"/>
      <c r="G62" s="1519"/>
      <c r="H62" s="1519"/>
      <c r="I62" s="1519"/>
      <c r="J62" s="1519"/>
      <c r="K62" s="1519"/>
      <c r="L62" s="1519"/>
      <c r="M62" s="1519"/>
      <c r="N62" s="1519"/>
      <c r="O62" s="1519"/>
      <c r="P62" s="1519"/>
      <c r="Q62" s="70">
        <f>SUM(Q58:Q61)</f>
        <v>0</v>
      </c>
      <c r="R62" s="70">
        <f t="shared" ref="R62:AC62" si="5">SUM(R58:R61)</f>
        <v>0</v>
      </c>
      <c r="S62" s="70">
        <f t="shared" si="5"/>
        <v>0</v>
      </c>
      <c r="T62" s="70">
        <f t="shared" si="5"/>
        <v>0</v>
      </c>
      <c r="U62" s="70">
        <f t="shared" si="5"/>
        <v>0</v>
      </c>
      <c r="V62" s="70">
        <f t="shared" si="5"/>
        <v>0</v>
      </c>
      <c r="W62" s="70">
        <f t="shared" si="5"/>
        <v>0</v>
      </c>
      <c r="X62" s="70">
        <f t="shared" si="5"/>
        <v>0</v>
      </c>
      <c r="Y62" s="70">
        <f t="shared" si="5"/>
        <v>0</v>
      </c>
      <c r="Z62" s="70">
        <f t="shared" si="5"/>
        <v>0</v>
      </c>
      <c r="AA62" s="70">
        <f t="shared" si="5"/>
        <v>0</v>
      </c>
      <c r="AB62" s="70">
        <f t="shared" si="5"/>
        <v>0</v>
      </c>
      <c r="AC62" s="70">
        <f t="shared" si="5"/>
        <v>0</v>
      </c>
      <c r="AD62" s="1583">
        <f>SUM(AD58:AD61)</f>
        <v>0</v>
      </c>
      <c r="AE62" s="968">
        <f t="shared" si="4"/>
        <v>0</v>
      </c>
      <c r="AF62" s="1677" t="e">
        <f>AE62/AE62</f>
        <v>#DIV/0!</v>
      </c>
    </row>
    <row r="63" spans="1:39" ht="15.75" hidden="1" thickBot="1" x14ac:dyDescent="0.3">
      <c r="A63" s="1578" t="s">
        <v>136</v>
      </c>
      <c r="B63" s="1678" t="e">
        <f>B62/$AE$62</f>
        <v>#DIV/0!</v>
      </c>
      <c r="C63" s="1679" t="e">
        <f>C62/$AE$62</f>
        <v>#DIV/0!</v>
      </c>
      <c r="D63" s="1679" t="e">
        <f>D62/$AE$62</f>
        <v>#DIV/0!</v>
      </c>
      <c r="E63" s="1679" t="e">
        <f>E62/$AE$62</f>
        <v>#DIV/0!</v>
      </c>
      <c r="F63" s="1679" t="e">
        <f>F62/$AE$62</f>
        <v>#DIV/0!</v>
      </c>
      <c r="G63" s="1679"/>
      <c r="H63" s="1679"/>
      <c r="I63" s="1679" t="e">
        <f>I62/$AE$62</f>
        <v>#DIV/0!</v>
      </c>
      <c r="J63" s="1679" t="e">
        <f>J62/$AE$62</f>
        <v>#DIV/0!</v>
      </c>
      <c r="K63" s="1679"/>
      <c r="L63" s="1679"/>
      <c r="M63" s="1679"/>
      <c r="N63" s="1679"/>
      <c r="O63" s="1679"/>
      <c r="P63" s="1679"/>
      <c r="Q63" s="1679" t="e">
        <f t="shared" ref="Q63:AD63" si="6">Q62/$AE$62</f>
        <v>#DIV/0!</v>
      </c>
      <c r="R63" s="1679" t="e">
        <f t="shared" si="6"/>
        <v>#DIV/0!</v>
      </c>
      <c r="S63" s="1679" t="e">
        <f t="shared" si="6"/>
        <v>#DIV/0!</v>
      </c>
      <c r="T63" s="1679" t="e">
        <f t="shared" si="6"/>
        <v>#DIV/0!</v>
      </c>
      <c r="U63" s="1679" t="e">
        <f t="shared" si="6"/>
        <v>#DIV/0!</v>
      </c>
      <c r="V63" s="1679" t="e">
        <f t="shared" si="6"/>
        <v>#DIV/0!</v>
      </c>
      <c r="W63" s="1679" t="e">
        <f t="shared" si="6"/>
        <v>#DIV/0!</v>
      </c>
      <c r="X63" s="1679" t="e">
        <f t="shared" si="6"/>
        <v>#DIV/0!</v>
      </c>
      <c r="Y63" s="1679" t="e">
        <f t="shared" si="6"/>
        <v>#DIV/0!</v>
      </c>
      <c r="Z63" s="1679" t="e">
        <f t="shared" si="6"/>
        <v>#DIV/0!</v>
      </c>
      <c r="AA63" s="1679" t="e">
        <f t="shared" si="6"/>
        <v>#DIV/0!</v>
      </c>
      <c r="AB63" s="1679" t="e">
        <f t="shared" si="6"/>
        <v>#DIV/0!</v>
      </c>
      <c r="AC63" s="1679" t="e">
        <f t="shared" si="6"/>
        <v>#DIV/0!</v>
      </c>
      <c r="AD63" s="1680" t="e">
        <f t="shared" si="6"/>
        <v>#DIV/0!</v>
      </c>
      <c r="AE63" s="1678" t="e">
        <f t="shared" si="4"/>
        <v>#DIV/0!</v>
      </c>
      <c r="AF63" s="983"/>
    </row>
    <row r="64" spans="1:39" ht="14.25" hidden="1" customHeight="1" x14ac:dyDescent="0.25">
      <c r="A64" s="2086" t="s">
        <v>139</v>
      </c>
      <c r="B64" s="2087"/>
      <c r="C64" s="2087"/>
      <c r="D64" s="2087"/>
      <c r="E64" s="2087"/>
      <c r="F64" s="2087"/>
      <c r="G64" s="2087"/>
      <c r="H64" s="2087"/>
      <c r="I64" s="2087"/>
      <c r="J64" s="2087"/>
      <c r="K64" s="2087"/>
      <c r="L64" s="2087"/>
      <c r="M64" s="2087"/>
      <c r="N64" s="2087"/>
      <c r="O64" s="2087"/>
      <c r="P64" s="2087"/>
      <c r="Q64" s="2087"/>
      <c r="R64" s="2087"/>
      <c r="S64" s="2087"/>
      <c r="T64" s="2087"/>
      <c r="U64" s="2087"/>
      <c r="V64" s="2087"/>
      <c r="W64" s="2087"/>
      <c r="X64" s="2087"/>
      <c r="Y64" s="2087"/>
      <c r="Z64" s="2087"/>
      <c r="AA64" s="2087"/>
      <c r="AB64" s="2087"/>
    </row>
    <row r="65" spans="1:32" ht="16.5" hidden="1" thickBot="1" x14ac:dyDescent="0.3">
      <c r="A65" s="2098" t="s">
        <v>140</v>
      </c>
      <c r="B65" s="2099"/>
      <c r="C65" s="2099"/>
      <c r="D65" s="2099"/>
      <c r="E65" s="2099"/>
      <c r="F65" s="2099"/>
      <c r="G65" s="2099"/>
      <c r="H65" s="2099"/>
      <c r="I65" s="2099"/>
      <c r="J65" s="2099"/>
      <c r="K65" s="2099"/>
      <c r="L65" s="2099"/>
      <c r="M65" s="2099"/>
      <c r="N65" s="2099"/>
      <c r="O65" s="2099"/>
      <c r="P65" s="2099"/>
      <c r="Q65" s="2099"/>
      <c r="R65" s="2099"/>
      <c r="S65" s="2099"/>
      <c r="T65" s="2099"/>
      <c r="U65" s="2099"/>
      <c r="V65" s="2099"/>
      <c r="W65" s="2099"/>
      <c r="X65" s="2099"/>
      <c r="Y65" s="2099"/>
      <c r="Z65" s="2099"/>
      <c r="AA65" s="2099"/>
      <c r="AB65" s="2099"/>
    </row>
    <row r="66" spans="1:32" ht="60.75" hidden="1" thickBot="1" x14ac:dyDescent="0.3">
      <c r="A66" s="545"/>
      <c r="B66" s="972" t="s">
        <v>118</v>
      </c>
      <c r="C66" s="1518"/>
      <c r="D66" s="1518"/>
      <c r="E66" s="1518"/>
      <c r="F66" s="1518"/>
      <c r="G66" s="1518"/>
      <c r="H66" s="1518"/>
      <c r="I66" s="973" t="s">
        <v>119</v>
      </c>
      <c r="J66" s="973" t="s">
        <v>120</v>
      </c>
      <c r="K66" s="973" t="s">
        <v>141</v>
      </c>
      <c r="L66" s="974" t="s">
        <v>119</v>
      </c>
      <c r="M66" s="973" t="s">
        <v>121</v>
      </c>
      <c r="N66" s="973" t="s">
        <v>122</v>
      </c>
      <c r="O66" s="973" t="s">
        <v>123</v>
      </c>
      <c r="P66" s="973" t="s">
        <v>124</v>
      </c>
      <c r="Q66" s="973" t="s">
        <v>125</v>
      </c>
      <c r="R66" s="973" t="s">
        <v>126</v>
      </c>
      <c r="S66" s="973" t="s">
        <v>127</v>
      </c>
      <c r="T66" s="973" t="s">
        <v>128</v>
      </c>
      <c r="U66" s="973" t="s">
        <v>129</v>
      </c>
      <c r="V66" s="973" t="s">
        <v>130</v>
      </c>
      <c r="W66" s="973" t="s">
        <v>131</v>
      </c>
      <c r="X66" s="974" t="s">
        <v>132</v>
      </c>
      <c r="Y66" s="975" t="s">
        <v>133</v>
      </c>
      <c r="Z66" s="973" t="s">
        <v>134</v>
      </c>
      <c r="AA66" s="975" t="s">
        <v>133</v>
      </c>
      <c r="AB66" s="973" t="s">
        <v>134</v>
      </c>
      <c r="AC66" s="975" t="s">
        <v>133</v>
      </c>
      <c r="AD66" s="973" t="s">
        <v>134</v>
      </c>
      <c r="AE66" s="975" t="s">
        <v>133</v>
      </c>
      <c r="AF66" s="973" t="s">
        <v>134</v>
      </c>
    </row>
    <row r="67" spans="1:32" hidden="1" x14ac:dyDescent="0.25">
      <c r="A67" s="971" t="s">
        <v>112</v>
      </c>
      <c r="B67" s="1342">
        <v>0</v>
      </c>
      <c r="C67" s="1519"/>
      <c r="D67" s="1519"/>
      <c r="E67" s="1519"/>
      <c r="F67" s="1519"/>
      <c r="G67" s="1519"/>
      <c r="H67" s="1519"/>
      <c r="I67" s="1343">
        <v>0</v>
      </c>
      <c r="J67" s="1343">
        <v>0</v>
      </c>
      <c r="K67" s="1343">
        <v>0</v>
      </c>
      <c r="L67" s="1344">
        <v>0</v>
      </c>
      <c r="M67" s="1343">
        <v>0</v>
      </c>
      <c r="N67" s="1343">
        <v>0</v>
      </c>
      <c r="O67" s="1343">
        <v>0</v>
      </c>
      <c r="P67" s="1343">
        <v>0</v>
      </c>
      <c r="Q67" s="1343">
        <v>0</v>
      </c>
      <c r="R67" s="1343">
        <v>0</v>
      </c>
      <c r="S67" s="1343">
        <v>0</v>
      </c>
      <c r="T67" s="1343">
        <v>0</v>
      </c>
      <c r="U67" s="1343">
        <v>0</v>
      </c>
      <c r="V67" s="1343">
        <v>0</v>
      </c>
      <c r="W67" s="1343">
        <v>0</v>
      </c>
      <c r="X67" s="1344">
        <v>0</v>
      </c>
      <c r="Y67" s="1060">
        <v>0</v>
      </c>
      <c r="Z67" s="976">
        <v>0</v>
      </c>
      <c r="AA67" s="1060">
        <v>0</v>
      </c>
      <c r="AB67" s="976">
        <v>0</v>
      </c>
      <c r="AC67" s="1060">
        <v>0</v>
      </c>
      <c r="AD67" s="976">
        <v>0</v>
      </c>
      <c r="AE67" s="1060">
        <v>0</v>
      </c>
      <c r="AF67" s="976">
        <v>0</v>
      </c>
    </row>
    <row r="68" spans="1:32" hidden="1" x14ac:dyDescent="0.25">
      <c r="A68" s="1848" t="s">
        <v>113</v>
      </c>
      <c r="B68" s="1345">
        <v>0</v>
      </c>
      <c r="C68" s="1520"/>
      <c r="D68" s="1520"/>
      <c r="E68" s="1520"/>
      <c r="F68" s="1520"/>
      <c r="G68" s="1520"/>
      <c r="H68" s="1520"/>
      <c r="I68" s="352">
        <v>0</v>
      </c>
      <c r="J68" s="352">
        <v>0</v>
      </c>
      <c r="K68" s="352">
        <v>0</v>
      </c>
      <c r="L68" s="609">
        <v>0</v>
      </c>
      <c r="M68" s="352">
        <v>0</v>
      </c>
      <c r="N68" s="352">
        <v>0</v>
      </c>
      <c r="O68" s="352">
        <v>0</v>
      </c>
      <c r="P68" s="352">
        <v>0</v>
      </c>
      <c r="Q68" s="352">
        <v>0</v>
      </c>
      <c r="R68" s="352">
        <v>0</v>
      </c>
      <c r="S68" s="352">
        <v>0</v>
      </c>
      <c r="T68" s="352">
        <v>0</v>
      </c>
      <c r="U68" s="352">
        <v>0</v>
      </c>
      <c r="V68" s="352">
        <v>0</v>
      </c>
      <c r="W68" s="352">
        <v>0</v>
      </c>
      <c r="X68" s="609">
        <v>0</v>
      </c>
      <c r="Y68" s="1061">
        <v>0</v>
      </c>
      <c r="Z68" s="977">
        <v>0</v>
      </c>
      <c r="AA68" s="1061">
        <v>0</v>
      </c>
      <c r="AB68" s="977">
        <v>0</v>
      </c>
      <c r="AC68" s="1061">
        <v>0</v>
      </c>
      <c r="AD68" s="977">
        <v>0</v>
      </c>
      <c r="AE68" s="1061">
        <v>0</v>
      </c>
      <c r="AF68" s="977">
        <v>0</v>
      </c>
    </row>
    <row r="69" spans="1:32" hidden="1" x14ac:dyDescent="0.25">
      <c r="A69" s="1848" t="s">
        <v>114</v>
      </c>
      <c r="B69" s="1345">
        <v>0</v>
      </c>
      <c r="C69" s="1520"/>
      <c r="D69" s="1520"/>
      <c r="E69" s="1520"/>
      <c r="F69" s="1520"/>
      <c r="G69" s="1520"/>
      <c r="H69" s="1520"/>
      <c r="I69" s="352">
        <v>0</v>
      </c>
      <c r="J69" s="352">
        <v>0</v>
      </c>
      <c r="K69" s="352">
        <v>0</v>
      </c>
      <c r="L69" s="609">
        <v>0</v>
      </c>
      <c r="M69" s="352">
        <v>0</v>
      </c>
      <c r="N69" s="352">
        <v>0</v>
      </c>
      <c r="O69" s="352">
        <v>0</v>
      </c>
      <c r="P69" s="352">
        <v>0</v>
      </c>
      <c r="Q69" s="352">
        <v>0</v>
      </c>
      <c r="R69" s="352">
        <v>0</v>
      </c>
      <c r="S69" s="352">
        <v>0</v>
      </c>
      <c r="T69" s="352">
        <v>0</v>
      </c>
      <c r="U69" s="352">
        <v>0</v>
      </c>
      <c r="V69" s="352">
        <v>0</v>
      </c>
      <c r="W69" s="352">
        <v>0</v>
      </c>
      <c r="X69" s="609">
        <v>0</v>
      </c>
      <c r="Y69" s="1061">
        <v>0</v>
      </c>
      <c r="Z69" s="977">
        <v>0</v>
      </c>
      <c r="AA69" s="1061">
        <v>0</v>
      </c>
      <c r="AB69" s="977">
        <v>0</v>
      </c>
      <c r="AC69" s="1061">
        <v>0</v>
      </c>
      <c r="AD69" s="977">
        <v>0</v>
      </c>
      <c r="AE69" s="1061">
        <v>0</v>
      </c>
      <c r="AF69" s="977">
        <v>0</v>
      </c>
    </row>
    <row r="70" spans="1:32" ht="15.75" hidden="1" thickBot="1" x14ac:dyDescent="0.3">
      <c r="A70" s="1847" t="s">
        <v>115</v>
      </c>
      <c r="B70" s="1346">
        <v>0</v>
      </c>
      <c r="C70" s="1521"/>
      <c r="D70" s="1521"/>
      <c r="E70" s="1521"/>
      <c r="F70" s="1521"/>
      <c r="G70" s="1521"/>
      <c r="H70" s="1521"/>
      <c r="I70" s="353">
        <v>0</v>
      </c>
      <c r="J70" s="353">
        <v>0</v>
      </c>
      <c r="K70" s="353">
        <v>0</v>
      </c>
      <c r="L70" s="610">
        <v>0</v>
      </c>
      <c r="M70" s="353">
        <v>0</v>
      </c>
      <c r="N70" s="353">
        <v>0</v>
      </c>
      <c r="O70" s="353">
        <v>0</v>
      </c>
      <c r="P70" s="353">
        <v>0</v>
      </c>
      <c r="Q70" s="353">
        <v>0</v>
      </c>
      <c r="R70" s="353">
        <v>0</v>
      </c>
      <c r="S70" s="353">
        <v>0</v>
      </c>
      <c r="T70" s="353">
        <v>0</v>
      </c>
      <c r="U70" s="353">
        <v>0</v>
      </c>
      <c r="V70" s="353">
        <v>0</v>
      </c>
      <c r="W70" s="353">
        <v>0</v>
      </c>
      <c r="X70" s="610">
        <v>0</v>
      </c>
      <c r="Y70" s="1062">
        <v>0</v>
      </c>
      <c r="Z70" s="978">
        <v>0</v>
      </c>
      <c r="AA70" s="1062">
        <v>0</v>
      </c>
      <c r="AB70" s="978">
        <v>0</v>
      </c>
      <c r="AC70" s="1062">
        <v>0</v>
      </c>
      <c r="AD70" s="978">
        <v>0</v>
      </c>
      <c r="AE70" s="1062">
        <v>0</v>
      </c>
      <c r="AF70" s="978">
        <v>0</v>
      </c>
    </row>
    <row r="71" spans="1:32" ht="15.75" hidden="1" thickTop="1" x14ac:dyDescent="0.25">
      <c r="A71" s="971" t="s">
        <v>135</v>
      </c>
      <c r="B71" s="979">
        <v>0</v>
      </c>
      <c r="C71" s="1519"/>
      <c r="D71" s="1519"/>
      <c r="E71" s="1519"/>
      <c r="F71" s="1519"/>
      <c r="G71" s="1519"/>
      <c r="H71" s="1519"/>
      <c r="I71" s="70">
        <v>0</v>
      </c>
      <c r="J71" s="70">
        <v>0</v>
      </c>
      <c r="K71" s="70">
        <v>0</v>
      </c>
      <c r="L71" s="967">
        <v>0</v>
      </c>
      <c r="M71" s="70">
        <v>0</v>
      </c>
      <c r="N71" s="70">
        <v>0</v>
      </c>
      <c r="O71" s="70">
        <v>0</v>
      </c>
      <c r="P71" s="70">
        <v>0</v>
      </c>
      <c r="Q71" s="70">
        <v>0</v>
      </c>
      <c r="R71" s="70">
        <v>0</v>
      </c>
      <c r="S71" s="70">
        <v>0</v>
      </c>
      <c r="T71" s="70">
        <v>0</v>
      </c>
      <c r="U71" s="70">
        <v>0</v>
      </c>
      <c r="V71" s="70">
        <v>0</v>
      </c>
      <c r="W71" s="70">
        <v>0</v>
      </c>
      <c r="X71" s="967">
        <v>0</v>
      </c>
      <c r="Y71" s="968">
        <v>0</v>
      </c>
      <c r="Z71" s="980">
        <v>0</v>
      </c>
      <c r="AA71" s="968">
        <v>0</v>
      </c>
      <c r="AB71" s="980">
        <v>0</v>
      </c>
      <c r="AC71" s="968">
        <v>0</v>
      </c>
      <c r="AD71" s="980">
        <v>0</v>
      </c>
      <c r="AE71" s="968">
        <v>0</v>
      </c>
      <c r="AF71" s="980">
        <v>0</v>
      </c>
    </row>
    <row r="72" spans="1:32" ht="14.25" hidden="1" customHeight="1" thickBot="1" x14ac:dyDescent="0.3">
      <c r="A72" s="1848" t="s">
        <v>136</v>
      </c>
      <c r="B72" s="969">
        <v>0</v>
      </c>
      <c r="C72" s="1522"/>
      <c r="D72" s="1522"/>
      <c r="E72" s="1522"/>
      <c r="F72" s="1522"/>
      <c r="G72" s="1522"/>
      <c r="H72" s="1522"/>
      <c r="I72" s="981">
        <v>0</v>
      </c>
      <c r="J72" s="981">
        <v>0</v>
      </c>
      <c r="K72" s="981">
        <v>0</v>
      </c>
      <c r="L72" s="982">
        <v>0</v>
      </c>
      <c r="M72" s="981">
        <v>0</v>
      </c>
      <c r="N72" s="981">
        <v>0</v>
      </c>
      <c r="O72" s="981">
        <v>0</v>
      </c>
      <c r="P72" s="981">
        <v>0</v>
      </c>
      <c r="Q72" s="981">
        <v>0</v>
      </c>
      <c r="R72" s="981">
        <v>0</v>
      </c>
      <c r="S72" s="981">
        <v>0</v>
      </c>
      <c r="T72" s="981">
        <v>0</v>
      </c>
      <c r="U72" s="981">
        <v>0</v>
      </c>
      <c r="V72" s="981">
        <v>0</v>
      </c>
      <c r="W72" s="981">
        <v>0</v>
      </c>
      <c r="X72" s="982">
        <v>0</v>
      </c>
      <c r="Y72" s="969">
        <v>0</v>
      </c>
      <c r="Z72" s="983"/>
      <c r="AA72" s="969">
        <v>0</v>
      </c>
      <c r="AB72" s="983"/>
      <c r="AC72" s="969">
        <v>0</v>
      </c>
      <c r="AD72" s="983"/>
      <c r="AE72" s="969">
        <v>0</v>
      </c>
      <c r="AF72" s="983"/>
    </row>
    <row r="73" spans="1:32" ht="14.25" hidden="1" customHeight="1" x14ac:dyDescent="0.25">
      <c r="A73" s="2086" t="s">
        <v>139</v>
      </c>
      <c r="B73" s="2087"/>
      <c r="C73" s="2087"/>
      <c r="D73" s="2087"/>
      <c r="E73" s="2087"/>
      <c r="F73" s="2087"/>
      <c r="G73" s="2087"/>
      <c r="H73" s="2087"/>
      <c r="I73" s="2087"/>
      <c r="J73" s="2087"/>
      <c r="K73" s="2087"/>
      <c r="L73" s="2087"/>
      <c r="M73" s="2087"/>
      <c r="N73" s="2087"/>
      <c r="O73" s="2087"/>
      <c r="P73" s="2087"/>
      <c r="Q73" s="2087"/>
      <c r="R73" s="2087"/>
      <c r="S73" s="2087"/>
      <c r="T73" s="2087"/>
      <c r="U73" s="2087"/>
      <c r="V73" s="2087"/>
      <c r="W73" s="2087"/>
      <c r="X73" s="2087"/>
      <c r="Y73" s="2087"/>
      <c r="Z73" s="2087"/>
      <c r="AA73" s="2087"/>
      <c r="AB73" s="2087"/>
    </row>
    <row r="74" spans="1:32" ht="16.5" hidden="1" thickBot="1" x14ac:dyDescent="0.3">
      <c r="A74" s="2098" t="s">
        <v>142</v>
      </c>
      <c r="B74" s="2099"/>
      <c r="C74" s="2099"/>
      <c r="D74" s="2099"/>
      <c r="E74" s="2099"/>
      <c r="F74" s="2099"/>
      <c r="G74" s="2099"/>
      <c r="H74" s="2099"/>
      <c r="I74" s="2099"/>
      <c r="J74" s="2099"/>
      <c r="K74" s="2099"/>
      <c r="L74" s="2099"/>
      <c r="M74" s="2099"/>
      <c r="N74" s="2099"/>
      <c r="O74" s="2099"/>
      <c r="P74" s="2099"/>
      <c r="Q74" s="2099"/>
      <c r="R74" s="2099"/>
      <c r="S74" s="2099"/>
      <c r="T74" s="2099"/>
      <c r="U74" s="2099"/>
      <c r="V74" s="2099"/>
      <c r="W74" s="2099"/>
      <c r="X74" s="2099"/>
      <c r="Y74" s="2099"/>
      <c r="Z74" s="2099"/>
      <c r="AA74" s="2099"/>
      <c r="AB74" s="2099"/>
    </row>
    <row r="75" spans="1:32" ht="60.75" hidden="1" thickBot="1" x14ac:dyDescent="0.3">
      <c r="A75" s="545"/>
      <c r="B75" s="972" t="s">
        <v>118</v>
      </c>
      <c r="C75" s="1518"/>
      <c r="D75" s="1518"/>
      <c r="E75" s="1518"/>
      <c r="F75" s="1518"/>
      <c r="G75" s="1518"/>
      <c r="H75" s="1518"/>
      <c r="I75" s="973" t="s">
        <v>119</v>
      </c>
      <c r="J75" s="973" t="s">
        <v>120</v>
      </c>
      <c r="K75" s="973" t="s">
        <v>141</v>
      </c>
      <c r="L75" s="974" t="s">
        <v>119</v>
      </c>
      <c r="M75" s="973" t="s">
        <v>121</v>
      </c>
      <c r="N75" s="973" t="s">
        <v>122</v>
      </c>
      <c r="O75" s="973" t="s">
        <v>123</v>
      </c>
      <c r="P75" s="973" t="s">
        <v>124</v>
      </c>
      <c r="Q75" s="973" t="s">
        <v>125</v>
      </c>
      <c r="R75" s="973" t="s">
        <v>126</v>
      </c>
      <c r="S75" s="973" t="s">
        <v>127</v>
      </c>
      <c r="T75" s="973" t="s">
        <v>128</v>
      </c>
      <c r="U75" s="973" t="s">
        <v>129</v>
      </c>
      <c r="V75" s="973" t="s">
        <v>130</v>
      </c>
      <c r="W75" s="973" t="s">
        <v>131</v>
      </c>
      <c r="X75" s="974" t="s">
        <v>132</v>
      </c>
      <c r="Y75" s="975" t="s">
        <v>133</v>
      </c>
      <c r="Z75" s="973" t="s">
        <v>134</v>
      </c>
      <c r="AA75" s="975" t="s">
        <v>133</v>
      </c>
      <c r="AB75" s="973" t="s">
        <v>134</v>
      </c>
      <c r="AC75" s="975" t="s">
        <v>133</v>
      </c>
      <c r="AD75" s="973" t="s">
        <v>134</v>
      </c>
      <c r="AE75" s="975" t="s">
        <v>133</v>
      </c>
      <c r="AF75" s="973" t="s">
        <v>134</v>
      </c>
    </row>
    <row r="76" spans="1:32" hidden="1" x14ac:dyDescent="0.25">
      <c r="A76" s="971" t="s">
        <v>112</v>
      </c>
      <c r="B76" s="1342">
        <v>0</v>
      </c>
      <c r="C76" s="1519"/>
      <c r="D76" s="1519"/>
      <c r="E76" s="1519"/>
      <c r="F76" s="1519"/>
      <c r="G76" s="1519"/>
      <c r="H76" s="1519"/>
      <c r="I76" s="1343">
        <v>0</v>
      </c>
      <c r="J76" s="1343">
        <v>0</v>
      </c>
      <c r="K76" s="1343">
        <v>0</v>
      </c>
      <c r="L76" s="1344">
        <v>0</v>
      </c>
      <c r="M76" s="1343">
        <v>0</v>
      </c>
      <c r="N76" s="1343">
        <v>0</v>
      </c>
      <c r="O76" s="1343">
        <v>0</v>
      </c>
      <c r="P76" s="1343">
        <v>0</v>
      </c>
      <c r="Q76" s="1343">
        <v>0</v>
      </c>
      <c r="R76" s="1343">
        <v>0</v>
      </c>
      <c r="S76" s="1343">
        <v>0</v>
      </c>
      <c r="T76" s="1343">
        <v>0</v>
      </c>
      <c r="U76" s="1343">
        <v>0</v>
      </c>
      <c r="V76" s="1343">
        <v>0</v>
      </c>
      <c r="W76" s="1343">
        <v>0</v>
      </c>
      <c r="X76" s="1344">
        <v>0</v>
      </c>
      <c r="Y76" s="1060">
        <v>0</v>
      </c>
      <c r="Z76" s="976">
        <v>0</v>
      </c>
      <c r="AA76" s="1060">
        <v>0</v>
      </c>
      <c r="AB76" s="976">
        <v>0</v>
      </c>
      <c r="AC76" s="1060">
        <v>0</v>
      </c>
      <c r="AD76" s="976">
        <v>0</v>
      </c>
      <c r="AE76" s="1060">
        <v>0</v>
      </c>
      <c r="AF76" s="976">
        <v>0</v>
      </c>
    </row>
    <row r="77" spans="1:32" hidden="1" x14ac:dyDescent="0.25">
      <c r="A77" s="1848" t="s">
        <v>113</v>
      </c>
      <c r="B77" s="1345">
        <v>0</v>
      </c>
      <c r="C77" s="1520"/>
      <c r="D77" s="1520"/>
      <c r="E77" s="1520"/>
      <c r="F77" s="1520"/>
      <c r="G77" s="1520"/>
      <c r="H77" s="1520"/>
      <c r="I77" s="352">
        <v>0</v>
      </c>
      <c r="J77" s="352">
        <v>0</v>
      </c>
      <c r="K77" s="352">
        <v>0</v>
      </c>
      <c r="L77" s="609">
        <v>0</v>
      </c>
      <c r="M77" s="352">
        <v>0</v>
      </c>
      <c r="N77" s="352">
        <v>0</v>
      </c>
      <c r="O77" s="352">
        <v>0</v>
      </c>
      <c r="P77" s="352">
        <v>0</v>
      </c>
      <c r="Q77" s="352">
        <v>0</v>
      </c>
      <c r="R77" s="352">
        <v>0</v>
      </c>
      <c r="S77" s="352">
        <v>0</v>
      </c>
      <c r="T77" s="352">
        <v>0</v>
      </c>
      <c r="U77" s="352">
        <v>0</v>
      </c>
      <c r="V77" s="352">
        <v>0</v>
      </c>
      <c r="W77" s="352">
        <v>0</v>
      </c>
      <c r="X77" s="609">
        <v>0</v>
      </c>
      <c r="Y77" s="1061">
        <v>0</v>
      </c>
      <c r="Z77" s="977">
        <v>0</v>
      </c>
      <c r="AA77" s="1061">
        <v>0</v>
      </c>
      <c r="AB77" s="977">
        <v>0</v>
      </c>
      <c r="AC77" s="1061">
        <v>0</v>
      </c>
      <c r="AD77" s="977">
        <v>0</v>
      </c>
      <c r="AE77" s="1061">
        <v>0</v>
      </c>
      <c r="AF77" s="977">
        <v>0</v>
      </c>
    </row>
    <row r="78" spans="1:32" hidden="1" x14ac:dyDescent="0.25">
      <c r="A78" s="1848" t="s">
        <v>114</v>
      </c>
      <c r="B78" s="1345">
        <v>0</v>
      </c>
      <c r="C78" s="1520"/>
      <c r="D78" s="1520"/>
      <c r="E78" s="1520"/>
      <c r="F78" s="1520"/>
      <c r="G78" s="1520"/>
      <c r="H78" s="1520"/>
      <c r="I78" s="352">
        <v>0</v>
      </c>
      <c r="J78" s="352">
        <v>0</v>
      </c>
      <c r="K78" s="352">
        <v>0</v>
      </c>
      <c r="L78" s="609">
        <v>0</v>
      </c>
      <c r="M78" s="352">
        <v>0</v>
      </c>
      <c r="N78" s="352">
        <v>0</v>
      </c>
      <c r="O78" s="352">
        <v>0</v>
      </c>
      <c r="P78" s="352">
        <v>0</v>
      </c>
      <c r="Q78" s="352">
        <v>0</v>
      </c>
      <c r="R78" s="352">
        <v>0</v>
      </c>
      <c r="S78" s="352">
        <v>0</v>
      </c>
      <c r="T78" s="352">
        <v>0</v>
      </c>
      <c r="U78" s="352">
        <v>0</v>
      </c>
      <c r="V78" s="352">
        <v>0</v>
      </c>
      <c r="W78" s="352">
        <v>0</v>
      </c>
      <c r="X78" s="609">
        <v>0</v>
      </c>
      <c r="Y78" s="1061">
        <v>0</v>
      </c>
      <c r="Z78" s="977">
        <v>0</v>
      </c>
      <c r="AA78" s="1061">
        <v>0</v>
      </c>
      <c r="AB78" s="977">
        <v>0</v>
      </c>
      <c r="AC78" s="1061">
        <v>0</v>
      </c>
      <c r="AD78" s="977">
        <v>0</v>
      </c>
      <c r="AE78" s="1061">
        <v>0</v>
      </c>
      <c r="AF78" s="977">
        <v>0</v>
      </c>
    </row>
    <row r="79" spans="1:32" ht="15.75" hidden="1" thickBot="1" x14ac:dyDescent="0.3">
      <c r="A79" s="1847" t="s">
        <v>115</v>
      </c>
      <c r="B79" s="1346">
        <v>0</v>
      </c>
      <c r="C79" s="1521"/>
      <c r="D79" s="1521"/>
      <c r="E79" s="1521"/>
      <c r="F79" s="1521"/>
      <c r="G79" s="1521"/>
      <c r="H79" s="1521"/>
      <c r="I79" s="353">
        <v>0</v>
      </c>
      <c r="J79" s="353">
        <v>0</v>
      </c>
      <c r="K79" s="353">
        <v>0</v>
      </c>
      <c r="L79" s="610">
        <v>0</v>
      </c>
      <c r="M79" s="353">
        <v>0</v>
      </c>
      <c r="N79" s="353">
        <v>0</v>
      </c>
      <c r="O79" s="353">
        <v>0</v>
      </c>
      <c r="P79" s="353">
        <v>0</v>
      </c>
      <c r="Q79" s="353">
        <v>0</v>
      </c>
      <c r="R79" s="353">
        <v>0</v>
      </c>
      <c r="S79" s="353">
        <v>0</v>
      </c>
      <c r="T79" s="353">
        <v>0</v>
      </c>
      <c r="U79" s="353">
        <v>0</v>
      </c>
      <c r="V79" s="353">
        <v>0</v>
      </c>
      <c r="W79" s="353">
        <v>0</v>
      </c>
      <c r="X79" s="610">
        <v>0</v>
      </c>
      <c r="Y79" s="1062">
        <v>0</v>
      </c>
      <c r="Z79" s="978">
        <v>0</v>
      </c>
      <c r="AA79" s="1062">
        <v>0</v>
      </c>
      <c r="AB79" s="978">
        <v>0</v>
      </c>
      <c r="AC79" s="1062">
        <v>0</v>
      </c>
      <c r="AD79" s="978">
        <v>0</v>
      </c>
      <c r="AE79" s="1062">
        <v>0</v>
      </c>
      <c r="AF79" s="978">
        <v>0</v>
      </c>
    </row>
    <row r="80" spans="1:32" ht="15.75" hidden="1" thickTop="1" x14ac:dyDescent="0.25">
      <c r="A80" s="971" t="s">
        <v>135</v>
      </c>
      <c r="B80" s="979">
        <v>0</v>
      </c>
      <c r="C80" s="1519"/>
      <c r="D80" s="1519"/>
      <c r="E80" s="1519"/>
      <c r="F80" s="1519"/>
      <c r="G80" s="1519"/>
      <c r="H80" s="1519"/>
      <c r="I80" s="70">
        <v>0</v>
      </c>
      <c r="J80" s="70">
        <v>0</v>
      </c>
      <c r="K80" s="70">
        <v>0</v>
      </c>
      <c r="L80" s="967">
        <v>0</v>
      </c>
      <c r="M80" s="70">
        <v>0</v>
      </c>
      <c r="N80" s="70">
        <v>0</v>
      </c>
      <c r="O80" s="70">
        <v>0</v>
      </c>
      <c r="P80" s="70">
        <v>0</v>
      </c>
      <c r="Q80" s="70">
        <v>0</v>
      </c>
      <c r="R80" s="70">
        <v>0</v>
      </c>
      <c r="S80" s="70">
        <v>0</v>
      </c>
      <c r="T80" s="70">
        <v>0</v>
      </c>
      <c r="U80" s="70">
        <v>0</v>
      </c>
      <c r="V80" s="70">
        <v>0</v>
      </c>
      <c r="W80" s="70">
        <v>0</v>
      </c>
      <c r="X80" s="967">
        <v>0</v>
      </c>
      <c r="Y80" s="968">
        <v>0</v>
      </c>
      <c r="Z80" s="980">
        <v>0</v>
      </c>
      <c r="AA80" s="968">
        <v>0</v>
      </c>
      <c r="AB80" s="980">
        <v>0</v>
      </c>
      <c r="AC80" s="968">
        <v>0</v>
      </c>
      <c r="AD80" s="980">
        <v>0</v>
      </c>
      <c r="AE80" s="968">
        <v>0</v>
      </c>
      <c r="AF80" s="980">
        <v>0</v>
      </c>
    </row>
    <row r="81" spans="1:32" ht="14.25" hidden="1" customHeight="1" thickBot="1" x14ac:dyDescent="0.3">
      <c r="A81" s="1848" t="s">
        <v>136</v>
      </c>
      <c r="B81" s="969">
        <v>0</v>
      </c>
      <c r="C81" s="1522"/>
      <c r="D81" s="1522"/>
      <c r="E81" s="1522"/>
      <c r="F81" s="1522"/>
      <c r="G81" s="1522"/>
      <c r="H81" s="1522"/>
      <c r="I81" s="981">
        <v>0</v>
      </c>
      <c r="J81" s="981">
        <v>0</v>
      </c>
      <c r="K81" s="981">
        <v>0</v>
      </c>
      <c r="L81" s="982">
        <v>0</v>
      </c>
      <c r="M81" s="981">
        <v>0</v>
      </c>
      <c r="N81" s="981">
        <v>0</v>
      </c>
      <c r="O81" s="981">
        <v>0</v>
      </c>
      <c r="P81" s="981">
        <v>0</v>
      </c>
      <c r="Q81" s="981">
        <v>0</v>
      </c>
      <c r="R81" s="981">
        <v>0</v>
      </c>
      <c r="S81" s="981">
        <v>0</v>
      </c>
      <c r="T81" s="981">
        <v>0</v>
      </c>
      <c r="U81" s="981">
        <v>0</v>
      </c>
      <c r="V81" s="981">
        <v>0</v>
      </c>
      <c r="W81" s="981">
        <v>0</v>
      </c>
      <c r="X81" s="982">
        <v>0</v>
      </c>
      <c r="Y81" s="969">
        <v>0</v>
      </c>
      <c r="Z81" s="983"/>
      <c r="AA81" s="969">
        <v>0</v>
      </c>
      <c r="AB81" s="983"/>
      <c r="AC81" s="969">
        <v>0</v>
      </c>
      <c r="AD81" s="983"/>
      <c r="AE81" s="969">
        <v>0</v>
      </c>
      <c r="AF81" s="983"/>
    </row>
    <row r="82" spans="1:32" ht="16.5" hidden="1" thickBot="1" x14ac:dyDescent="0.3">
      <c r="A82" s="2100" t="s">
        <v>143</v>
      </c>
      <c r="B82" s="2101"/>
      <c r="C82" s="2101"/>
      <c r="D82" s="2101"/>
      <c r="E82" s="2101"/>
      <c r="F82" s="2101"/>
      <c r="G82" s="2101"/>
      <c r="H82" s="2101"/>
      <c r="I82" s="2101"/>
      <c r="J82" s="2101"/>
      <c r="K82" s="2101"/>
      <c r="L82" s="2101"/>
      <c r="M82" s="2101"/>
      <c r="N82" s="2101"/>
      <c r="O82" s="2101"/>
      <c r="P82" s="2101"/>
      <c r="Q82" s="2101"/>
      <c r="R82" s="2101"/>
      <c r="S82" s="2101"/>
      <c r="T82" s="2101"/>
      <c r="U82" s="2101"/>
      <c r="V82" s="2101"/>
      <c r="W82" s="2101"/>
      <c r="X82" s="2101"/>
      <c r="Y82" s="2101"/>
      <c r="Z82" s="2101"/>
      <c r="AA82" s="2101"/>
      <c r="AB82" s="2101"/>
    </row>
    <row r="83" spans="1:32" ht="54" hidden="1" thickBot="1" x14ac:dyDescent="0.3">
      <c r="A83" s="545"/>
      <c r="B83" s="972" t="s">
        <v>118</v>
      </c>
      <c r="C83" s="972"/>
      <c r="D83" s="972"/>
      <c r="E83" s="972"/>
      <c r="F83" s="972"/>
      <c r="G83" s="972"/>
      <c r="H83" s="972"/>
      <c r="I83" s="973" t="s">
        <v>119</v>
      </c>
      <c r="J83" s="973" t="s">
        <v>120</v>
      </c>
      <c r="K83" s="973" t="s">
        <v>141</v>
      </c>
      <c r="L83" s="974" t="s">
        <v>119</v>
      </c>
      <c r="M83" s="973" t="s">
        <v>121</v>
      </c>
      <c r="N83" s="973" t="s">
        <v>122</v>
      </c>
      <c r="O83" s="973" t="s">
        <v>123</v>
      </c>
      <c r="P83" s="973" t="s">
        <v>124</v>
      </c>
      <c r="Q83" s="973" t="s">
        <v>125</v>
      </c>
      <c r="R83" s="973" t="s">
        <v>126</v>
      </c>
      <c r="S83" s="973" t="s">
        <v>127</v>
      </c>
      <c r="T83" s="973" t="s">
        <v>128</v>
      </c>
      <c r="U83" s="973" t="s">
        <v>129</v>
      </c>
      <c r="V83" s="973" t="s">
        <v>130</v>
      </c>
      <c r="W83" s="973" t="s">
        <v>131</v>
      </c>
      <c r="X83" s="974" t="s">
        <v>132</v>
      </c>
      <c r="Y83" s="975" t="s">
        <v>133</v>
      </c>
      <c r="Z83" s="973" t="s">
        <v>134</v>
      </c>
      <c r="AA83" s="975" t="s">
        <v>133</v>
      </c>
      <c r="AB83" s="973" t="s">
        <v>134</v>
      </c>
      <c r="AC83" s="975" t="s">
        <v>133</v>
      </c>
      <c r="AD83" s="973" t="s">
        <v>134</v>
      </c>
      <c r="AE83" s="975" t="s">
        <v>133</v>
      </c>
      <c r="AF83" s="973" t="s">
        <v>134</v>
      </c>
    </row>
    <row r="84" spans="1:32" hidden="1" x14ac:dyDescent="0.25">
      <c r="A84" s="971" t="s">
        <v>112</v>
      </c>
      <c r="B84" s="1342">
        <v>0</v>
      </c>
      <c r="C84" s="1519"/>
      <c r="D84" s="1519"/>
      <c r="E84" s="1519"/>
      <c r="F84" s="1519"/>
      <c r="G84" s="1519"/>
      <c r="H84" s="1519"/>
      <c r="I84" s="1051">
        <v>0</v>
      </c>
      <c r="J84" s="1052">
        <v>0</v>
      </c>
      <c r="K84" s="1052">
        <v>0</v>
      </c>
      <c r="L84" s="1052">
        <v>0</v>
      </c>
      <c r="M84" s="1053">
        <v>0</v>
      </c>
      <c r="N84" s="1052">
        <v>0</v>
      </c>
      <c r="O84" s="1052">
        <v>0</v>
      </c>
      <c r="P84" s="1052">
        <v>0</v>
      </c>
      <c r="Q84" s="1052">
        <v>0</v>
      </c>
      <c r="R84" s="1052">
        <v>0</v>
      </c>
      <c r="S84" s="1052">
        <v>0</v>
      </c>
      <c r="T84" s="1052">
        <v>0</v>
      </c>
      <c r="U84" s="1052">
        <v>0</v>
      </c>
      <c r="V84" s="1052">
        <v>0</v>
      </c>
      <c r="W84" s="1052">
        <v>0</v>
      </c>
      <c r="X84" s="1052">
        <v>0</v>
      </c>
      <c r="Y84" s="1053">
        <v>0</v>
      </c>
      <c r="Z84" s="1060">
        <v>0</v>
      </c>
      <c r="AA84" s="1053">
        <v>0</v>
      </c>
      <c r="AB84" s="1060">
        <v>0</v>
      </c>
      <c r="AC84" s="1053">
        <v>0</v>
      </c>
      <c r="AD84" s="1060">
        <v>0</v>
      </c>
      <c r="AE84" s="1053">
        <v>0</v>
      </c>
      <c r="AF84" s="1060">
        <v>0</v>
      </c>
    </row>
    <row r="85" spans="1:32" hidden="1" x14ac:dyDescent="0.25">
      <c r="A85" s="1848" t="s">
        <v>113</v>
      </c>
      <c r="B85" s="1345">
        <v>0</v>
      </c>
      <c r="C85" s="1520"/>
      <c r="D85" s="1520"/>
      <c r="E85" s="1520"/>
      <c r="F85" s="1520"/>
      <c r="G85" s="1520"/>
      <c r="H85" s="1520"/>
      <c r="I85" s="1054">
        <v>0</v>
      </c>
      <c r="J85" s="1055">
        <v>0</v>
      </c>
      <c r="K85" s="1055">
        <v>0</v>
      </c>
      <c r="L85" s="1055">
        <v>0</v>
      </c>
      <c r="M85" s="1056">
        <v>0</v>
      </c>
      <c r="N85" s="1055">
        <v>0</v>
      </c>
      <c r="O85" s="1055">
        <v>0</v>
      </c>
      <c r="P85" s="1055">
        <v>0</v>
      </c>
      <c r="Q85" s="1055">
        <v>0</v>
      </c>
      <c r="R85" s="1055">
        <v>0</v>
      </c>
      <c r="S85" s="1055">
        <v>0</v>
      </c>
      <c r="T85" s="1055">
        <v>0</v>
      </c>
      <c r="U85" s="1055">
        <v>0</v>
      </c>
      <c r="V85" s="1055">
        <v>0</v>
      </c>
      <c r="W85" s="1055">
        <v>0</v>
      </c>
      <c r="X85" s="1055">
        <v>0</v>
      </c>
      <c r="Y85" s="1056">
        <v>0</v>
      </c>
      <c r="Z85" s="1061">
        <v>0</v>
      </c>
      <c r="AA85" s="1056">
        <v>0</v>
      </c>
      <c r="AB85" s="1061">
        <v>0</v>
      </c>
      <c r="AC85" s="1056">
        <v>0</v>
      </c>
      <c r="AD85" s="1061">
        <v>0</v>
      </c>
      <c r="AE85" s="1056">
        <v>0</v>
      </c>
      <c r="AF85" s="1061">
        <v>0</v>
      </c>
    </row>
    <row r="86" spans="1:32" hidden="1" x14ac:dyDescent="0.25">
      <c r="A86" s="1848" t="s">
        <v>114</v>
      </c>
      <c r="B86" s="1345">
        <v>0</v>
      </c>
      <c r="C86" s="1520"/>
      <c r="D86" s="1520"/>
      <c r="E86" s="1520"/>
      <c r="F86" s="1520"/>
      <c r="G86" s="1520"/>
      <c r="H86" s="1520"/>
      <c r="I86" s="1054">
        <v>0</v>
      </c>
      <c r="J86" s="1055">
        <v>0</v>
      </c>
      <c r="K86" s="1055">
        <v>0</v>
      </c>
      <c r="L86" s="1055">
        <v>0</v>
      </c>
      <c r="M86" s="1056">
        <v>0</v>
      </c>
      <c r="N86" s="1055">
        <v>0</v>
      </c>
      <c r="O86" s="1055">
        <v>0</v>
      </c>
      <c r="P86" s="1055">
        <v>0</v>
      </c>
      <c r="Q86" s="1055">
        <v>0</v>
      </c>
      <c r="R86" s="1055">
        <v>0</v>
      </c>
      <c r="S86" s="1055">
        <v>0</v>
      </c>
      <c r="T86" s="1055">
        <v>0</v>
      </c>
      <c r="U86" s="1055">
        <v>0</v>
      </c>
      <c r="V86" s="1055">
        <v>0</v>
      </c>
      <c r="W86" s="1055">
        <v>0</v>
      </c>
      <c r="X86" s="1055">
        <v>0</v>
      </c>
      <c r="Y86" s="1056">
        <v>0</v>
      </c>
      <c r="Z86" s="1061">
        <v>0</v>
      </c>
      <c r="AA86" s="1056">
        <v>0</v>
      </c>
      <c r="AB86" s="1061">
        <v>0</v>
      </c>
      <c r="AC86" s="1056">
        <v>0</v>
      </c>
      <c r="AD86" s="1061">
        <v>0</v>
      </c>
      <c r="AE86" s="1056">
        <v>0</v>
      </c>
      <c r="AF86" s="1061">
        <v>0</v>
      </c>
    </row>
    <row r="87" spans="1:32" ht="15.75" hidden="1" thickBot="1" x14ac:dyDescent="0.3">
      <c r="A87" s="1847" t="s">
        <v>115</v>
      </c>
      <c r="B87" s="1346">
        <v>0</v>
      </c>
      <c r="C87" s="1521"/>
      <c r="D87" s="1521"/>
      <c r="E87" s="1521"/>
      <c r="F87" s="1521"/>
      <c r="G87" s="1521"/>
      <c r="H87" s="1521"/>
      <c r="I87" s="1057">
        <v>0</v>
      </c>
      <c r="J87" s="1058">
        <v>0</v>
      </c>
      <c r="K87" s="1058">
        <v>0</v>
      </c>
      <c r="L87" s="1058">
        <v>0</v>
      </c>
      <c r="M87" s="1059">
        <v>0</v>
      </c>
      <c r="N87" s="1058">
        <v>0</v>
      </c>
      <c r="O87" s="1058">
        <v>0</v>
      </c>
      <c r="P87" s="1058">
        <v>0</v>
      </c>
      <c r="Q87" s="1058">
        <v>0</v>
      </c>
      <c r="R87" s="1058">
        <v>0</v>
      </c>
      <c r="S87" s="1058">
        <v>0</v>
      </c>
      <c r="T87" s="1058">
        <v>0</v>
      </c>
      <c r="U87" s="1058">
        <v>0</v>
      </c>
      <c r="V87" s="1058">
        <v>0</v>
      </c>
      <c r="W87" s="1058">
        <v>0</v>
      </c>
      <c r="X87" s="1058">
        <v>0</v>
      </c>
      <c r="Y87" s="1059">
        <v>0</v>
      </c>
      <c r="Z87" s="1062">
        <v>0</v>
      </c>
      <c r="AA87" s="1059">
        <v>0</v>
      </c>
      <c r="AB87" s="1062">
        <v>0</v>
      </c>
      <c r="AC87" s="1059">
        <v>0</v>
      </c>
      <c r="AD87" s="1062">
        <v>0</v>
      </c>
      <c r="AE87" s="1059">
        <v>0</v>
      </c>
      <c r="AF87" s="1062">
        <v>0</v>
      </c>
    </row>
    <row r="88" spans="1:32" ht="15.75" hidden="1" thickTop="1" x14ac:dyDescent="0.25">
      <c r="A88" s="971" t="s">
        <v>135</v>
      </c>
      <c r="B88" s="979">
        <v>0</v>
      </c>
      <c r="C88" s="1519"/>
      <c r="D88" s="1519"/>
      <c r="E88" s="1519"/>
      <c r="F88" s="1519"/>
      <c r="G88" s="1519"/>
      <c r="H88" s="1519"/>
      <c r="I88" s="979">
        <v>0</v>
      </c>
      <c r="J88" s="70">
        <v>0</v>
      </c>
      <c r="K88" s="70">
        <v>0</v>
      </c>
      <c r="L88" s="70">
        <v>0</v>
      </c>
      <c r="M88" s="967">
        <v>0</v>
      </c>
      <c r="N88" s="70">
        <v>0</v>
      </c>
      <c r="O88" s="70">
        <v>0</v>
      </c>
      <c r="P88" s="70">
        <v>0</v>
      </c>
      <c r="Q88" s="70">
        <v>0</v>
      </c>
      <c r="R88" s="70">
        <v>0</v>
      </c>
      <c r="S88" s="70">
        <v>0</v>
      </c>
      <c r="T88" s="70">
        <v>0</v>
      </c>
      <c r="U88" s="70">
        <v>0</v>
      </c>
      <c r="V88" s="70">
        <v>0</v>
      </c>
      <c r="W88" s="70">
        <v>0</v>
      </c>
      <c r="X88" s="70">
        <v>0</v>
      </c>
      <c r="Y88" s="967">
        <v>0</v>
      </c>
      <c r="Z88" s="968">
        <v>0</v>
      </c>
      <c r="AA88" s="967">
        <v>0</v>
      </c>
      <c r="AB88" s="968">
        <v>0</v>
      </c>
      <c r="AC88" s="967">
        <v>0</v>
      </c>
      <c r="AD88" s="968">
        <v>0</v>
      </c>
      <c r="AE88" s="967">
        <v>0</v>
      </c>
      <c r="AF88" s="968">
        <v>0</v>
      </c>
    </row>
    <row r="89" spans="1:32" ht="14.25" hidden="1" customHeight="1" thickBot="1" x14ac:dyDescent="0.3">
      <c r="A89" s="1848" t="s">
        <v>136</v>
      </c>
      <c r="B89" s="969">
        <v>0</v>
      </c>
      <c r="C89" s="1522"/>
      <c r="D89" s="1522"/>
      <c r="E89" s="1522"/>
      <c r="F89" s="1522"/>
      <c r="G89" s="1522"/>
      <c r="H89" s="1522"/>
      <c r="I89" s="969">
        <v>0</v>
      </c>
      <c r="J89" s="981">
        <v>0</v>
      </c>
      <c r="K89" s="981">
        <v>0</v>
      </c>
      <c r="L89" s="981">
        <v>0</v>
      </c>
      <c r="M89" s="982">
        <v>0</v>
      </c>
      <c r="N89" s="981">
        <v>0</v>
      </c>
      <c r="O89" s="981">
        <v>0</v>
      </c>
      <c r="P89" s="981">
        <v>0</v>
      </c>
      <c r="Q89" s="981">
        <v>0</v>
      </c>
      <c r="R89" s="981">
        <v>0</v>
      </c>
      <c r="S89" s="981">
        <v>0</v>
      </c>
      <c r="T89" s="981">
        <v>0</v>
      </c>
      <c r="U89" s="981">
        <v>0</v>
      </c>
      <c r="V89" s="981">
        <v>0</v>
      </c>
      <c r="W89" s="981">
        <v>0</v>
      </c>
      <c r="X89" s="981">
        <v>0</v>
      </c>
      <c r="Y89" s="982">
        <v>0</v>
      </c>
      <c r="Z89" s="969">
        <v>0</v>
      </c>
      <c r="AA89" s="982">
        <v>0</v>
      </c>
      <c r="AB89" s="969">
        <v>0</v>
      </c>
      <c r="AC89" s="982">
        <v>0</v>
      </c>
      <c r="AD89" s="969">
        <v>0</v>
      </c>
      <c r="AE89" s="982">
        <v>0</v>
      </c>
      <c r="AF89" s="969">
        <v>0</v>
      </c>
    </row>
    <row r="90" spans="1:32" ht="16.5" hidden="1" thickBot="1" x14ac:dyDescent="0.3">
      <c r="A90" s="2100" t="s">
        <v>144</v>
      </c>
      <c r="B90" s="2101"/>
      <c r="C90" s="2101"/>
      <c r="D90" s="2101"/>
      <c r="E90" s="2101"/>
      <c r="F90" s="2101"/>
      <c r="G90" s="2101"/>
      <c r="H90" s="2101"/>
      <c r="I90" s="2101"/>
      <c r="J90" s="2101"/>
      <c r="K90" s="2101"/>
      <c r="L90" s="2101"/>
      <c r="M90" s="2101"/>
      <c r="N90" s="2101"/>
      <c r="O90" s="2101"/>
      <c r="P90" s="2101"/>
      <c r="Q90" s="2101"/>
      <c r="R90" s="2101"/>
      <c r="S90" s="2101"/>
      <c r="T90" s="2101"/>
      <c r="U90" s="2101"/>
      <c r="V90" s="2101"/>
      <c r="W90" s="2101"/>
      <c r="X90" s="2101"/>
      <c r="Y90" s="2101"/>
      <c r="Z90" s="2101"/>
      <c r="AA90" s="2101"/>
      <c r="AB90" s="2101"/>
    </row>
    <row r="91" spans="1:32" ht="54" hidden="1" thickBot="1" x14ac:dyDescent="0.3">
      <c r="A91" s="545"/>
      <c r="B91" s="972" t="s">
        <v>118</v>
      </c>
      <c r="C91" s="1518"/>
      <c r="D91" s="1518"/>
      <c r="E91" s="1518"/>
      <c r="F91" s="1518"/>
      <c r="G91" s="1518"/>
      <c r="H91" s="1518"/>
      <c r="I91" s="973" t="s">
        <v>119</v>
      </c>
      <c r="J91" s="973" t="s">
        <v>120</v>
      </c>
      <c r="K91" s="973" t="s">
        <v>121</v>
      </c>
      <c r="L91" s="973" t="s">
        <v>122</v>
      </c>
      <c r="M91" s="973" t="s">
        <v>123</v>
      </c>
      <c r="N91" s="973" t="s">
        <v>124</v>
      </c>
      <c r="O91" s="973" t="s">
        <v>125</v>
      </c>
      <c r="P91" s="973" t="s">
        <v>126</v>
      </c>
      <c r="Q91" s="973" t="s">
        <v>127</v>
      </c>
      <c r="R91" s="973" t="s">
        <v>128</v>
      </c>
      <c r="S91" s="973" t="s">
        <v>129</v>
      </c>
      <c r="T91" s="973" t="s">
        <v>130</v>
      </c>
      <c r="U91" s="973" t="s">
        <v>131</v>
      </c>
      <c r="V91" s="974" t="s">
        <v>132</v>
      </c>
      <c r="W91" s="975" t="s">
        <v>133</v>
      </c>
      <c r="X91" s="973" t="s">
        <v>134</v>
      </c>
      <c r="Y91" s="973" t="s">
        <v>131</v>
      </c>
      <c r="Z91" s="974" t="s">
        <v>132</v>
      </c>
      <c r="AA91" s="973" t="s">
        <v>131</v>
      </c>
      <c r="AB91" s="974" t="s">
        <v>132</v>
      </c>
      <c r="AC91" s="973" t="s">
        <v>131</v>
      </c>
      <c r="AD91" s="974" t="s">
        <v>132</v>
      </c>
      <c r="AE91" s="973" t="s">
        <v>131</v>
      </c>
      <c r="AF91" s="974" t="s">
        <v>132</v>
      </c>
    </row>
    <row r="92" spans="1:32" hidden="1" x14ac:dyDescent="0.25">
      <c r="A92" s="971" t="s">
        <v>112</v>
      </c>
      <c r="B92" s="1342">
        <v>0</v>
      </c>
      <c r="C92" s="1519"/>
      <c r="D92" s="1519"/>
      <c r="E92" s="1519"/>
      <c r="F92" s="1519"/>
      <c r="G92" s="1519"/>
      <c r="H92" s="1519"/>
      <c r="I92" s="1052">
        <v>0</v>
      </c>
      <c r="J92" s="1052">
        <v>0</v>
      </c>
      <c r="K92" s="1052">
        <v>0</v>
      </c>
      <c r="L92" s="1052">
        <v>0</v>
      </c>
      <c r="M92" s="1052">
        <v>0</v>
      </c>
      <c r="N92" s="1052">
        <v>0</v>
      </c>
      <c r="O92" s="1052">
        <v>0</v>
      </c>
      <c r="P92" s="1052">
        <v>0</v>
      </c>
      <c r="Q92" s="1052">
        <v>0</v>
      </c>
      <c r="R92" s="1052">
        <v>0</v>
      </c>
      <c r="S92" s="1052">
        <v>0</v>
      </c>
      <c r="T92" s="1052">
        <v>0</v>
      </c>
      <c r="U92" s="1052">
        <v>0</v>
      </c>
      <c r="V92" s="1053">
        <v>0</v>
      </c>
      <c r="W92" s="1060">
        <v>0</v>
      </c>
      <c r="X92" s="976">
        <v>0</v>
      </c>
      <c r="Y92" s="1052">
        <v>0</v>
      </c>
      <c r="Z92" s="1053">
        <v>0</v>
      </c>
      <c r="AA92" s="1052">
        <v>0</v>
      </c>
      <c r="AB92" s="1053">
        <v>0</v>
      </c>
      <c r="AC92" s="1052">
        <v>0</v>
      </c>
      <c r="AD92" s="1053">
        <v>0</v>
      </c>
      <c r="AE92" s="1052">
        <v>0</v>
      </c>
      <c r="AF92" s="1053">
        <v>0</v>
      </c>
    </row>
    <row r="93" spans="1:32" hidden="1" x14ac:dyDescent="0.25">
      <c r="A93" s="1848" t="s">
        <v>113</v>
      </c>
      <c r="B93" s="1345">
        <v>0</v>
      </c>
      <c r="C93" s="1520"/>
      <c r="D93" s="1520"/>
      <c r="E93" s="1520"/>
      <c r="F93" s="1520"/>
      <c r="G93" s="1520"/>
      <c r="H93" s="1520"/>
      <c r="I93" s="1055">
        <v>0</v>
      </c>
      <c r="J93" s="1055">
        <v>0</v>
      </c>
      <c r="K93" s="1055">
        <v>0</v>
      </c>
      <c r="L93" s="1055">
        <v>0</v>
      </c>
      <c r="M93" s="1055">
        <v>0</v>
      </c>
      <c r="N93" s="1055">
        <v>0</v>
      </c>
      <c r="O93" s="1055">
        <v>0</v>
      </c>
      <c r="P93" s="1055">
        <v>0</v>
      </c>
      <c r="Q93" s="1055">
        <v>0</v>
      </c>
      <c r="R93" s="1055">
        <v>0</v>
      </c>
      <c r="S93" s="1055">
        <v>0</v>
      </c>
      <c r="T93" s="1055">
        <v>0</v>
      </c>
      <c r="U93" s="1055">
        <v>0</v>
      </c>
      <c r="V93" s="1056">
        <v>0</v>
      </c>
      <c r="W93" s="1061">
        <v>0</v>
      </c>
      <c r="X93" s="977">
        <v>0</v>
      </c>
      <c r="Y93" s="1055">
        <v>0</v>
      </c>
      <c r="Z93" s="1056">
        <v>0</v>
      </c>
      <c r="AA93" s="1055">
        <v>0</v>
      </c>
      <c r="AB93" s="1056">
        <v>0</v>
      </c>
      <c r="AC93" s="1055">
        <v>0</v>
      </c>
      <c r="AD93" s="1056">
        <v>0</v>
      </c>
      <c r="AE93" s="1055">
        <v>0</v>
      </c>
      <c r="AF93" s="1056">
        <v>0</v>
      </c>
    </row>
    <row r="94" spans="1:32" hidden="1" x14ac:dyDescent="0.25">
      <c r="A94" s="1848" t="s">
        <v>114</v>
      </c>
      <c r="B94" s="1345">
        <v>0</v>
      </c>
      <c r="C94" s="1520"/>
      <c r="D94" s="1520"/>
      <c r="E94" s="1520"/>
      <c r="F94" s="1520"/>
      <c r="G94" s="1520"/>
      <c r="H94" s="1520"/>
      <c r="I94" s="1055">
        <v>0</v>
      </c>
      <c r="J94" s="1055">
        <v>0</v>
      </c>
      <c r="K94" s="1055">
        <v>0</v>
      </c>
      <c r="L94" s="1055">
        <v>0</v>
      </c>
      <c r="M94" s="1055">
        <v>0</v>
      </c>
      <c r="N94" s="1055">
        <v>0</v>
      </c>
      <c r="O94" s="1055">
        <v>0</v>
      </c>
      <c r="P94" s="1055">
        <v>0</v>
      </c>
      <c r="Q94" s="1055">
        <v>0</v>
      </c>
      <c r="R94" s="1055">
        <v>0</v>
      </c>
      <c r="S94" s="1055">
        <v>0</v>
      </c>
      <c r="T94" s="1055">
        <v>0</v>
      </c>
      <c r="U94" s="1055">
        <v>0</v>
      </c>
      <c r="V94" s="1056">
        <v>0</v>
      </c>
      <c r="W94" s="1061">
        <v>0</v>
      </c>
      <c r="X94" s="977">
        <v>0</v>
      </c>
      <c r="Y94" s="1055">
        <v>0</v>
      </c>
      <c r="Z94" s="1056">
        <v>0</v>
      </c>
      <c r="AA94" s="1055">
        <v>0</v>
      </c>
      <c r="AB94" s="1056">
        <v>0</v>
      </c>
      <c r="AC94" s="1055">
        <v>0</v>
      </c>
      <c r="AD94" s="1056">
        <v>0</v>
      </c>
      <c r="AE94" s="1055">
        <v>0</v>
      </c>
      <c r="AF94" s="1056">
        <v>0</v>
      </c>
    </row>
    <row r="95" spans="1:32" ht="15.75" hidden="1" thickBot="1" x14ac:dyDescent="0.3">
      <c r="A95" s="1847" t="s">
        <v>115</v>
      </c>
      <c r="B95" s="1346">
        <v>0</v>
      </c>
      <c r="C95" s="1521"/>
      <c r="D95" s="1521"/>
      <c r="E95" s="1521"/>
      <c r="F95" s="1521"/>
      <c r="G95" s="1521"/>
      <c r="H95" s="1521"/>
      <c r="I95" s="1058">
        <v>0</v>
      </c>
      <c r="J95" s="1058">
        <v>0</v>
      </c>
      <c r="K95" s="1058">
        <v>0</v>
      </c>
      <c r="L95" s="1058">
        <v>0</v>
      </c>
      <c r="M95" s="1058">
        <v>0</v>
      </c>
      <c r="N95" s="1058">
        <v>0</v>
      </c>
      <c r="O95" s="1058">
        <v>0</v>
      </c>
      <c r="P95" s="1058">
        <v>0</v>
      </c>
      <c r="Q95" s="1058">
        <v>0</v>
      </c>
      <c r="R95" s="1058">
        <v>0</v>
      </c>
      <c r="S95" s="1058">
        <v>0</v>
      </c>
      <c r="T95" s="1058">
        <v>0</v>
      </c>
      <c r="U95" s="1058">
        <v>0</v>
      </c>
      <c r="V95" s="1059">
        <v>0</v>
      </c>
      <c r="W95" s="1062">
        <v>0</v>
      </c>
      <c r="X95" s="978">
        <v>0</v>
      </c>
      <c r="Y95" s="1058">
        <v>0</v>
      </c>
      <c r="Z95" s="1059">
        <v>0</v>
      </c>
      <c r="AA95" s="1058">
        <v>0</v>
      </c>
      <c r="AB95" s="1059">
        <v>0</v>
      </c>
      <c r="AC95" s="1058">
        <v>0</v>
      </c>
      <c r="AD95" s="1059">
        <v>0</v>
      </c>
      <c r="AE95" s="1058">
        <v>0</v>
      </c>
      <c r="AF95" s="1059">
        <v>0</v>
      </c>
    </row>
    <row r="96" spans="1:32" ht="15.75" hidden="1" thickTop="1" x14ac:dyDescent="0.25">
      <c r="A96" s="971" t="s">
        <v>135</v>
      </c>
      <c r="B96" s="979">
        <v>0</v>
      </c>
      <c r="C96" s="1519"/>
      <c r="D96" s="1519"/>
      <c r="E96" s="1519"/>
      <c r="F96" s="1519"/>
      <c r="G96" s="1519"/>
      <c r="H96" s="1519"/>
      <c r="I96" s="70">
        <v>0</v>
      </c>
      <c r="J96" s="70">
        <v>0</v>
      </c>
      <c r="K96" s="70">
        <v>0</v>
      </c>
      <c r="L96" s="70">
        <v>0</v>
      </c>
      <c r="M96" s="70">
        <v>0</v>
      </c>
      <c r="N96" s="70">
        <v>0</v>
      </c>
      <c r="O96" s="70">
        <v>0</v>
      </c>
      <c r="P96" s="70">
        <v>0</v>
      </c>
      <c r="Q96" s="70">
        <v>0</v>
      </c>
      <c r="R96" s="70">
        <v>0</v>
      </c>
      <c r="S96" s="70">
        <v>0</v>
      </c>
      <c r="T96" s="70">
        <v>0</v>
      </c>
      <c r="U96" s="70">
        <v>0</v>
      </c>
      <c r="V96" s="967">
        <v>0</v>
      </c>
      <c r="W96" s="968">
        <v>0</v>
      </c>
      <c r="X96" s="980">
        <v>0</v>
      </c>
      <c r="Y96" s="70">
        <v>0</v>
      </c>
      <c r="Z96" s="967">
        <v>0</v>
      </c>
      <c r="AA96" s="70">
        <v>0</v>
      </c>
      <c r="AB96" s="967">
        <v>0</v>
      </c>
      <c r="AC96" s="70">
        <v>0</v>
      </c>
      <c r="AD96" s="967">
        <v>0</v>
      </c>
      <c r="AE96" s="70">
        <v>0</v>
      </c>
      <c r="AF96" s="967">
        <v>0</v>
      </c>
    </row>
    <row r="97" spans="1:34" ht="15.75" hidden="1" thickBot="1" x14ac:dyDescent="0.3">
      <c r="A97" s="1848" t="s">
        <v>136</v>
      </c>
      <c r="B97" s="969">
        <v>0</v>
      </c>
      <c r="C97" s="1522"/>
      <c r="D97" s="1522"/>
      <c r="E97" s="1522"/>
      <c r="F97" s="1522"/>
      <c r="G97" s="1522"/>
      <c r="H97" s="1522"/>
      <c r="I97" s="981">
        <v>0</v>
      </c>
      <c r="J97" s="981">
        <v>0</v>
      </c>
      <c r="K97" s="981">
        <v>0</v>
      </c>
      <c r="L97" s="981">
        <v>0</v>
      </c>
      <c r="M97" s="981">
        <v>0</v>
      </c>
      <c r="N97" s="981">
        <v>0</v>
      </c>
      <c r="O97" s="981">
        <v>0</v>
      </c>
      <c r="P97" s="981">
        <v>0</v>
      </c>
      <c r="Q97" s="981">
        <v>0</v>
      </c>
      <c r="R97" s="981">
        <v>0</v>
      </c>
      <c r="S97" s="981">
        <v>0</v>
      </c>
      <c r="T97" s="981">
        <v>0</v>
      </c>
      <c r="U97" s="981">
        <v>0</v>
      </c>
      <c r="V97" s="982">
        <v>0</v>
      </c>
      <c r="W97" s="969">
        <v>0</v>
      </c>
      <c r="X97" s="983"/>
      <c r="Y97" s="981">
        <v>0</v>
      </c>
      <c r="Z97" s="982">
        <v>0</v>
      </c>
      <c r="AA97" s="981">
        <v>0</v>
      </c>
      <c r="AB97" s="982">
        <v>0</v>
      </c>
      <c r="AC97" s="981">
        <v>0</v>
      </c>
      <c r="AD97" s="982">
        <v>0</v>
      </c>
      <c r="AE97" s="981">
        <v>0</v>
      </c>
      <c r="AF97" s="982">
        <v>0</v>
      </c>
    </row>
    <row r="98" spans="1:34" ht="16.5" hidden="1" thickBot="1" x14ac:dyDescent="0.3">
      <c r="A98" s="2100" t="s">
        <v>145</v>
      </c>
      <c r="B98" s="2101"/>
      <c r="C98" s="2101"/>
      <c r="D98" s="2101"/>
      <c r="E98" s="2101"/>
      <c r="F98" s="2101"/>
      <c r="G98" s="2101"/>
      <c r="H98" s="2101"/>
      <c r="I98" s="2101"/>
      <c r="J98" s="2101"/>
      <c r="K98" s="2101"/>
      <c r="L98" s="2101"/>
      <c r="M98" s="2101"/>
      <c r="N98" s="2101"/>
      <c r="O98" s="2101"/>
      <c r="P98" s="2101"/>
      <c r="Q98" s="2101"/>
      <c r="R98" s="2101"/>
      <c r="S98" s="2101"/>
      <c r="T98" s="2101"/>
      <c r="U98" s="2101"/>
      <c r="V98" s="2101"/>
      <c r="W98" s="2101"/>
      <c r="X98" s="2101"/>
      <c r="Y98" s="2101"/>
      <c r="Z98" s="2101"/>
      <c r="AA98" s="2101"/>
      <c r="AB98" s="2101"/>
    </row>
    <row r="99" spans="1:34" ht="54" hidden="1" thickBot="1" x14ac:dyDescent="0.3">
      <c r="A99" s="545"/>
      <c r="B99" s="972" t="s">
        <v>118</v>
      </c>
      <c r="C99" s="1523"/>
      <c r="D99" s="1523"/>
      <c r="E99" s="1523"/>
      <c r="F99" s="1523"/>
      <c r="G99" s="1523"/>
      <c r="H99" s="1523"/>
      <c r="I99" s="152" t="s">
        <v>119</v>
      </c>
      <c r="J99" s="152" t="s">
        <v>120</v>
      </c>
      <c r="K99" s="152" t="s">
        <v>121</v>
      </c>
      <c r="L99" s="152" t="s">
        <v>122</v>
      </c>
      <c r="M99" s="152" t="s">
        <v>123</v>
      </c>
      <c r="N99" s="152" t="s">
        <v>124</v>
      </c>
      <c r="O99" s="152" t="s">
        <v>125</v>
      </c>
      <c r="P99" s="152" t="s">
        <v>126</v>
      </c>
      <c r="Q99" s="152" t="s">
        <v>127</v>
      </c>
      <c r="R99" s="152" t="s">
        <v>128</v>
      </c>
      <c r="S99" s="152" t="s">
        <v>129</v>
      </c>
      <c r="T99" s="152" t="s">
        <v>130</v>
      </c>
      <c r="U99" s="152" t="s">
        <v>131</v>
      </c>
      <c r="V99" s="608" t="s">
        <v>132</v>
      </c>
      <c r="W99" s="611" t="s">
        <v>133</v>
      </c>
      <c r="X99" s="152" t="s">
        <v>134</v>
      </c>
      <c r="Y99" s="152" t="s">
        <v>131</v>
      </c>
      <c r="Z99" s="608" t="s">
        <v>132</v>
      </c>
      <c r="AA99" s="152" t="s">
        <v>131</v>
      </c>
      <c r="AB99" s="608" t="s">
        <v>132</v>
      </c>
      <c r="AC99" s="152" t="s">
        <v>131</v>
      </c>
      <c r="AD99" s="608" t="s">
        <v>132</v>
      </c>
      <c r="AE99" s="152" t="s">
        <v>131</v>
      </c>
      <c r="AF99" s="608" t="s">
        <v>132</v>
      </c>
    </row>
    <row r="100" spans="1:34" hidden="1" x14ac:dyDescent="0.25">
      <c r="A100" s="867" t="s">
        <v>112</v>
      </c>
      <c r="B100" s="1342">
        <v>0</v>
      </c>
      <c r="C100" s="867"/>
      <c r="D100" s="867"/>
      <c r="E100" s="867"/>
      <c r="F100" s="867"/>
      <c r="G100" s="867"/>
      <c r="H100" s="867"/>
      <c r="I100" s="352">
        <v>0</v>
      </c>
      <c r="J100" s="352">
        <v>0</v>
      </c>
      <c r="K100" s="352">
        <v>0</v>
      </c>
      <c r="L100" s="352">
        <v>0</v>
      </c>
      <c r="M100" s="352">
        <v>0</v>
      </c>
      <c r="N100" s="352">
        <v>0</v>
      </c>
      <c r="O100" s="352">
        <v>0</v>
      </c>
      <c r="P100" s="352">
        <v>0</v>
      </c>
      <c r="Q100" s="352">
        <v>0</v>
      </c>
      <c r="R100" s="352">
        <v>0</v>
      </c>
      <c r="S100" s="352">
        <v>0</v>
      </c>
      <c r="T100" s="352">
        <v>0</v>
      </c>
      <c r="U100" s="352">
        <v>0</v>
      </c>
      <c r="V100" s="609">
        <v>0</v>
      </c>
      <c r="W100" s="612">
        <v>0</v>
      </c>
      <c r="X100" s="18">
        <v>0</v>
      </c>
      <c r="Y100" s="352">
        <v>0</v>
      </c>
      <c r="Z100" s="609">
        <v>0</v>
      </c>
      <c r="AA100" s="352">
        <v>0</v>
      </c>
      <c r="AB100" s="609">
        <v>0</v>
      </c>
      <c r="AC100" s="352">
        <v>0</v>
      </c>
      <c r="AD100" s="609">
        <v>0</v>
      </c>
      <c r="AE100" s="352">
        <v>0</v>
      </c>
      <c r="AF100" s="609">
        <v>0</v>
      </c>
    </row>
    <row r="101" spans="1:34" hidden="1" x14ac:dyDescent="0.25">
      <c r="A101" s="868" t="s">
        <v>113</v>
      </c>
      <c r="B101" s="1345">
        <v>0</v>
      </c>
      <c r="C101" s="868"/>
      <c r="D101" s="868"/>
      <c r="E101" s="868"/>
      <c r="F101" s="868"/>
      <c r="G101" s="868"/>
      <c r="H101" s="868"/>
      <c r="I101" s="352">
        <v>0</v>
      </c>
      <c r="J101" s="352">
        <v>0</v>
      </c>
      <c r="K101" s="352">
        <v>0</v>
      </c>
      <c r="L101" s="352">
        <v>0</v>
      </c>
      <c r="M101" s="352">
        <v>0</v>
      </c>
      <c r="N101" s="352">
        <v>0</v>
      </c>
      <c r="O101" s="352">
        <v>0</v>
      </c>
      <c r="P101" s="352">
        <v>0</v>
      </c>
      <c r="Q101" s="352">
        <v>0</v>
      </c>
      <c r="R101" s="352">
        <v>0</v>
      </c>
      <c r="S101" s="352">
        <v>0</v>
      </c>
      <c r="T101" s="352">
        <v>0</v>
      </c>
      <c r="U101" s="352">
        <v>0</v>
      </c>
      <c r="V101" s="609">
        <v>0</v>
      </c>
      <c r="W101" s="612">
        <v>0</v>
      </c>
      <c r="X101" s="18">
        <v>0</v>
      </c>
      <c r="Y101" s="352">
        <v>0</v>
      </c>
      <c r="Z101" s="609">
        <v>0</v>
      </c>
      <c r="AA101" s="352">
        <v>0</v>
      </c>
      <c r="AB101" s="609">
        <v>0</v>
      </c>
      <c r="AC101" s="352">
        <v>0</v>
      </c>
      <c r="AD101" s="609">
        <v>0</v>
      </c>
      <c r="AE101" s="352">
        <v>0</v>
      </c>
      <c r="AF101" s="609">
        <v>0</v>
      </c>
    </row>
    <row r="102" spans="1:34" hidden="1" x14ac:dyDescent="0.25">
      <c r="A102" s="868" t="s">
        <v>114</v>
      </c>
      <c r="B102" s="1345">
        <v>0</v>
      </c>
      <c r="C102" s="868"/>
      <c r="D102" s="868"/>
      <c r="E102" s="868"/>
      <c r="F102" s="868"/>
      <c r="G102" s="868"/>
      <c r="H102" s="868"/>
      <c r="I102" s="352">
        <v>0</v>
      </c>
      <c r="J102" s="352">
        <v>0</v>
      </c>
      <c r="K102" s="352">
        <v>0</v>
      </c>
      <c r="L102" s="352">
        <v>0</v>
      </c>
      <c r="M102" s="352">
        <v>0</v>
      </c>
      <c r="N102" s="352">
        <v>0</v>
      </c>
      <c r="O102" s="352">
        <v>0</v>
      </c>
      <c r="P102" s="352">
        <v>0</v>
      </c>
      <c r="Q102" s="352">
        <v>0</v>
      </c>
      <c r="R102" s="352">
        <v>0</v>
      </c>
      <c r="S102" s="352">
        <v>0</v>
      </c>
      <c r="T102" s="352">
        <v>0</v>
      </c>
      <c r="U102" s="352">
        <v>0</v>
      </c>
      <c r="V102" s="609">
        <v>0</v>
      </c>
      <c r="W102" s="612">
        <v>0</v>
      </c>
      <c r="X102" s="18">
        <v>0</v>
      </c>
      <c r="Y102" s="352">
        <v>0</v>
      </c>
      <c r="Z102" s="609">
        <v>0</v>
      </c>
      <c r="AA102" s="352">
        <v>0</v>
      </c>
      <c r="AB102" s="609">
        <v>0</v>
      </c>
      <c r="AC102" s="352">
        <v>0</v>
      </c>
      <c r="AD102" s="609">
        <v>0</v>
      </c>
      <c r="AE102" s="352">
        <v>0</v>
      </c>
      <c r="AF102" s="609">
        <v>0</v>
      </c>
    </row>
    <row r="103" spans="1:34" ht="15.75" hidden="1" thickBot="1" x14ac:dyDescent="0.3">
      <c r="A103" s="869" t="s">
        <v>115</v>
      </c>
      <c r="B103" s="1346">
        <v>0</v>
      </c>
      <c r="C103" s="869"/>
      <c r="D103" s="869"/>
      <c r="E103" s="869"/>
      <c r="F103" s="869"/>
      <c r="G103" s="869"/>
      <c r="H103" s="869"/>
      <c r="I103" s="353">
        <v>0</v>
      </c>
      <c r="J103" s="353">
        <v>0</v>
      </c>
      <c r="K103" s="353">
        <v>0</v>
      </c>
      <c r="L103" s="353">
        <v>0</v>
      </c>
      <c r="M103" s="353">
        <v>0</v>
      </c>
      <c r="N103" s="353">
        <v>0</v>
      </c>
      <c r="O103" s="353">
        <v>0</v>
      </c>
      <c r="P103" s="353">
        <v>0</v>
      </c>
      <c r="Q103" s="353">
        <v>0</v>
      </c>
      <c r="R103" s="353">
        <v>0</v>
      </c>
      <c r="S103" s="353">
        <v>0</v>
      </c>
      <c r="T103" s="353">
        <v>0</v>
      </c>
      <c r="U103" s="353">
        <v>0</v>
      </c>
      <c r="V103" s="610">
        <v>0</v>
      </c>
      <c r="W103" s="613">
        <v>0</v>
      </c>
      <c r="X103" s="69">
        <v>0</v>
      </c>
      <c r="Y103" s="353">
        <v>0</v>
      </c>
      <c r="Z103" s="610">
        <v>0</v>
      </c>
      <c r="AA103" s="353">
        <v>0</v>
      </c>
      <c r="AB103" s="610">
        <v>0</v>
      </c>
      <c r="AC103" s="353">
        <v>0</v>
      </c>
      <c r="AD103" s="610">
        <v>0</v>
      </c>
      <c r="AE103" s="353">
        <v>0</v>
      </c>
      <c r="AF103" s="610">
        <v>0</v>
      </c>
    </row>
    <row r="104" spans="1:34" ht="15.75" hidden="1" thickTop="1" x14ac:dyDescent="0.25">
      <c r="A104" s="867" t="s">
        <v>135</v>
      </c>
      <c r="B104" s="979">
        <v>0</v>
      </c>
      <c r="C104" s="867"/>
      <c r="D104" s="867"/>
      <c r="E104" s="867"/>
      <c r="F104" s="867"/>
      <c r="G104" s="867"/>
      <c r="H104" s="867"/>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1">
        <v>0</v>
      </c>
      <c r="Y104" s="70">
        <v>0</v>
      </c>
      <c r="Z104" s="70">
        <v>0</v>
      </c>
      <c r="AA104" s="70">
        <v>0</v>
      </c>
      <c r="AB104" s="70">
        <v>0</v>
      </c>
      <c r="AC104" s="70">
        <v>0</v>
      </c>
      <c r="AD104" s="70">
        <v>0</v>
      </c>
      <c r="AE104" s="70">
        <v>0</v>
      </c>
      <c r="AF104" s="70">
        <v>0</v>
      </c>
    </row>
    <row r="105" spans="1:34" ht="15.75" hidden="1" thickBot="1" x14ac:dyDescent="0.3">
      <c r="A105" s="868" t="s">
        <v>136</v>
      </c>
      <c r="B105" s="969">
        <v>0</v>
      </c>
      <c r="C105" s="868"/>
      <c r="D105" s="868"/>
      <c r="E105" s="868"/>
      <c r="F105" s="868"/>
      <c r="G105" s="868"/>
      <c r="H105" s="868"/>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95"/>
      <c r="Y105" s="18">
        <v>0</v>
      </c>
      <c r="Z105" s="18">
        <v>0</v>
      </c>
      <c r="AA105" s="18">
        <v>0</v>
      </c>
      <c r="AB105" s="18">
        <v>0</v>
      </c>
      <c r="AC105" s="18">
        <v>0</v>
      </c>
      <c r="AD105" s="18">
        <v>0</v>
      </c>
      <c r="AE105" s="18">
        <v>0</v>
      </c>
      <c r="AF105" s="18">
        <v>0</v>
      </c>
    </row>
    <row r="106" spans="1:34" ht="45.75" customHeight="1" x14ac:dyDescent="0.25">
      <c r="A106" s="2074" t="s">
        <v>1099</v>
      </c>
      <c r="B106" s="2074"/>
      <c r="C106" s="2074"/>
      <c r="D106" s="2074"/>
      <c r="E106" s="2074"/>
      <c r="F106" s="2074"/>
      <c r="G106" s="2074"/>
      <c r="H106" s="2074"/>
      <c r="I106" s="2074"/>
      <c r="J106" s="2074"/>
      <c r="K106" s="2074"/>
      <c r="L106" s="2074"/>
      <c r="M106" s="2074"/>
      <c r="N106" s="2074"/>
      <c r="O106" s="2074"/>
      <c r="P106" s="2074"/>
      <c r="Q106" s="2074"/>
      <c r="R106" s="2074"/>
      <c r="S106" s="2074"/>
      <c r="T106" s="2074"/>
      <c r="U106" s="2074"/>
      <c r="V106" s="2074"/>
      <c r="W106" s="2074"/>
      <c r="X106" s="2074"/>
      <c r="Y106" s="2074"/>
      <c r="Z106" s="2074"/>
      <c r="AA106" s="2074"/>
      <c r="AB106" s="2074"/>
      <c r="AC106" s="2074"/>
      <c r="AD106" s="2074"/>
      <c r="AE106" s="2074"/>
      <c r="AF106" s="2074"/>
      <c r="AG106" s="2074"/>
      <c r="AH106" s="2074"/>
    </row>
    <row r="108" spans="1:34" x14ac:dyDescent="0.25">
      <c r="W108" s="313"/>
    </row>
  </sheetData>
  <sheetProtection algorithmName="SHA-512" hashValue="+5RwxwxaqjhrHHkOzXl052iAE5abEw0EFaiZM5TFitlyS0k/wssA2VIs7ydoz4vzKZ1jarfu//iCGFuWNRgBYA==" saltValue="MHRL9cYu6s8yKaqxuY6hCg==" spinCount="100000" sheet="1" objects="1" scenarios="1"/>
  <mergeCells count="51">
    <mergeCell ref="C3:D3"/>
    <mergeCell ref="A90:AB90"/>
    <mergeCell ref="O3:P3"/>
    <mergeCell ref="A98:AB98"/>
    <mergeCell ref="A3:B3"/>
    <mergeCell ref="AA3:AB3"/>
    <mergeCell ref="A74:AB74"/>
    <mergeCell ref="A56:AB56"/>
    <mergeCell ref="A47:AF47"/>
    <mergeCell ref="A48:AF48"/>
    <mergeCell ref="A38:AF38"/>
    <mergeCell ref="A39:AF39"/>
    <mergeCell ref="A29:AF29"/>
    <mergeCell ref="A30:AF30"/>
    <mergeCell ref="A20:AH20"/>
    <mergeCell ref="A21:AH21"/>
    <mergeCell ref="A14:B14"/>
    <mergeCell ref="Y3:Z3"/>
    <mergeCell ref="AC3:AD3"/>
    <mergeCell ref="A1:AH1"/>
    <mergeCell ref="A2:AH2"/>
    <mergeCell ref="A7:AH7"/>
    <mergeCell ref="A13:AH13"/>
    <mergeCell ref="AG3:AH3"/>
    <mergeCell ref="K3:L3"/>
    <mergeCell ref="A11:B11"/>
    <mergeCell ref="E3:F3"/>
    <mergeCell ref="U3:V3"/>
    <mergeCell ref="M3:N3"/>
    <mergeCell ref="Q3:R3"/>
    <mergeCell ref="AE3:AF3"/>
    <mergeCell ref="A12:B12"/>
    <mergeCell ref="A5:B5"/>
    <mergeCell ref="A6:B6"/>
    <mergeCell ref="A8:B8"/>
    <mergeCell ref="A106:AH106"/>
    <mergeCell ref="G3:H3"/>
    <mergeCell ref="A73:AB73"/>
    <mergeCell ref="A10:B10"/>
    <mergeCell ref="A18:B18"/>
    <mergeCell ref="A17:B17"/>
    <mergeCell ref="W3:X3"/>
    <mergeCell ref="A15:B15"/>
    <mergeCell ref="A16:B16"/>
    <mergeCell ref="A64:AB64"/>
    <mergeCell ref="A65:AB65"/>
    <mergeCell ref="S3:T3"/>
    <mergeCell ref="A82:AB82"/>
    <mergeCell ref="A9:B9"/>
    <mergeCell ref="A4:B4"/>
    <mergeCell ref="I3:J3"/>
  </mergeCells>
  <pageMargins left="0.2" right="0.2" top="0.75" bottom="0.25" header="0.3" footer="0.3"/>
  <pageSetup scale="99" fitToHeight="2" orientation="landscape" r:id="rId1"/>
  <headerFooter>
    <oddHeader>&amp;L&amp;9
Semi-Annual Child Welfare Report&amp;C&amp;"-,Bold"&amp;14ARIZONA DEPARTMENT of CHILD SAFETY&amp;R&amp;9
July 1, 2021 through December 31, 2021</oddHeader>
    <oddFooter>&amp;CPage 7</oddFooter>
  </headerFooter>
  <ignoredErrors>
    <ignoredError sqref="P12:Q12 D18:Q18 Q6 G12:O12 E12 T12:AC12 T18:AD18 AE18:AG18 AE12 AD12 AF12:AG12" formula="1"/>
    <ignoredError sqref="AF58:AF62 Q63:AE63 B63:J6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209"/>
  <sheetViews>
    <sheetView showGridLines="0" zoomScaleNormal="100" workbookViewId="0">
      <selection activeCell="F22" sqref="F22"/>
    </sheetView>
  </sheetViews>
  <sheetFormatPr defaultColWidth="15.85546875" defaultRowHeight="15" x14ac:dyDescent="0.25"/>
  <cols>
    <col min="1" max="1" width="13" style="12" customWidth="1"/>
    <col min="2" max="16" width="7.42578125" style="12" customWidth="1"/>
    <col min="17" max="17" width="7.42578125" style="13" customWidth="1"/>
    <col min="18" max="18" width="8.85546875" style="12" customWidth="1"/>
    <col min="19" max="16384" width="15.85546875" style="12"/>
  </cols>
  <sheetData>
    <row r="1" spans="1:18" ht="22.5" customHeight="1" thickBot="1" x14ac:dyDescent="0.3">
      <c r="A1" s="2135" t="s">
        <v>146</v>
      </c>
      <c r="B1" s="2136"/>
      <c r="C1" s="2136"/>
      <c r="D1" s="2136"/>
      <c r="E1" s="2136"/>
      <c r="F1" s="2136"/>
      <c r="G1" s="2136"/>
      <c r="H1" s="2136"/>
      <c r="I1" s="2136"/>
      <c r="J1" s="2136"/>
      <c r="K1" s="2136"/>
      <c r="L1" s="2136"/>
      <c r="M1" s="2136"/>
      <c r="N1" s="2136"/>
      <c r="O1" s="2136"/>
      <c r="P1" s="2136"/>
      <c r="Q1" s="2136"/>
      <c r="R1" s="2137"/>
    </row>
    <row r="2" spans="1:18" ht="14.25" hidden="1" customHeight="1" thickBot="1" x14ac:dyDescent="0.3">
      <c r="A2" s="2129" t="s">
        <v>147</v>
      </c>
      <c r="B2" s="2130"/>
      <c r="C2" s="2130"/>
      <c r="D2" s="2130"/>
      <c r="E2" s="2130"/>
      <c r="F2" s="2130"/>
      <c r="G2" s="2130"/>
      <c r="H2" s="2130"/>
      <c r="I2" s="2130"/>
      <c r="J2" s="2130"/>
      <c r="K2" s="2130"/>
      <c r="L2" s="2130"/>
      <c r="M2" s="2130"/>
      <c r="N2" s="2130"/>
      <c r="O2" s="2130"/>
      <c r="P2" s="2130"/>
      <c r="Q2" s="2130"/>
      <c r="R2" s="2131"/>
    </row>
    <row r="3" spans="1:18" ht="60.75" hidden="1" thickBot="1" x14ac:dyDescent="0.3">
      <c r="A3" s="73"/>
      <c r="B3" s="705" t="s">
        <v>148</v>
      </c>
      <c r="C3" s="706" t="s">
        <v>149</v>
      </c>
      <c r="D3" s="706" t="s">
        <v>150</v>
      </c>
      <c r="E3" s="706" t="s">
        <v>151</v>
      </c>
      <c r="F3" s="706" t="s">
        <v>152</v>
      </c>
      <c r="G3" s="706" t="s">
        <v>153</v>
      </c>
      <c r="H3" s="706" t="s">
        <v>154</v>
      </c>
      <c r="I3" s="706" t="s">
        <v>155</v>
      </c>
      <c r="J3" s="706" t="s">
        <v>156</v>
      </c>
      <c r="K3" s="706" t="s">
        <v>157</v>
      </c>
      <c r="L3" s="706" t="s">
        <v>158</v>
      </c>
      <c r="M3" s="706" t="s">
        <v>159</v>
      </c>
      <c r="N3" s="706" t="s">
        <v>160</v>
      </c>
      <c r="O3" s="706" t="s">
        <v>161</v>
      </c>
      <c r="P3" s="706" t="s">
        <v>162</v>
      </c>
      <c r="Q3" s="706" t="s">
        <v>163</v>
      </c>
      <c r="R3" s="707" t="s">
        <v>164</v>
      </c>
    </row>
    <row r="4" spans="1:18" ht="15.75" hidden="1" thickBot="1" x14ac:dyDescent="0.3">
      <c r="A4" s="2126" t="s">
        <v>165</v>
      </c>
      <c r="B4" s="2127"/>
      <c r="C4" s="2127"/>
      <c r="D4" s="2127"/>
      <c r="E4" s="2127"/>
      <c r="F4" s="2127"/>
      <c r="G4" s="2127"/>
      <c r="H4" s="2127"/>
      <c r="I4" s="2127"/>
      <c r="J4" s="2127"/>
      <c r="K4" s="2127"/>
      <c r="L4" s="2127"/>
      <c r="M4" s="2127"/>
      <c r="N4" s="2127"/>
      <c r="O4" s="2127"/>
      <c r="P4" s="2127"/>
      <c r="Q4" s="2127"/>
      <c r="R4" s="2128"/>
    </row>
    <row r="5" spans="1:18" ht="15.75" hidden="1" thickBot="1" x14ac:dyDescent="0.3">
      <c r="A5" s="87" t="s">
        <v>112</v>
      </c>
      <c r="B5" s="1829"/>
      <c r="C5" s="1830"/>
      <c r="D5" s="1830"/>
      <c r="E5" s="1830"/>
      <c r="F5" s="1830"/>
      <c r="G5" s="1830"/>
      <c r="H5" s="1830"/>
      <c r="I5" s="1830"/>
      <c r="J5" s="1830"/>
      <c r="K5" s="1830"/>
      <c r="L5" s="1830"/>
      <c r="M5" s="1830"/>
      <c r="N5" s="1830"/>
      <c r="O5" s="1830"/>
      <c r="P5" s="1831"/>
      <c r="Q5" s="133">
        <f t="shared" ref="Q5:Q10" si="0">SUM(B5:P5)</f>
        <v>0</v>
      </c>
      <c r="R5" s="317" t="e">
        <f>SUM(Q5/Q9)</f>
        <v>#DIV/0!</v>
      </c>
    </row>
    <row r="6" spans="1:18" ht="15.75" hidden="1" thickBot="1" x14ac:dyDescent="0.3">
      <c r="A6" s="88" t="s">
        <v>113</v>
      </c>
      <c r="B6" s="1832"/>
      <c r="C6" s="1833"/>
      <c r="D6" s="1833"/>
      <c r="E6" s="1833"/>
      <c r="F6" s="1833"/>
      <c r="G6" s="1833"/>
      <c r="H6" s="1833"/>
      <c r="I6" s="1833"/>
      <c r="J6" s="1833"/>
      <c r="K6" s="1833"/>
      <c r="L6" s="1833"/>
      <c r="M6" s="1833"/>
      <c r="N6" s="1833"/>
      <c r="O6" s="1833"/>
      <c r="P6" s="1834"/>
      <c r="Q6" s="134">
        <f t="shared" si="0"/>
        <v>0</v>
      </c>
      <c r="R6" s="318" t="e">
        <f>SUM(Q6/Q9)</f>
        <v>#DIV/0!</v>
      </c>
    </row>
    <row r="7" spans="1:18" ht="15.75" hidden="1" thickBot="1" x14ac:dyDescent="0.3">
      <c r="A7" s="88" t="s">
        <v>114</v>
      </c>
      <c r="B7" s="1832"/>
      <c r="C7" s="1833"/>
      <c r="D7" s="1833"/>
      <c r="E7" s="1833"/>
      <c r="F7" s="1833"/>
      <c r="G7" s="1833"/>
      <c r="H7" s="1833"/>
      <c r="I7" s="1833"/>
      <c r="J7" s="1833"/>
      <c r="K7" s="1833"/>
      <c r="L7" s="1833"/>
      <c r="M7" s="1833"/>
      <c r="N7" s="1833"/>
      <c r="O7" s="1833"/>
      <c r="P7" s="1834"/>
      <c r="Q7" s="134">
        <f t="shared" si="0"/>
        <v>0</v>
      </c>
      <c r="R7" s="318" t="e">
        <f>SUM(Q7/Q9)</f>
        <v>#DIV/0!</v>
      </c>
    </row>
    <row r="8" spans="1:18" ht="15.75" hidden="1" thickBot="1" x14ac:dyDescent="0.3">
      <c r="A8" s="89" t="s">
        <v>115</v>
      </c>
      <c r="B8" s="1835"/>
      <c r="C8" s="1836"/>
      <c r="D8" s="1836"/>
      <c r="E8" s="1836"/>
      <c r="F8" s="1836"/>
      <c r="G8" s="1836"/>
      <c r="H8" s="1836"/>
      <c r="I8" s="1836"/>
      <c r="J8" s="1836"/>
      <c r="K8" s="1836"/>
      <c r="L8" s="1836"/>
      <c r="M8" s="1836"/>
      <c r="N8" s="1836"/>
      <c r="O8" s="1836"/>
      <c r="P8" s="1837"/>
      <c r="Q8" s="135">
        <f t="shared" si="0"/>
        <v>0</v>
      </c>
      <c r="R8" s="319" t="e">
        <f>SUM(Q8/Q9)</f>
        <v>#DIV/0!</v>
      </c>
    </row>
    <row r="9" spans="1:18" ht="16.5" hidden="1" thickTop="1" thickBot="1" x14ac:dyDescent="0.3">
      <c r="A9" s="90" t="s">
        <v>135</v>
      </c>
      <c r="B9" s="120">
        <f t="shared" ref="B9:P9" si="1">SUM(B5:B8)</f>
        <v>0</v>
      </c>
      <c r="C9" s="121">
        <f t="shared" si="1"/>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1">
        <f t="shared" si="1"/>
        <v>0</v>
      </c>
      <c r="O9" s="121">
        <f t="shared" si="1"/>
        <v>0</v>
      </c>
      <c r="P9" s="136">
        <f t="shared" si="1"/>
        <v>0</v>
      </c>
      <c r="Q9" s="231">
        <f t="shared" si="0"/>
        <v>0</v>
      </c>
      <c r="R9" s="333" t="e">
        <f>SUM(R5:R8)</f>
        <v>#DIV/0!</v>
      </c>
    </row>
    <row r="10" spans="1:18" ht="15.75" hidden="1" thickBot="1" x14ac:dyDescent="0.3">
      <c r="A10" s="91" t="s">
        <v>134</v>
      </c>
      <c r="B10" s="315" t="e">
        <f>SUM(B9/Q9)</f>
        <v>#DIV/0!</v>
      </c>
      <c r="C10" s="315" t="e">
        <f>SUM(C9/Q9)</f>
        <v>#DIV/0!</v>
      </c>
      <c r="D10" s="315" t="e">
        <f>SUM(D9/Q9)</f>
        <v>#DIV/0!</v>
      </c>
      <c r="E10" s="315" t="e">
        <f>SUM(E9/Q9)</f>
        <v>#DIV/0!</v>
      </c>
      <c r="F10" s="315" t="e">
        <f>SUM(F9/Q9)</f>
        <v>#DIV/0!</v>
      </c>
      <c r="G10" s="315" t="e">
        <f>SUM(G9/Q9)</f>
        <v>#DIV/0!</v>
      </c>
      <c r="H10" s="315" t="e">
        <f>SUM(H9/Q9)</f>
        <v>#DIV/0!</v>
      </c>
      <c r="I10" s="315" t="e">
        <f>SUM(I9/Q9)</f>
        <v>#DIV/0!</v>
      </c>
      <c r="J10" s="315" t="e">
        <f>SUM(J9/Q9)</f>
        <v>#DIV/0!</v>
      </c>
      <c r="K10" s="315" t="e">
        <f>SUM(K9/Q9)</f>
        <v>#DIV/0!</v>
      </c>
      <c r="L10" s="315" t="e">
        <f>SUM(L9/Q9)</f>
        <v>#DIV/0!</v>
      </c>
      <c r="M10" s="315" t="e">
        <f>SUM(M9/Q9)</f>
        <v>#DIV/0!</v>
      </c>
      <c r="N10" s="315" t="e">
        <f>SUM(N9/Q9)</f>
        <v>#DIV/0!</v>
      </c>
      <c r="O10" s="315" t="e">
        <f>SUM(O9/Q9)</f>
        <v>#DIV/0!</v>
      </c>
      <c r="P10" s="315" t="e">
        <f>SUM(P9/Q9)</f>
        <v>#DIV/0!</v>
      </c>
      <c r="Q10" s="412" t="e">
        <f t="shared" si="0"/>
        <v>#DIV/0!</v>
      </c>
      <c r="R10" s="405"/>
    </row>
    <row r="11" spans="1:18" ht="15.75" hidden="1" customHeight="1" thickBot="1" x14ac:dyDescent="0.3">
      <c r="A11" s="2126" t="s">
        <v>166</v>
      </c>
      <c r="B11" s="2127"/>
      <c r="C11" s="2127"/>
      <c r="D11" s="2127"/>
      <c r="E11" s="2127"/>
      <c r="F11" s="2127"/>
      <c r="G11" s="2127"/>
      <c r="H11" s="2127"/>
      <c r="I11" s="2127"/>
      <c r="J11" s="2127"/>
      <c r="K11" s="2127"/>
      <c r="L11" s="2127"/>
      <c r="M11" s="2127"/>
      <c r="N11" s="2127"/>
      <c r="O11" s="2127"/>
      <c r="P11" s="2127"/>
      <c r="Q11" s="2127"/>
      <c r="R11" s="2128"/>
    </row>
    <row r="12" spans="1:18" ht="15.75" hidden="1" thickBot="1" x14ac:dyDescent="0.3">
      <c r="A12" s="87" t="s">
        <v>167</v>
      </c>
      <c r="B12" s="1524"/>
      <c r="C12" s="1822"/>
      <c r="D12" s="1822"/>
      <c r="E12" s="1822"/>
      <c r="F12" s="1822"/>
      <c r="G12" s="1822"/>
      <c r="H12" s="1822"/>
      <c r="I12" s="1822"/>
      <c r="J12" s="1822"/>
      <c r="K12" s="1822"/>
      <c r="L12" s="1822"/>
      <c r="M12" s="1822"/>
      <c r="N12" s="1822"/>
      <c r="O12" s="1822"/>
      <c r="P12" s="1823"/>
      <c r="Q12" s="133">
        <f t="shared" ref="Q12:Q17" si="2">SUM(B12:P12)</f>
        <v>0</v>
      </c>
      <c r="R12" s="318" t="e">
        <f>SUM(Q12/Q16)</f>
        <v>#DIV/0!</v>
      </c>
    </row>
    <row r="13" spans="1:18" ht="15.75" hidden="1" thickBot="1" x14ac:dyDescent="0.3">
      <c r="A13" s="88" t="s">
        <v>168</v>
      </c>
      <c r="B13" s="1525"/>
      <c r="C13" s="1824"/>
      <c r="D13" s="1824"/>
      <c r="E13" s="1824"/>
      <c r="F13" s="1824"/>
      <c r="G13" s="1824"/>
      <c r="H13" s="1824"/>
      <c r="I13" s="1824"/>
      <c r="J13" s="1824"/>
      <c r="K13" s="1824"/>
      <c r="L13" s="1824"/>
      <c r="M13" s="1824"/>
      <c r="N13" s="1824"/>
      <c r="O13" s="1824"/>
      <c r="P13" s="1825"/>
      <c r="Q13" s="134">
        <f t="shared" si="2"/>
        <v>0</v>
      </c>
      <c r="R13" s="318" t="e">
        <f>SUM(Q13/Q16)</f>
        <v>#DIV/0!</v>
      </c>
    </row>
    <row r="14" spans="1:18" ht="15.75" hidden="1" thickBot="1" x14ac:dyDescent="0.3">
      <c r="A14" s="88" t="s">
        <v>169</v>
      </c>
      <c r="B14" s="1525"/>
      <c r="C14" s="1824"/>
      <c r="D14" s="1824"/>
      <c r="E14" s="1824"/>
      <c r="F14" s="1824"/>
      <c r="G14" s="1824"/>
      <c r="H14" s="1824"/>
      <c r="I14" s="1824"/>
      <c r="J14" s="1824"/>
      <c r="K14" s="1824"/>
      <c r="L14" s="1824"/>
      <c r="M14" s="1824"/>
      <c r="N14" s="1824"/>
      <c r="O14" s="1824"/>
      <c r="P14" s="1825"/>
      <c r="Q14" s="134">
        <f t="shared" si="2"/>
        <v>0</v>
      </c>
      <c r="R14" s="318" t="e">
        <f>SUM(Q14/Q16)</f>
        <v>#DIV/0!</v>
      </c>
    </row>
    <row r="15" spans="1:18" ht="15.75" hidden="1" thickBot="1" x14ac:dyDescent="0.3">
      <c r="A15" s="89" t="s">
        <v>170</v>
      </c>
      <c r="B15" s="1826"/>
      <c r="C15" s="1827"/>
      <c r="D15" s="1827"/>
      <c r="E15" s="1827"/>
      <c r="F15" s="1827"/>
      <c r="G15" s="1827"/>
      <c r="H15" s="1827"/>
      <c r="I15" s="1827"/>
      <c r="J15" s="1827"/>
      <c r="K15" s="1827"/>
      <c r="L15" s="1827"/>
      <c r="M15" s="1827"/>
      <c r="N15" s="1827"/>
      <c r="O15" s="1827"/>
      <c r="P15" s="1828"/>
      <c r="Q15" s="135">
        <f t="shared" si="2"/>
        <v>0</v>
      </c>
      <c r="R15" s="318" t="e">
        <f>SUM(Q15/Q16)</f>
        <v>#DIV/0!</v>
      </c>
    </row>
    <row r="16" spans="1:18" ht="16.5" hidden="1" thickTop="1" thickBot="1" x14ac:dyDescent="0.3">
      <c r="A16" s="90" t="s">
        <v>135</v>
      </c>
      <c r="B16" s="120">
        <f>SUM(B12:B15)</f>
        <v>0</v>
      </c>
      <c r="C16" s="121">
        <f t="shared" ref="C16:P16" si="3">SUM(C12:C15)</f>
        <v>0</v>
      </c>
      <c r="D16" s="121">
        <f t="shared" si="3"/>
        <v>0</v>
      </c>
      <c r="E16" s="121">
        <f t="shared" si="3"/>
        <v>0</v>
      </c>
      <c r="F16" s="121">
        <f t="shared" si="3"/>
        <v>0</v>
      </c>
      <c r="G16" s="121">
        <f t="shared" si="3"/>
        <v>0</v>
      </c>
      <c r="H16" s="121">
        <f t="shared" si="3"/>
        <v>0</v>
      </c>
      <c r="I16" s="121">
        <f t="shared" si="3"/>
        <v>0</v>
      </c>
      <c r="J16" s="121">
        <f t="shared" si="3"/>
        <v>0</v>
      </c>
      <c r="K16" s="121">
        <f t="shared" si="3"/>
        <v>0</v>
      </c>
      <c r="L16" s="121">
        <f t="shared" si="3"/>
        <v>0</v>
      </c>
      <c r="M16" s="121">
        <f t="shared" si="3"/>
        <v>0</v>
      </c>
      <c r="N16" s="121">
        <f t="shared" si="3"/>
        <v>0</v>
      </c>
      <c r="O16" s="121">
        <f t="shared" si="3"/>
        <v>0</v>
      </c>
      <c r="P16" s="136">
        <f t="shared" si="3"/>
        <v>0</v>
      </c>
      <c r="Q16" s="231">
        <f t="shared" si="2"/>
        <v>0</v>
      </c>
      <c r="R16" s="333" t="e">
        <f>SUM(R12:R15)</f>
        <v>#DIV/0!</v>
      </c>
    </row>
    <row r="17" spans="1:18" ht="15.75" hidden="1" thickBot="1" x14ac:dyDescent="0.3">
      <c r="A17" s="91" t="s">
        <v>134</v>
      </c>
      <c r="B17" s="315" t="e">
        <f>SUM(B16/Q16)</f>
        <v>#DIV/0!</v>
      </c>
      <c r="C17" s="315" t="e">
        <f>SUM(C16/Q16)</f>
        <v>#DIV/0!</v>
      </c>
      <c r="D17" s="315" t="e">
        <f>SUM(D16/Q16)</f>
        <v>#DIV/0!</v>
      </c>
      <c r="E17" s="315" t="e">
        <f>SUM(E16/Q16)</f>
        <v>#DIV/0!</v>
      </c>
      <c r="F17" s="315" t="e">
        <f>SUM(F16/Q16)</f>
        <v>#DIV/0!</v>
      </c>
      <c r="G17" s="315" t="e">
        <f>SUM(G16/Q16)</f>
        <v>#DIV/0!</v>
      </c>
      <c r="H17" s="315" t="e">
        <f>SUM(H16/Q16)</f>
        <v>#DIV/0!</v>
      </c>
      <c r="I17" s="315" t="e">
        <f>SUM(I16/Q16)</f>
        <v>#DIV/0!</v>
      </c>
      <c r="J17" s="315" t="e">
        <f>SUM(J16/Q16)</f>
        <v>#DIV/0!</v>
      </c>
      <c r="K17" s="315" t="e">
        <f>SUM(K16/Q16)</f>
        <v>#DIV/0!</v>
      </c>
      <c r="L17" s="315" t="e">
        <f>SUM(L16/Q16)</f>
        <v>#DIV/0!</v>
      </c>
      <c r="M17" s="315" t="e">
        <f>SUM(M16/Q16)</f>
        <v>#DIV/0!</v>
      </c>
      <c r="N17" s="315" t="e">
        <f>SUM(N16/Q16)</f>
        <v>#DIV/0!</v>
      </c>
      <c r="O17" s="315" t="e">
        <f>SUM(O16/Q16)</f>
        <v>#DIV/0!</v>
      </c>
      <c r="P17" s="315" t="e">
        <f>SUM(P16/Q16)</f>
        <v>#DIV/0!</v>
      </c>
      <c r="Q17" s="315" t="e">
        <f t="shared" si="2"/>
        <v>#DIV/0!</v>
      </c>
      <c r="R17" s="405"/>
    </row>
    <row r="18" spans="1:18" ht="16.5" thickBot="1" x14ac:dyDescent="0.3">
      <c r="A18" s="2129" t="s">
        <v>1016</v>
      </c>
      <c r="B18" s="2130"/>
      <c r="C18" s="2130"/>
      <c r="D18" s="2130"/>
      <c r="E18" s="2130"/>
      <c r="F18" s="2130"/>
      <c r="G18" s="2130"/>
      <c r="H18" s="2130"/>
      <c r="I18" s="2130"/>
      <c r="J18" s="2130"/>
      <c r="K18" s="2130"/>
      <c r="L18" s="2130"/>
      <c r="M18" s="2130"/>
      <c r="N18" s="2130"/>
      <c r="O18" s="2130"/>
      <c r="P18" s="2130"/>
      <c r="Q18" s="2130"/>
      <c r="R18" s="2131"/>
    </row>
    <row r="19" spans="1:18" ht="59.25" thickBot="1" x14ac:dyDescent="0.3">
      <c r="A19" s="73"/>
      <c r="B19" s="705" t="s">
        <v>148</v>
      </c>
      <c r="C19" s="706" t="s">
        <v>149</v>
      </c>
      <c r="D19" s="706" t="s">
        <v>150</v>
      </c>
      <c r="E19" s="706" t="s">
        <v>151</v>
      </c>
      <c r="F19" s="706" t="s">
        <v>152</v>
      </c>
      <c r="G19" s="706" t="s">
        <v>153</v>
      </c>
      <c r="H19" s="706" t="s">
        <v>154</v>
      </c>
      <c r="I19" s="706" t="s">
        <v>155</v>
      </c>
      <c r="J19" s="706" t="s">
        <v>156</v>
      </c>
      <c r="K19" s="706" t="s">
        <v>157</v>
      </c>
      <c r="L19" s="706" t="s">
        <v>158</v>
      </c>
      <c r="M19" s="706" t="s">
        <v>159</v>
      </c>
      <c r="N19" s="706" t="s">
        <v>160</v>
      </c>
      <c r="O19" s="706" t="s">
        <v>161</v>
      </c>
      <c r="P19" s="706" t="s">
        <v>162</v>
      </c>
      <c r="Q19" s="706" t="s">
        <v>163</v>
      </c>
      <c r="R19" s="707" t="s">
        <v>164</v>
      </c>
    </row>
    <row r="20" spans="1:18" ht="15.75" thickBot="1" x14ac:dyDescent="0.3">
      <c r="A20" s="2126" t="s">
        <v>165</v>
      </c>
      <c r="B20" s="2127"/>
      <c r="C20" s="2127"/>
      <c r="D20" s="2127"/>
      <c r="E20" s="2127"/>
      <c r="F20" s="2127"/>
      <c r="G20" s="2127"/>
      <c r="H20" s="2127"/>
      <c r="I20" s="2127"/>
      <c r="J20" s="2127"/>
      <c r="K20" s="2127"/>
      <c r="L20" s="2127"/>
      <c r="M20" s="2127"/>
      <c r="N20" s="2127"/>
      <c r="O20" s="2127"/>
      <c r="P20" s="2127"/>
      <c r="Q20" s="2127"/>
      <c r="R20" s="2128"/>
    </row>
    <row r="21" spans="1:18" x14ac:dyDescent="0.25">
      <c r="A21" s="168" t="s">
        <v>112</v>
      </c>
      <c r="B21" s="406">
        <v>20</v>
      </c>
      <c r="C21" s="1964">
        <v>53</v>
      </c>
      <c r="D21" s="1964">
        <v>51</v>
      </c>
      <c r="E21" s="1964">
        <v>25</v>
      </c>
      <c r="F21" s="1964">
        <v>9</v>
      </c>
      <c r="G21" s="1964">
        <v>3</v>
      </c>
      <c r="H21" s="1964">
        <v>8</v>
      </c>
      <c r="I21" s="1964">
        <v>1792</v>
      </c>
      <c r="J21" s="1964">
        <v>109</v>
      </c>
      <c r="K21" s="1964">
        <v>42</v>
      </c>
      <c r="L21" s="1964">
        <v>415</v>
      </c>
      <c r="M21" s="1964">
        <v>228</v>
      </c>
      <c r="N21" s="1964">
        <v>18</v>
      </c>
      <c r="O21" s="1964">
        <v>77</v>
      </c>
      <c r="P21" s="1968">
        <v>70</v>
      </c>
      <c r="Q21" s="133">
        <f t="shared" ref="Q21:Q26" si="4">SUM(B21:P21)</f>
        <v>2920</v>
      </c>
      <c r="R21" s="317">
        <f>SUM(Q21/Q25)</f>
        <v>0.13369351220182227</v>
      </c>
    </row>
    <row r="22" spans="1:18" x14ac:dyDescent="0.25">
      <c r="A22" s="169" t="s">
        <v>113</v>
      </c>
      <c r="B22" s="407">
        <v>39</v>
      </c>
      <c r="C22" s="1965">
        <v>128</v>
      </c>
      <c r="D22" s="1965">
        <v>115</v>
      </c>
      <c r="E22" s="1965">
        <v>65</v>
      </c>
      <c r="F22" s="1965">
        <v>42</v>
      </c>
      <c r="G22" s="1965">
        <v>10</v>
      </c>
      <c r="H22" s="1965">
        <v>21</v>
      </c>
      <c r="I22" s="1965">
        <v>4648</v>
      </c>
      <c r="J22" s="1965">
        <v>280</v>
      </c>
      <c r="K22" s="1965">
        <v>127</v>
      </c>
      <c r="L22" s="1965">
        <v>1324</v>
      </c>
      <c r="M22" s="1965">
        <v>576</v>
      </c>
      <c r="N22" s="1965">
        <v>42</v>
      </c>
      <c r="O22" s="1965">
        <v>289</v>
      </c>
      <c r="P22" s="1969">
        <v>186</v>
      </c>
      <c r="Q22" s="134">
        <f t="shared" si="4"/>
        <v>7892</v>
      </c>
      <c r="R22" s="318">
        <f>SUM(Q22/Q25)</f>
        <v>0.36133876653999358</v>
      </c>
    </row>
    <row r="23" spans="1:18" x14ac:dyDescent="0.25">
      <c r="A23" s="169" t="s">
        <v>114</v>
      </c>
      <c r="B23" s="407">
        <v>43</v>
      </c>
      <c r="C23" s="1965">
        <v>221</v>
      </c>
      <c r="D23" s="1965">
        <v>174</v>
      </c>
      <c r="E23" s="1965">
        <v>66</v>
      </c>
      <c r="F23" s="1965">
        <v>52</v>
      </c>
      <c r="G23" s="1965">
        <v>11</v>
      </c>
      <c r="H23" s="1965">
        <v>13</v>
      </c>
      <c r="I23" s="1965">
        <v>6427</v>
      </c>
      <c r="J23" s="1965">
        <v>330</v>
      </c>
      <c r="K23" s="1965">
        <v>149</v>
      </c>
      <c r="L23" s="1965">
        <v>1759</v>
      </c>
      <c r="M23" s="1965">
        <v>836</v>
      </c>
      <c r="N23" s="1965">
        <v>49</v>
      </c>
      <c r="O23" s="1965">
        <v>351</v>
      </c>
      <c r="P23" s="1969">
        <v>272</v>
      </c>
      <c r="Q23" s="134">
        <f t="shared" si="4"/>
        <v>10753</v>
      </c>
      <c r="R23" s="318">
        <f>SUM(Q23/Q25)</f>
        <v>0.49233093722814891</v>
      </c>
    </row>
    <row r="24" spans="1:18" ht="15.75" thickBot="1" x14ac:dyDescent="0.3">
      <c r="A24" s="170" t="s">
        <v>115</v>
      </c>
      <c r="B24" s="1966">
        <v>1</v>
      </c>
      <c r="C24" s="1967">
        <v>5</v>
      </c>
      <c r="D24" s="1967">
        <v>3</v>
      </c>
      <c r="E24" s="1967">
        <v>0</v>
      </c>
      <c r="F24" s="1967">
        <v>1</v>
      </c>
      <c r="G24" s="1967">
        <v>1</v>
      </c>
      <c r="H24" s="1967">
        <v>0</v>
      </c>
      <c r="I24" s="1967">
        <v>199</v>
      </c>
      <c r="J24" s="1967">
        <v>6</v>
      </c>
      <c r="K24" s="1967">
        <v>0</v>
      </c>
      <c r="L24" s="1967">
        <v>34</v>
      </c>
      <c r="M24" s="1967">
        <v>17</v>
      </c>
      <c r="N24" s="1967">
        <v>2</v>
      </c>
      <c r="O24" s="1967">
        <v>5</v>
      </c>
      <c r="P24" s="1970">
        <v>2</v>
      </c>
      <c r="Q24" s="135">
        <f t="shared" si="4"/>
        <v>276</v>
      </c>
      <c r="R24" s="319">
        <f>SUM(Q24/Q25)</f>
        <v>1.2636784030035255E-2</v>
      </c>
    </row>
    <row r="25" spans="1:18" ht="16.5" thickTop="1" thickBot="1" x14ac:dyDescent="0.3">
      <c r="A25" s="90" t="s">
        <v>135</v>
      </c>
      <c r="B25" s="120">
        <f t="shared" ref="B25:P25" si="5">SUM(B21:B24)</f>
        <v>103</v>
      </c>
      <c r="C25" s="121">
        <f t="shared" si="5"/>
        <v>407</v>
      </c>
      <c r="D25" s="121">
        <f t="shared" si="5"/>
        <v>343</v>
      </c>
      <c r="E25" s="121">
        <f t="shared" si="5"/>
        <v>156</v>
      </c>
      <c r="F25" s="121">
        <f t="shared" si="5"/>
        <v>104</v>
      </c>
      <c r="G25" s="121">
        <f t="shared" si="5"/>
        <v>25</v>
      </c>
      <c r="H25" s="121">
        <f t="shared" si="5"/>
        <v>42</v>
      </c>
      <c r="I25" s="121">
        <f t="shared" si="5"/>
        <v>13066</v>
      </c>
      <c r="J25" s="121">
        <f t="shared" si="5"/>
        <v>725</v>
      </c>
      <c r="K25" s="121">
        <f t="shared" si="5"/>
        <v>318</v>
      </c>
      <c r="L25" s="121">
        <f t="shared" si="5"/>
        <v>3532</v>
      </c>
      <c r="M25" s="121">
        <f t="shared" si="5"/>
        <v>1657</v>
      </c>
      <c r="N25" s="121">
        <f t="shared" si="5"/>
        <v>111</v>
      </c>
      <c r="O25" s="121">
        <f t="shared" si="5"/>
        <v>722</v>
      </c>
      <c r="P25" s="837">
        <f t="shared" si="5"/>
        <v>530</v>
      </c>
      <c r="Q25" s="231">
        <f t="shared" si="4"/>
        <v>21841</v>
      </c>
      <c r="R25" s="333">
        <f>SUM(R21:R24)</f>
        <v>1</v>
      </c>
    </row>
    <row r="26" spans="1:18" ht="15.75" thickBot="1" x14ac:dyDescent="0.3">
      <c r="A26" s="91" t="s">
        <v>134</v>
      </c>
      <c r="B26" s="314">
        <f>SUM(B25/Q25)</f>
        <v>4.7159012865711277E-3</v>
      </c>
      <c r="C26" s="315">
        <f>SUM(C25/Q25)</f>
        <v>1.8634677899363582E-2</v>
      </c>
      <c r="D26" s="315">
        <f>SUM(D25/Q25)</f>
        <v>1.5704409138775698E-2</v>
      </c>
      <c r="E26" s="315">
        <f>SUM(E25/Q25)</f>
        <v>7.1425301039329701E-3</v>
      </c>
      <c r="F26" s="315">
        <f>SUM(F25/Q25)</f>
        <v>4.7616867359553134E-3</v>
      </c>
      <c r="G26" s="315">
        <f>SUM(G25/Q25)</f>
        <v>1.1446362346046427E-3</v>
      </c>
      <c r="H26" s="315">
        <f>SUM(H25/Q25)</f>
        <v>1.9229888741357996E-3</v>
      </c>
      <c r="I26" s="315">
        <f>SUM(I25/Q25)</f>
        <v>0.59823268165377042</v>
      </c>
      <c r="J26" s="315">
        <f>SUM(J25/Q25)</f>
        <v>3.3194450803534635E-2</v>
      </c>
      <c r="K26" s="315">
        <f>SUM(K25/Q25)</f>
        <v>1.4559772904171054E-2</v>
      </c>
      <c r="L26" s="315">
        <f>SUM(L25/Q25)</f>
        <v>0.16171420722494392</v>
      </c>
      <c r="M26" s="315">
        <f>SUM(M25/Q25)</f>
        <v>7.5866489629595718E-2</v>
      </c>
      <c r="N26" s="315">
        <f>SUM(N25/Q25)</f>
        <v>5.0821848816446132E-3</v>
      </c>
      <c r="O26" s="315">
        <f>SUM(O25/Q25)</f>
        <v>3.3057094455382081E-2</v>
      </c>
      <c r="P26" s="316">
        <f>SUM(P25/Q25)</f>
        <v>2.4266288173618426E-2</v>
      </c>
      <c r="Q26" s="412">
        <f t="shared" si="4"/>
        <v>1</v>
      </c>
      <c r="R26" s="405"/>
    </row>
    <row r="27" spans="1:18" ht="15.75" customHeight="1" thickBot="1" x14ac:dyDescent="0.3">
      <c r="A27" s="2126" t="s">
        <v>166</v>
      </c>
      <c r="B27" s="2127"/>
      <c r="C27" s="2127"/>
      <c r="D27" s="2127"/>
      <c r="E27" s="2127"/>
      <c r="F27" s="2127"/>
      <c r="G27" s="2127"/>
      <c r="H27" s="2127"/>
      <c r="I27" s="2127"/>
      <c r="J27" s="2127"/>
      <c r="K27" s="2127"/>
      <c r="L27" s="2127"/>
      <c r="M27" s="2127"/>
      <c r="N27" s="2127"/>
      <c r="O27" s="2127"/>
      <c r="P27" s="2127"/>
      <c r="Q27" s="2127"/>
      <c r="R27" s="2128"/>
    </row>
    <row r="28" spans="1:18" x14ac:dyDescent="0.25">
      <c r="A28" s="168" t="s">
        <v>167</v>
      </c>
      <c r="B28" s="361">
        <v>1</v>
      </c>
      <c r="C28" s="362">
        <v>5</v>
      </c>
      <c r="D28" s="362">
        <v>4</v>
      </c>
      <c r="E28" s="362">
        <v>0</v>
      </c>
      <c r="F28" s="362">
        <v>1</v>
      </c>
      <c r="G28" s="362">
        <v>0</v>
      </c>
      <c r="H28" s="362">
        <v>0</v>
      </c>
      <c r="I28" s="362">
        <v>176</v>
      </c>
      <c r="J28" s="362">
        <v>6</v>
      </c>
      <c r="K28" s="362">
        <v>4</v>
      </c>
      <c r="L28" s="362">
        <v>34</v>
      </c>
      <c r="M28" s="362">
        <v>22</v>
      </c>
      <c r="N28" s="362">
        <v>0</v>
      </c>
      <c r="O28" s="362">
        <v>7</v>
      </c>
      <c r="P28" s="363">
        <v>10</v>
      </c>
      <c r="Q28" s="133">
        <f t="shared" ref="Q28:Q33" si="6">SUM(B28:P28)</f>
        <v>270</v>
      </c>
      <c r="R28" s="318">
        <f>SUM(Q28/Q32)</f>
        <v>1.2362071333730141E-2</v>
      </c>
    </row>
    <row r="29" spans="1:18" x14ac:dyDescent="0.25">
      <c r="A29" s="169" t="s">
        <v>168</v>
      </c>
      <c r="B29" s="364">
        <v>62</v>
      </c>
      <c r="C29" s="365">
        <v>243</v>
      </c>
      <c r="D29" s="365">
        <v>200</v>
      </c>
      <c r="E29" s="365">
        <v>95</v>
      </c>
      <c r="F29" s="365">
        <v>52</v>
      </c>
      <c r="G29" s="365">
        <v>16</v>
      </c>
      <c r="H29" s="365">
        <v>25</v>
      </c>
      <c r="I29" s="365">
        <v>7360</v>
      </c>
      <c r="J29" s="365">
        <v>425</v>
      </c>
      <c r="K29" s="365">
        <v>187</v>
      </c>
      <c r="L29" s="365">
        <v>2104</v>
      </c>
      <c r="M29" s="365">
        <v>886</v>
      </c>
      <c r="N29" s="365">
        <v>54</v>
      </c>
      <c r="O29" s="365">
        <v>412</v>
      </c>
      <c r="P29" s="366">
        <v>315</v>
      </c>
      <c r="Q29" s="134">
        <f t="shared" si="6"/>
        <v>12436</v>
      </c>
      <c r="R29" s="318">
        <f>SUM(Q29/Q32)</f>
        <v>0.56938784854173341</v>
      </c>
    </row>
    <row r="30" spans="1:18" x14ac:dyDescent="0.25">
      <c r="A30" s="169" t="s">
        <v>169</v>
      </c>
      <c r="B30" s="364">
        <v>32</v>
      </c>
      <c r="C30" s="365">
        <v>146</v>
      </c>
      <c r="D30" s="365">
        <v>121</v>
      </c>
      <c r="E30" s="365">
        <v>54</v>
      </c>
      <c r="F30" s="365">
        <v>47</v>
      </c>
      <c r="G30" s="365">
        <v>9</v>
      </c>
      <c r="H30" s="365">
        <v>11</v>
      </c>
      <c r="I30" s="365">
        <v>4951</v>
      </c>
      <c r="J30" s="365">
        <v>259</v>
      </c>
      <c r="K30" s="365">
        <v>109</v>
      </c>
      <c r="L30" s="365">
        <v>1247</v>
      </c>
      <c r="M30" s="365">
        <v>672</v>
      </c>
      <c r="N30" s="365">
        <v>48</v>
      </c>
      <c r="O30" s="365">
        <v>263</v>
      </c>
      <c r="P30" s="366">
        <v>184</v>
      </c>
      <c r="Q30" s="134">
        <f t="shared" si="6"/>
        <v>8153</v>
      </c>
      <c r="R30" s="318">
        <f>SUM(Q30/Q32)</f>
        <v>0.37328876882926604</v>
      </c>
    </row>
    <row r="31" spans="1:18" ht="15.75" thickBot="1" x14ac:dyDescent="0.3">
      <c r="A31" s="170" t="s">
        <v>170</v>
      </c>
      <c r="B31" s="367">
        <v>8</v>
      </c>
      <c r="C31" s="368">
        <v>13</v>
      </c>
      <c r="D31" s="368">
        <v>18</v>
      </c>
      <c r="E31" s="368">
        <v>7</v>
      </c>
      <c r="F31" s="368">
        <v>4</v>
      </c>
      <c r="G31" s="368">
        <v>0</v>
      </c>
      <c r="H31" s="368">
        <v>6</v>
      </c>
      <c r="I31" s="368">
        <v>579</v>
      </c>
      <c r="J31" s="368">
        <v>35</v>
      </c>
      <c r="K31" s="368">
        <v>18</v>
      </c>
      <c r="L31" s="368">
        <v>147</v>
      </c>
      <c r="M31" s="368">
        <v>77</v>
      </c>
      <c r="N31" s="368">
        <v>9</v>
      </c>
      <c r="O31" s="368">
        <v>40</v>
      </c>
      <c r="P31" s="369">
        <v>21</v>
      </c>
      <c r="Q31" s="135">
        <f t="shared" si="6"/>
        <v>982</v>
      </c>
      <c r="R31" s="318">
        <f>SUM(Q31/Q32)</f>
        <v>4.4961311295270361E-2</v>
      </c>
    </row>
    <row r="32" spans="1:18" ht="16.5" thickTop="1" thickBot="1" x14ac:dyDescent="0.3">
      <c r="A32" s="90" t="s">
        <v>135</v>
      </c>
      <c r="B32" s="120">
        <f>SUM(B28:B31)</f>
        <v>103</v>
      </c>
      <c r="C32" s="121">
        <f t="shared" ref="C32:P32" si="7">SUM(C28:C31)</f>
        <v>407</v>
      </c>
      <c r="D32" s="121">
        <f t="shared" si="7"/>
        <v>343</v>
      </c>
      <c r="E32" s="121">
        <f t="shared" si="7"/>
        <v>156</v>
      </c>
      <c r="F32" s="121">
        <f t="shared" si="7"/>
        <v>104</v>
      </c>
      <c r="G32" s="121">
        <f t="shared" si="7"/>
        <v>25</v>
      </c>
      <c r="H32" s="121">
        <f t="shared" si="7"/>
        <v>42</v>
      </c>
      <c r="I32" s="121">
        <f t="shared" si="7"/>
        <v>13066</v>
      </c>
      <c r="J32" s="121">
        <f t="shared" si="7"/>
        <v>725</v>
      </c>
      <c r="K32" s="121">
        <f t="shared" si="7"/>
        <v>318</v>
      </c>
      <c r="L32" s="121">
        <f t="shared" si="7"/>
        <v>3532</v>
      </c>
      <c r="M32" s="121">
        <f t="shared" si="7"/>
        <v>1657</v>
      </c>
      <c r="N32" s="121">
        <f t="shared" si="7"/>
        <v>111</v>
      </c>
      <c r="O32" s="121">
        <f t="shared" si="7"/>
        <v>722</v>
      </c>
      <c r="P32" s="136">
        <f t="shared" si="7"/>
        <v>530</v>
      </c>
      <c r="Q32" s="231">
        <f t="shared" si="6"/>
        <v>21841</v>
      </c>
      <c r="R32" s="333">
        <f>SUM(R28:R31)</f>
        <v>0.99999999999999989</v>
      </c>
    </row>
    <row r="33" spans="1:18" ht="15.75" thickBot="1" x14ac:dyDescent="0.3">
      <c r="A33" s="91" t="s">
        <v>134</v>
      </c>
      <c r="B33" s="314">
        <f>SUM(B32/Q32)</f>
        <v>4.7159012865711277E-3</v>
      </c>
      <c r="C33" s="315">
        <f>SUM(C32/Q32)</f>
        <v>1.8634677899363582E-2</v>
      </c>
      <c r="D33" s="315">
        <f>SUM(D32/Q32)</f>
        <v>1.5704409138775698E-2</v>
      </c>
      <c r="E33" s="315">
        <f>SUM(E32/Q32)</f>
        <v>7.1425301039329701E-3</v>
      </c>
      <c r="F33" s="315">
        <f>SUM(F32/Q32)</f>
        <v>4.7616867359553134E-3</v>
      </c>
      <c r="G33" s="315">
        <f>SUM(G32/Q32)</f>
        <v>1.1446362346046427E-3</v>
      </c>
      <c r="H33" s="315">
        <f>SUM(H32/Q32)</f>
        <v>1.9229888741357996E-3</v>
      </c>
      <c r="I33" s="315">
        <f>SUM(I32/Q32)</f>
        <v>0.59823268165377042</v>
      </c>
      <c r="J33" s="315">
        <f>SUM(J32/Q32)</f>
        <v>3.3194450803534635E-2</v>
      </c>
      <c r="K33" s="315">
        <f>SUM(K32/Q32)</f>
        <v>1.4559772904171054E-2</v>
      </c>
      <c r="L33" s="315">
        <f>SUM(L32/Q32)</f>
        <v>0.16171420722494392</v>
      </c>
      <c r="M33" s="315">
        <f>SUM(M32/Q32)</f>
        <v>7.5866489629595718E-2</v>
      </c>
      <c r="N33" s="315">
        <f>SUM(N32/Q32)</f>
        <v>5.0821848816446132E-3</v>
      </c>
      <c r="O33" s="315">
        <f>SUM(O32/Q32)</f>
        <v>3.3057094455382081E-2</v>
      </c>
      <c r="P33" s="315">
        <f>SUM(P32/Q32)</f>
        <v>2.4266288173618426E-2</v>
      </c>
      <c r="Q33" s="316">
        <f t="shared" si="6"/>
        <v>1</v>
      </c>
      <c r="R33" s="405"/>
    </row>
    <row r="34" spans="1:18" ht="14.25" customHeight="1" thickBot="1" x14ac:dyDescent="0.3">
      <c r="A34" s="2129" t="s">
        <v>171</v>
      </c>
      <c r="B34" s="2130"/>
      <c r="C34" s="2130"/>
      <c r="D34" s="2130"/>
      <c r="E34" s="2130"/>
      <c r="F34" s="2130"/>
      <c r="G34" s="2130"/>
      <c r="H34" s="2130"/>
      <c r="I34" s="2130"/>
      <c r="J34" s="2130"/>
      <c r="K34" s="2130"/>
      <c r="L34" s="2130"/>
      <c r="M34" s="2130"/>
      <c r="N34" s="2130"/>
      <c r="O34" s="2130"/>
      <c r="P34" s="2130"/>
      <c r="Q34" s="2130"/>
      <c r="R34" s="2131"/>
    </row>
    <row r="35" spans="1:18" ht="59.25" thickBot="1" x14ac:dyDescent="0.3">
      <c r="A35" s="73"/>
      <c r="B35" s="705" t="s">
        <v>148</v>
      </c>
      <c r="C35" s="706" t="s">
        <v>149</v>
      </c>
      <c r="D35" s="706" t="s">
        <v>150</v>
      </c>
      <c r="E35" s="706" t="s">
        <v>151</v>
      </c>
      <c r="F35" s="706" t="s">
        <v>152</v>
      </c>
      <c r="G35" s="706" t="s">
        <v>153</v>
      </c>
      <c r="H35" s="706" t="s">
        <v>154</v>
      </c>
      <c r="I35" s="706" t="s">
        <v>155</v>
      </c>
      <c r="J35" s="706" t="s">
        <v>156</v>
      </c>
      <c r="K35" s="706" t="s">
        <v>157</v>
      </c>
      <c r="L35" s="706" t="s">
        <v>158</v>
      </c>
      <c r="M35" s="706" t="s">
        <v>159</v>
      </c>
      <c r="N35" s="706" t="s">
        <v>160</v>
      </c>
      <c r="O35" s="706" t="s">
        <v>161</v>
      </c>
      <c r="P35" s="706" t="s">
        <v>162</v>
      </c>
      <c r="Q35" s="706" t="s">
        <v>163</v>
      </c>
      <c r="R35" s="707" t="s">
        <v>164</v>
      </c>
    </row>
    <row r="36" spans="1:18" ht="15.75" thickBot="1" x14ac:dyDescent="0.3">
      <c r="A36" s="2126" t="s">
        <v>165</v>
      </c>
      <c r="B36" s="2127"/>
      <c r="C36" s="2127"/>
      <c r="D36" s="2127"/>
      <c r="E36" s="2127"/>
      <c r="F36" s="2127"/>
      <c r="G36" s="2127"/>
      <c r="H36" s="2127"/>
      <c r="I36" s="2127"/>
      <c r="J36" s="2127"/>
      <c r="K36" s="2127"/>
      <c r="L36" s="2127"/>
      <c r="M36" s="2127"/>
      <c r="N36" s="2127"/>
      <c r="O36" s="2127"/>
      <c r="P36" s="2127"/>
      <c r="Q36" s="2127"/>
      <c r="R36" s="2128"/>
    </row>
    <row r="37" spans="1:18" x14ac:dyDescent="0.25">
      <c r="A37" s="168" t="s">
        <v>112</v>
      </c>
      <c r="B37" s="406">
        <v>6</v>
      </c>
      <c r="C37" s="1964">
        <v>54</v>
      </c>
      <c r="D37" s="1964">
        <v>37</v>
      </c>
      <c r="E37" s="1964">
        <v>26</v>
      </c>
      <c r="F37" s="1964">
        <v>11</v>
      </c>
      <c r="G37" s="1964">
        <v>4</v>
      </c>
      <c r="H37" s="1964">
        <v>9</v>
      </c>
      <c r="I37" s="1964">
        <v>2024</v>
      </c>
      <c r="J37" s="1964">
        <v>122</v>
      </c>
      <c r="K37" s="1964">
        <v>52</v>
      </c>
      <c r="L37" s="1964">
        <v>449</v>
      </c>
      <c r="M37" s="1964">
        <v>262</v>
      </c>
      <c r="N37" s="1964">
        <v>9</v>
      </c>
      <c r="O37" s="1964">
        <v>66</v>
      </c>
      <c r="P37" s="1968">
        <v>99</v>
      </c>
      <c r="Q37" s="133">
        <f t="shared" ref="Q37:Q42" si="8">SUM(B37:P37)</f>
        <v>3230</v>
      </c>
      <c r="R37" s="317">
        <f>SUM(Q37/Q41)</f>
        <v>0.15152225922972276</v>
      </c>
    </row>
    <row r="38" spans="1:18" x14ac:dyDescent="0.25">
      <c r="A38" s="169" t="s">
        <v>113</v>
      </c>
      <c r="B38" s="407">
        <v>18</v>
      </c>
      <c r="C38" s="1965">
        <v>165</v>
      </c>
      <c r="D38" s="1965">
        <v>101</v>
      </c>
      <c r="E38" s="1965">
        <v>48</v>
      </c>
      <c r="F38" s="1965">
        <v>35</v>
      </c>
      <c r="G38" s="1965">
        <v>6</v>
      </c>
      <c r="H38" s="1965">
        <v>21</v>
      </c>
      <c r="I38" s="1965">
        <v>4513</v>
      </c>
      <c r="J38" s="1965">
        <v>303</v>
      </c>
      <c r="K38" s="1965">
        <v>81</v>
      </c>
      <c r="L38" s="1965">
        <v>1286</v>
      </c>
      <c r="M38" s="1965">
        <v>523</v>
      </c>
      <c r="N38" s="1965">
        <v>38</v>
      </c>
      <c r="O38" s="1965">
        <v>237</v>
      </c>
      <c r="P38" s="1969">
        <v>172</v>
      </c>
      <c r="Q38" s="134">
        <f t="shared" si="8"/>
        <v>7547</v>
      </c>
      <c r="R38" s="318">
        <f>SUM(Q38/Q41)</f>
        <v>0.35403668433644508</v>
      </c>
    </row>
    <row r="39" spans="1:18" x14ac:dyDescent="0.25">
      <c r="A39" s="169" t="s">
        <v>114</v>
      </c>
      <c r="B39" s="407">
        <v>38</v>
      </c>
      <c r="C39" s="1965">
        <v>235</v>
      </c>
      <c r="D39" s="1965">
        <v>146</v>
      </c>
      <c r="E39" s="1965">
        <v>60</v>
      </c>
      <c r="F39" s="1965">
        <v>51</v>
      </c>
      <c r="G39" s="1965">
        <v>8</v>
      </c>
      <c r="H39" s="1965">
        <v>21</v>
      </c>
      <c r="I39" s="1965">
        <v>5963</v>
      </c>
      <c r="J39" s="1965">
        <v>360</v>
      </c>
      <c r="K39" s="1965">
        <v>159</v>
      </c>
      <c r="L39" s="1965">
        <v>1698</v>
      </c>
      <c r="M39" s="1965">
        <v>802</v>
      </c>
      <c r="N39" s="1965">
        <v>45</v>
      </c>
      <c r="O39" s="1965">
        <v>345</v>
      </c>
      <c r="P39" s="1969">
        <v>277</v>
      </c>
      <c r="Q39" s="134">
        <f t="shared" si="8"/>
        <v>10208</v>
      </c>
      <c r="R39" s="318">
        <f>SUM(Q39/Q41)</f>
        <v>0.47886663226532816</v>
      </c>
    </row>
    <row r="40" spans="1:18" ht="15.75" thickBot="1" x14ac:dyDescent="0.3">
      <c r="A40" s="170" t="s">
        <v>115</v>
      </c>
      <c r="B40" s="1966">
        <v>0</v>
      </c>
      <c r="C40" s="1967">
        <v>5</v>
      </c>
      <c r="D40" s="1967">
        <v>3</v>
      </c>
      <c r="E40" s="1967">
        <v>2</v>
      </c>
      <c r="F40" s="1967">
        <v>0</v>
      </c>
      <c r="G40" s="1967">
        <v>0</v>
      </c>
      <c r="H40" s="1967">
        <v>0</v>
      </c>
      <c r="I40" s="1967">
        <v>227</v>
      </c>
      <c r="J40" s="1967">
        <v>1</v>
      </c>
      <c r="K40" s="1967">
        <v>0</v>
      </c>
      <c r="L40" s="1967">
        <v>39</v>
      </c>
      <c r="M40" s="1967">
        <v>43</v>
      </c>
      <c r="N40" s="1967">
        <v>0</v>
      </c>
      <c r="O40" s="1967">
        <v>8</v>
      </c>
      <c r="P40" s="1970">
        <v>4</v>
      </c>
      <c r="Q40" s="135">
        <f t="shared" si="8"/>
        <v>332</v>
      </c>
      <c r="R40" s="319">
        <f>SUM(Q40/Q41)</f>
        <v>1.5574424168504011E-2</v>
      </c>
    </row>
    <row r="41" spans="1:18" ht="16.5" thickTop="1" thickBot="1" x14ac:dyDescent="0.3">
      <c r="A41" s="90" t="s">
        <v>135</v>
      </c>
      <c r="B41" s="120">
        <f t="shared" ref="B41:P41" si="9">SUM(B37:B40)</f>
        <v>62</v>
      </c>
      <c r="C41" s="121">
        <f t="shared" si="9"/>
        <v>459</v>
      </c>
      <c r="D41" s="121">
        <f t="shared" si="9"/>
        <v>287</v>
      </c>
      <c r="E41" s="121">
        <f t="shared" si="9"/>
        <v>136</v>
      </c>
      <c r="F41" s="121">
        <f t="shared" si="9"/>
        <v>97</v>
      </c>
      <c r="G41" s="121">
        <f t="shared" si="9"/>
        <v>18</v>
      </c>
      <c r="H41" s="121">
        <f t="shared" si="9"/>
        <v>51</v>
      </c>
      <c r="I41" s="121">
        <f t="shared" si="9"/>
        <v>12727</v>
      </c>
      <c r="J41" s="121">
        <f t="shared" si="9"/>
        <v>786</v>
      </c>
      <c r="K41" s="121">
        <f t="shared" si="9"/>
        <v>292</v>
      </c>
      <c r="L41" s="121">
        <f t="shared" si="9"/>
        <v>3472</v>
      </c>
      <c r="M41" s="121">
        <f t="shared" si="9"/>
        <v>1630</v>
      </c>
      <c r="N41" s="121">
        <f t="shared" si="9"/>
        <v>92</v>
      </c>
      <c r="O41" s="121">
        <f t="shared" si="9"/>
        <v>656</v>
      </c>
      <c r="P41" s="837">
        <f t="shared" si="9"/>
        <v>552</v>
      </c>
      <c r="Q41" s="231">
        <f t="shared" si="8"/>
        <v>21317</v>
      </c>
      <c r="R41" s="333">
        <f>SUM(R37:R40)</f>
        <v>0.99999999999999989</v>
      </c>
    </row>
    <row r="42" spans="1:18" ht="15.75" thickBot="1" x14ac:dyDescent="0.3">
      <c r="A42" s="91" t="s">
        <v>134</v>
      </c>
      <c r="B42" s="314">
        <f>SUM(B41/Q41)</f>
        <v>2.9084768025519538E-3</v>
      </c>
      <c r="C42" s="315">
        <f>SUM(C41/Q41)</f>
        <v>2.1532110522118498E-2</v>
      </c>
      <c r="D42" s="315">
        <f>SUM(D41/Q41)</f>
        <v>1.3463432940845335E-2</v>
      </c>
      <c r="E42" s="315">
        <f>SUM(E41/Q41)</f>
        <v>6.3798845991462211E-3</v>
      </c>
      <c r="F42" s="315">
        <f>SUM(F41/Q41)</f>
        <v>4.5503588685087016E-3</v>
      </c>
      <c r="G42" s="315">
        <f>SUM(G41/Q41)</f>
        <v>8.4439649106347046E-4</v>
      </c>
      <c r="H42" s="315">
        <f>SUM(H41/Q41)</f>
        <v>2.3924567246798329E-3</v>
      </c>
      <c r="I42" s="315">
        <f>SUM(I41/Q41)</f>
        <v>0.59703523009804382</v>
      </c>
      <c r="J42" s="315">
        <f>SUM(J41/Q41)</f>
        <v>3.6871980109771545E-2</v>
      </c>
      <c r="K42" s="315">
        <f>SUM(K41/Q41)</f>
        <v>1.3697987521696299E-2</v>
      </c>
      <c r="L42" s="315">
        <f>SUM(L41/Q41)</f>
        <v>0.16287470094290943</v>
      </c>
      <c r="M42" s="315">
        <f>SUM(M41/Q41)</f>
        <v>7.6464793357414268E-2</v>
      </c>
      <c r="N42" s="315">
        <f>SUM(N41/Q41)</f>
        <v>4.3158042876577382E-3</v>
      </c>
      <c r="O42" s="315">
        <f>SUM(O41/Q41)</f>
        <v>3.0773561007646479E-2</v>
      </c>
      <c r="P42" s="316">
        <f>SUM(P41/Q41)</f>
        <v>2.5894825725946428E-2</v>
      </c>
      <c r="Q42" s="412">
        <f t="shared" si="8"/>
        <v>1</v>
      </c>
      <c r="R42" s="405"/>
    </row>
    <row r="43" spans="1:18" ht="15.75" customHeight="1" thickBot="1" x14ac:dyDescent="0.3">
      <c r="A43" s="2126" t="s">
        <v>166</v>
      </c>
      <c r="B43" s="2127"/>
      <c r="C43" s="2127"/>
      <c r="D43" s="2127"/>
      <c r="E43" s="2127"/>
      <c r="F43" s="2127"/>
      <c r="G43" s="2127"/>
      <c r="H43" s="2127"/>
      <c r="I43" s="2127"/>
      <c r="J43" s="2127"/>
      <c r="K43" s="2127"/>
      <c r="L43" s="2127"/>
      <c r="M43" s="2127"/>
      <c r="N43" s="2127"/>
      <c r="O43" s="2127"/>
      <c r="P43" s="2127"/>
      <c r="Q43" s="2127"/>
      <c r="R43" s="2128"/>
    </row>
    <row r="44" spans="1:18" x14ac:dyDescent="0.25">
      <c r="A44" s="168" t="s">
        <v>167</v>
      </c>
      <c r="B44" s="361">
        <v>0</v>
      </c>
      <c r="C44" s="362">
        <v>7</v>
      </c>
      <c r="D44" s="362">
        <v>5</v>
      </c>
      <c r="E44" s="362">
        <v>0</v>
      </c>
      <c r="F44" s="362">
        <v>0</v>
      </c>
      <c r="G44" s="362">
        <v>0</v>
      </c>
      <c r="H44" s="362">
        <v>0</v>
      </c>
      <c r="I44" s="362">
        <v>132</v>
      </c>
      <c r="J44" s="362">
        <v>7</v>
      </c>
      <c r="K44" s="362">
        <v>4</v>
      </c>
      <c r="L44" s="362">
        <v>46</v>
      </c>
      <c r="M44" s="362">
        <v>24</v>
      </c>
      <c r="N44" s="362">
        <v>1</v>
      </c>
      <c r="O44" s="362">
        <v>3</v>
      </c>
      <c r="P44" s="1975">
        <v>8</v>
      </c>
      <c r="Q44" s="1971">
        <f t="shared" ref="Q44:Q49" si="10">SUM(B44:P44)</f>
        <v>237</v>
      </c>
      <c r="R44" s="318">
        <f>SUM(Q44/Q48)</f>
        <v>1.1117887132335694E-2</v>
      </c>
    </row>
    <row r="45" spans="1:18" x14ac:dyDescent="0.25">
      <c r="A45" s="169" t="s">
        <v>168</v>
      </c>
      <c r="B45" s="364">
        <v>41</v>
      </c>
      <c r="C45" s="365">
        <v>265</v>
      </c>
      <c r="D45" s="365">
        <v>155</v>
      </c>
      <c r="E45" s="365">
        <v>78</v>
      </c>
      <c r="F45" s="365">
        <v>45</v>
      </c>
      <c r="G45" s="365">
        <v>6</v>
      </c>
      <c r="H45" s="365">
        <v>33</v>
      </c>
      <c r="I45" s="365">
        <v>7415</v>
      </c>
      <c r="J45" s="365">
        <v>477</v>
      </c>
      <c r="K45" s="365">
        <v>181</v>
      </c>
      <c r="L45" s="365">
        <v>2112</v>
      </c>
      <c r="M45" s="365">
        <v>934</v>
      </c>
      <c r="N45" s="365">
        <v>49</v>
      </c>
      <c r="O45" s="365">
        <v>361</v>
      </c>
      <c r="P45" s="1976">
        <v>356</v>
      </c>
      <c r="Q45" s="1972">
        <f t="shared" si="10"/>
        <v>12508</v>
      </c>
      <c r="R45" s="318">
        <f>SUM(Q45/Q48)</f>
        <v>0.58676173945677157</v>
      </c>
    </row>
    <row r="46" spans="1:18" x14ac:dyDescent="0.25">
      <c r="A46" s="169" t="s">
        <v>169</v>
      </c>
      <c r="B46" s="364">
        <v>20</v>
      </c>
      <c r="C46" s="365">
        <v>173</v>
      </c>
      <c r="D46" s="365">
        <v>117</v>
      </c>
      <c r="E46" s="365">
        <v>51</v>
      </c>
      <c r="F46" s="365">
        <v>47</v>
      </c>
      <c r="G46" s="365">
        <v>10</v>
      </c>
      <c r="H46" s="365">
        <v>16</v>
      </c>
      <c r="I46" s="365">
        <v>4591</v>
      </c>
      <c r="J46" s="365">
        <v>263</v>
      </c>
      <c r="K46" s="365">
        <v>94</v>
      </c>
      <c r="L46" s="365">
        <v>1179</v>
      </c>
      <c r="M46" s="365">
        <v>605</v>
      </c>
      <c r="N46" s="365">
        <v>37</v>
      </c>
      <c r="O46" s="365">
        <v>261</v>
      </c>
      <c r="P46" s="1976">
        <v>169</v>
      </c>
      <c r="Q46" s="1972">
        <f t="shared" si="10"/>
        <v>7633</v>
      </c>
      <c r="R46" s="318">
        <f>SUM(Q46/Q48)</f>
        <v>0.35807102312708167</v>
      </c>
    </row>
    <row r="47" spans="1:18" ht="15.75" thickBot="1" x14ac:dyDescent="0.3">
      <c r="A47" s="170" t="s">
        <v>170</v>
      </c>
      <c r="B47" s="367">
        <v>1</v>
      </c>
      <c r="C47" s="368">
        <v>14</v>
      </c>
      <c r="D47" s="368">
        <v>10</v>
      </c>
      <c r="E47" s="368">
        <v>7</v>
      </c>
      <c r="F47" s="368">
        <v>5</v>
      </c>
      <c r="G47" s="368">
        <v>2</v>
      </c>
      <c r="H47" s="368">
        <v>2</v>
      </c>
      <c r="I47" s="368">
        <v>589</v>
      </c>
      <c r="J47" s="368">
        <v>39</v>
      </c>
      <c r="K47" s="368">
        <v>13</v>
      </c>
      <c r="L47" s="368">
        <v>135</v>
      </c>
      <c r="M47" s="368">
        <v>67</v>
      </c>
      <c r="N47" s="368">
        <v>5</v>
      </c>
      <c r="O47" s="368">
        <v>31</v>
      </c>
      <c r="P47" s="1977">
        <v>19</v>
      </c>
      <c r="Q47" s="1973">
        <f t="shared" si="10"/>
        <v>939</v>
      </c>
      <c r="R47" s="318">
        <f>SUM(Q47/Q48)</f>
        <v>4.4049350283811045E-2</v>
      </c>
    </row>
    <row r="48" spans="1:18" ht="16.5" thickTop="1" thickBot="1" x14ac:dyDescent="0.3">
      <c r="A48" s="90" t="s">
        <v>135</v>
      </c>
      <c r="B48" s="1496">
        <f>SUM(B44:B47)</f>
        <v>62</v>
      </c>
      <c r="C48" s="1497">
        <f t="shared" ref="C48:P48" si="11">SUM(C44:C47)</f>
        <v>459</v>
      </c>
      <c r="D48" s="1497">
        <f t="shared" si="11"/>
        <v>287</v>
      </c>
      <c r="E48" s="1497">
        <f t="shared" si="11"/>
        <v>136</v>
      </c>
      <c r="F48" s="1497">
        <f t="shared" si="11"/>
        <v>97</v>
      </c>
      <c r="G48" s="1497">
        <f t="shared" si="11"/>
        <v>18</v>
      </c>
      <c r="H48" s="1497">
        <f t="shared" si="11"/>
        <v>51</v>
      </c>
      <c r="I48" s="1497">
        <f t="shared" si="11"/>
        <v>12727</v>
      </c>
      <c r="J48" s="1497">
        <f t="shared" si="11"/>
        <v>786</v>
      </c>
      <c r="K48" s="1497">
        <f t="shared" si="11"/>
        <v>292</v>
      </c>
      <c r="L48" s="1497">
        <f t="shared" si="11"/>
        <v>3472</v>
      </c>
      <c r="M48" s="1497">
        <f t="shared" si="11"/>
        <v>1630</v>
      </c>
      <c r="N48" s="1497">
        <f t="shared" si="11"/>
        <v>92</v>
      </c>
      <c r="O48" s="1497">
        <f t="shared" si="11"/>
        <v>656</v>
      </c>
      <c r="P48" s="1978">
        <f t="shared" si="11"/>
        <v>552</v>
      </c>
      <c r="Q48" s="1974">
        <f t="shared" si="10"/>
        <v>21317</v>
      </c>
      <c r="R48" s="333">
        <f>SUM(R44:R47)</f>
        <v>1</v>
      </c>
    </row>
    <row r="49" spans="1:24" ht="15.75" thickBot="1" x14ac:dyDescent="0.3">
      <c r="A49" s="91" t="s">
        <v>134</v>
      </c>
      <c r="B49" s="847">
        <f>SUM(B48/Q48)</f>
        <v>2.9084768025519538E-3</v>
      </c>
      <c r="C49" s="848">
        <f>SUM(C48/Q48)</f>
        <v>2.1532110522118498E-2</v>
      </c>
      <c r="D49" s="848">
        <f>SUM(D48/Q48)</f>
        <v>1.3463432940845335E-2</v>
      </c>
      <c r="E49" s="848">
        <f>SUM(E48/Q48)</f>
        <v>6.3798845991462211E-3</v>
      </c>
      <c r="F49" s="848">
        <f>SUM(F48/Q48)</f>
        <v>4.5503588685087016E-3</v>
      </c>
      <c r="G49" s="848">
        <f>SUM(G48/Q48)</f>
        <v>8.4439649106347046E-4</v>
      </c>
      <c r="H49" s="848">
        <f>SUM(H48/Q48)</f>
        <v>2.3924567246798329E-3</v>
      </c>
      <c r="I49" s="848">
        <f>SUM(I48/Q48)</f>
        <v>0.59703523009804382</v>
      </c>
      <c r="J49" s="848">
        <f>SUM(J48/Q48)</f>
        <v>3.6871980109771545E-2</v>
      </c>
      <c r="K49" s="848">
        <f>SUM(K48/Q48)</f>
        <v>1.3697987521696299E-2</v>
      </c>
      <c r="L49" s="848">
        <f>SUM(L48/Q48)</f>
        <v>0.16287470094290943</v>
      </c>
      <c r="M49" s="848">
        <f>SUM(M48/Q48)</f>
        <v>7.6464793357414268E-2</v>
      </c>
      <c r="N49" s="848">
        <f>SUM(N48/Q48)</f>
        <v>4.3158042876577382E-3</v>
      </c>
      <c r="O49" s="848">
        <f>SUM(O48/Q48)</f>
        <v>3.0773561007646479E-2</v>
      </c>
      <c r="P49" s="849">
        <f>SUM(P48/Q48)</f>
        <v>2.5894825725946428E-2</v>
      </c>
      <c r="Q49" s="1641">
        <f t="shared" si="10"/>
        <v>1</v>
      </c>
      <c r="R49" s="405"/>
    </row>
    <row r="50" spans="1:24" ht="14.25" hidden="1" customHeight="1" thickBot="1" x14ac:dyDescent="0.3">
      <c r="A50" s="2129" t="s">
        <v>172</v>
      </c>
      <c r="B50" s="2130"/>
      <c r="C50" s="2130"/>
      <c r="D50" s="2130"/>
      <c r="E50" s="2130"/>
      <c r="F50" s="2130"/>
      <c r="G50" s="2130"/>
      <c r="H50" s="2130"/>
      <c r="I50" s="2130"/>
      <c r="J50" s="2130"/>
      <c r="K50" s="2130"/>
      <c r="L50" s="2130"/>
      <c r="M50" s="2130"/>
      <c r="N50" s="2130"/>
      <c r="O50" s="2130"/>
      <c r="P50" s="2130"/>
      <c r="Q50" s="2130"/>
      <c r="R50" s="2131"/>
    </row>
    <row r="51" spans="1:24" ht="59.25" hidden="1" thickBot="1" x14ac:dyDescent="0.3">
      <c r="A51" s="73"/>
      <c r="B51" s="705" t="s">
        <v>148</v>
      </c>
      <c r="C51" s="706" t="s">
        <v>149</v>
      </c>
      <c r="D51" s="706" t="s">
        <v>150</v>
      </c>
      <c r="E51" s="706" t="s">
        <v>151</v>
      </c>
      <c r="F51" s="706" t="s">
        <v>152</v>
      </c>
      <c r="G51" s="706" t="s">
        <v>153</v>
      </c>
      <c r="H51" s="706" t="s">
        <v>154</v>
      </c>
      <c r="I51" s="706" t="s">
        <v>155</v>
      </c>
      <c r="J51" s="706" t="s">
        <v>156</v>
      </c>
      <c r="K51" s="706" t="s">
        <v>157</v>
      </c>
      <c r="L51" s="706" t="s">
        <v>158</v>
      </c>
      <c r="M51" s="706" t="s">
        <v>159</v>
      </c>
      <c r="N51" s="706" t="s">
        <v>160</v>
      </c>
      <c r="O51" s="706" t="s">
        <v>161</v>
      </c>
      <c r="P51" s="706" t="s">
        <v>162</v>
      </c>
      <c r="Q51" s="706" t="s">
        <v>163</v>
      </c>
      <c r="R51" s="707" t="s">
        <v>164</v>
      </c>
    </row>
    <row r="52" spans="1:24" ht="15.75" hidden="1" thickBot="1" x14ac:dyDescent="0.3">
      <c r="A52" s="2126" t="s">
        <v>165</v>
      </c>
      <c r="B52" s="2127"/>
      <c r="C52" s="2127"/>
      <c r="D52" s="2127"/>
      <c r="E52" s="2127"/>
      <c r="F52" s="2127"/>
      <c r="G52" s="2127"/>
      <c r="H52" s="2127"/>
      <c r="I52" s="2127"/>
      <c r="J52" s="2127"/>
      <c r="K52" s="2127"/>
      <c r="L52" s="2127"/>
      <c r="M52" s="2127"/>
      <c r="N52" s="2127"/>
      <c r="O52" s="2127"/>
      <c r="P52" s="2127"/>
      <c r="Q52" s="2127"/>
      <c r="R52" s="2128"/>
    </row>
    <row r="53" spans="1:24" hidden="1" x14ac:dyDescent="0.25">
      <c r="A53" s="168" t="s">
        <v>112</v>
      </c>
      <c r="B53" s="406">
        <v>10</v>
      </c>
      <c r="C53" s="1964">
        <v>58</v>
      </c>
      <c r="D53" s="1964">
        <v>39</v>
      </c>
      <c r="E53" s="1964">
        <v>31</v>
      </c>
      <c r="F53" s="1964">
        <v>7</v>
      </c>
      <c r="G53" s="1964">
        <v>5</v>
      </c>
      <c r="H53" s="1964">
        <v>8</v>
      </c>
      <c r="I53" s="1964">
        <v>1843</v>
      </c>
      <c r="J53" s="1964">
        <v>115</v>
      </c>
      <c r="K53" s="1964">
        <v>40</v>
      </c>
      <c r="L53" s="1964">
        <v>408</v>
      </c>
      <c r="M53" s="1964">
        <v>233</v>
      </c>
      <c r="N53" s="1964">
        <v>11</v>
      </c>
      <c r="O53" s="1964">
        <v>84</v>
      </c>
      <c r="P53" s="1968">
        <v>81</v>
      </c>
      <c r="Q53" s="133">
        <f t="shared" ref="Q53:Q58" si="12">SUM(B53:P53)</f>
        <v>2973</v>
      </c>
      <c r="R53" s="317">
        <f>SUM(Q53/Q57)</f>
        <v>0.1388408910474945</v>
      </c>
    </row>
    <row r="54" spans="1:24" hidden="1" x14ac:dyDescent="0.25">
      <c r="A54" s="169" t="s">
        <v>113</v>
      </c>
      <c r="B54" s="407">
        <v>30</v>
      </c>
      <c r="C54" s="1965">
        <v>148</v>
      </c>
      <c r="D54" s="1965">
        <v>122</v>
      </c>
      <c r="E54" s="1965">
        <v>61</v>
      </c>
      <c r="F54" s="1965">
        <v>51</v>
      </c>
      <c r="G54" s="1965">
        <v>10</v>
      </c>
      <c r="H54" s="1965">
        <v>19</v>
      </c>
      <c r="I54" s="1965">
        <v>4395</v>
      </c>
      <c r="J54" s="1965">
        <v>278</v>
      </c>
      <c r="K54" s="1965">
        <v>116</v>
      </c>
      <c r="L54" s="1965">
        <v>1338</v>
      </c>
      <c r="M54" s="1965">
        <v>559</v>
      </c>
      <c r="N54" s="1965">
        <v>34</v>
      </c>
      <c r="O54" s="1965">
        <v>257</v>
      </c>
      <c r="P54" s="1969">
        <v>168</v>
      </c>
      <c r="Q54" s="134">
        <f t="shared" si="12"/>
        <v>7586</v>
      </c>
      <c r="R54" s="318">
        <f>SUM(Q54/Q57)</f>
        <v>0.35427077009293417</v>
      </c>
    </row>
    <row r="55" spans="1:24" hidden="1" x14ac:dyDescent="0.25">
      <c r="A55" s="169" t="s">
        <v>114</v>
      </c>
      <c r="B55" s="407">
        <v>40</v>
      </c>
      <c r="C55" s="1965">
        <v>203</v>
      </c>
      <c r="D55" s="1965">
        <v>161</v>
      </c>
      <c r="E55" s="1965">
        <v>75</v>
      </c>
      <c r="F55" s="1965">
        <v>45</v>
      </c>
      <c r="G55" s="1965">
        <v>10</v>
      </c>
      <c r="H55" s="1965">
        <v>19</v>
      </c>
      <c r="I55" s="1965">
        <v>6324</v>
      </c>
      <c r="J55" s="1965">
        <v>353</v>
      </c>
      <c r="K55" s="1965">
        <v>126</v>
      </c>
      <c r="L55" s="1965">
        <v>1753</v>
      </c>
      <c r="M55" s="1965">
        <v>816</v>
      </c>
      <c r="N55" s="1965">
        <v>49</v>
      </c>
      <c r="O55" s="1965">
        <v>321</v>
      </c>
      <c r="P55" s="1969">
        <v>276</v>
      </c>
      <c r="Q55" s="134">
        <f t="shared" si="12"/>
        <v>10571</v>
      </c>
      <c r="R55" s="318">
        <f>SUM(Q55/Q57)</f>
        <v>0.49367206836968197</v>
      </c>
      <c r="S55" s="1325"/>
      <c r="T55" s="1325"/>
      <c r="U55" s="1753"/>
      <c r="V55" s="1753"/>
      <c r="W55" s="1325"/>
      <c r="X55" s="1753"/>
    </row>
    <row r="56" spans="1:24" ht="15.75" hidden="1" thickBot="1" x14ac:dyDescent="0.3">
      <c r="A56" s="170" t="s">
        <v>115</v>
      </c>
      <c r="B56" s="1966">
        <v>0</v>
      </c>
      <c r="C56" s="1967">
        <v>3</v>
      </c>
      <c r="D56" s="1967">
        <v>2</v>
      </c>
      <c r="E56" s="1967">
        <v>1</v>
      </c>
      <c r="F56" s="1967">
        <v>2</v>
      </c>
      <c r="G56" s="1967">
        <v>0</v>
      </c>
      <c r="H56" s="1967">
        <v>0</v>
      </c>
      <c r="I56" s="1967">
        <v>204</v>
      </c>
      <c r="J56" s="1967">
        <v>3</v>
      </c>
      <c r="K56" s="1967">
        <v>1</v>
      </c>
      <c r="L56" s="1967">
        <v>39</v>
      </c>
      <c r="M56" s="1967">
        <v>22</v>
      </c>
      <c r="N56" s="1967">
        <v>0</v>
      </c>
      <c r="O56" s="1967">
        <v>5</v>
      </c>
      <c r="P56" s="1970">
        <v>1</v>
      </c>
      <c r="Q56" s="135">
        <f t="shared" si="12"/>
        <v>283</v>
      </c>
      <c r="R56" s="319">
        <f>SUM(Q56/Q57)</f>
        <v>1.3216270489889319E-2</v>
      </c>
      <c r="S56" s="1325"/>
      <c r="T56" s="1325"/>
      <c r="U56" s="1753"/>
      <c r="V56" s="1753"/>
      <c r="W56" s="1325"/>
      <c r="X56" s="1753"/>
    </row>
    <row r="57" spans="1:24" ht="16.5" hidden="1" thickTop="1" thickBot="1" x14ac:dyDescent="0.3">
      <c r="A57" s="90" t="s">
        <v>135</v>
      </c>
      <c r="B57" s="1496">
        <f t="shared" ref="B57:P57" si="13">SUM(B53:B56)</f>
        <v>80</v>
      </c>
      <c r="C57" s="1497">
        <f t="shared" si="13"/>
        <v>412</v>
      </c>
      <c r="D57" s="1497">
        <f t="shared" si="13"/>
        <v>324</v>
      </c>
      <c r="E57" s="1497">
        <f t="shared" si="13"/>
        <v>168</v>
      </c>
      <c r="F57" s="1497">
        <f t="shared" si="13"/>
        <v>105</v>
      </c>
      <c r="G57" s="1497">
        <f t="shared" si="13"/>
        <v>25</v>
      </c>
      <c r="H57" s="1497">
        <f t="shared" si="13"/>
        <v>46</v>
      </c>
      <c r="I57" s="1497">
        <f t="shared" si="13"/>
        <v>12766</v>
      </c>
      <c r="J57" s="1497">
        <f t="shared" si="13"/>
        <v>749</v>
      </c>
      <c r="K57" s="1497">
        <f t="shared" si="13"/>
        <v>283</v>
      </c>
      <c r="L57" s="1497">
        <f t="shared" si="13"/>
        <v>3538</v>
      </c>
      <c r="M57" s="1497">
        <f t="shared" si="13"/>
        <v>1630</v>
      </c>
      <c r="N57" s="1497">
        <f t="shared" si="13"/>
        <v>94</v>
      </c>
      <c r="O57" s="1497">
        <f t="shared" si="13"/>
        <v>667</v>
      </c>
      <c r="P57" s="1978">
        <f t="shared" si="13"/>
        <v>526</v>
      </c>
      <c r="Q57" s="231">
        <f t="shared" si="12"/>
        <v>21413</v>
      </c>
      <c r="R57" s="333">
        <f>SUM(R53:R56)</f>
        <v>1</v>
      </c>
      <c r="S57" s="1325"/>
      <c r="T57" s="1325"/>
      <c r="U57" s="1753"/>
      <c r="V57" s="1753"/>
      <c r="W57" s="1325"/>
      <c r="X57" s="1753"/>
    </row>
    <row r="58" spans="1:24" ht="15.75" hidden="1" thickBot="1" x14ac:dyDescent="0.3">
      <c r="A58" s="91" t="s">
        <v>134</v>
      </c>
      <c r="B58" s="847">
        <f>SUM(B57/Q57)</f>
        <v>3.7360481950217159E-3</v>
      </c>
      <c r="C58" s="848">
        <f>SUM(C57/Q57)</f>
        <v>1.9240648204361836E-2</v>
      </c>
      <c r="D58" s="848">
        <f>SUM(D57/Q57)</f>
        <v>1.5130995189837949E-2</v>
      </c>
      <c r="E58" s="848">
        <f>SUM(E57/Q57)</f>
        <v>7.8457012095456032E-3</v>
      </c>
      <c r="F58" s="848">
        <f>SUM(F57/Q57)</f>
        <v>4.9035632559660015E-3</v>
      </c>
      <c r="G58" s="848">
        <f>SUM(G57/Q57)</f>
        <v>1.1675150609442861E-3</v>
      </c>
      <c r="H58" s="848">
        <f>SUM(H57/Q57)</f>
        <v>2.1482277121374865E-3</v>
      </c>
      <c r="I58" s="848">
        <f>SUM(I57/Q57)</f>
        <v>0.5961798907205903</v>
      </c>
      <c r="J58" s="848">
        <f>SUM(J57/Q57)</f>
        <v>3.4978751225890815E-2</v>
      </c>
      <c r="K58" s="848">
        <f>SUM(K57/Q57)</f>
        <v>1.3216270489889319E-2</v>
      </c>
      <c r="L58" s="848">
        <f>SUM(L57/Q57)</f>
        <v>0.16522673142483538</v>
      </c>
      <c r="M58" s="848">
        <f>SUM(M57/Q57)</f>
        <v>7.6121981973567454E-2</v>
      </c>
      <c r="N58" s="848">
        <f>SUM(N57/Q57)</f>
        <v>4.3898566291505157E-3</v>
      </c>
      <c r="O58" s="848">
        <f>SUM(O57/Q57)</f>
        <v>3.1149301825993556E-2</v>
      </c>
      <c r="P58" s="849">
        <f>SUM(P57/Q57)</f>
        <v>2.4564516882267781E-2</v>
      </c>
      <c r="Q58" s="412">
        <f t="shared" si="12"/>
        <v>0.99999999999999978</v>
      </c>
      <c r="R58" s="405"/>
    </row>
    <row r="59" spans="1:24" ht="15.75" hidden="1" customHeight="1" thickBot="1" x14ac:dyDescent="0.3">
      <c r="A59" s="2126" t="s">
        <v>166</v>
      </c>
      <c r="B59" s="2127"/>
      <c r="C59" s="2127"/>
      <c r="D59" s="2127"/>
      <c r="E59" s="2127"/>
      <c r="F59" s="2127"/>
      <c r="G59" s="2127"/>
      <c r="H59" s="2127"/>
      <c r="I59" s="2127"/>
      <c r="J59" s="2127"/>
      <c r="K59" s="2127"/>
      <c r="L59" s="2127"/>
      <c r="M59" s="2127"/>
      <c r="N59" s="2127"/>
      <c r="O59" s="2127"/>
      <c r="P59" s="2127"/>
      <c r="Q59" s="2127"/>
      <c r="R59" s="2128"/>
    </row>
    <row r="60" spans="1:24" hidden="1" x14ac:dyDescent="0.25">
      <c r="A60" s="168" t="s">
        <v>167</v>
      </c>
      <c r="B60" s="361">
        <v>1</v>
      </c>
      <c r="C60" s="362">
        <v>5</v>
      </c>
      <c r="D60" s="362">
        <v>4</v>
      </c>
      <c r="E60" s="362">
        <v>1</v>
      </c>
      <c r="F60" s="362">
        <v>1</v>
      </c>
      <c r="G60" s="362">
        <v>0</v>
      </c>
      <c r="H60" s="362">
        <v>1</v>
      </c>
      <c r="I60" s="362">
        <v>148</v>
      </c>
      <c r="J60" s="362">
        <v>5</v>
      </c>
      <c r="K60" s="362">
        <v>4</v>
      </c>
      <c r="L60" s="362">
        <v>52</v>
      </c>
      <c r="M60" s="362">
        <v>29</v>
      </c>
      <c r="N60" s="362">
        <v>1</v>
      </c>
      <c r="O60" s="362">
        <v>8</v>
      </c>
      <c r="P60" s="1975">
        <v>5</v>
      </c>
      <c r="Q60" s="133">
        <f t="shared" ref="Q60:Q65" si="14">SUM(B60:P60)</f>
        <v>265</v>
      </c>
      <c r="R60" s="318">
        <f>SUM(Q60/Q64)</f>
        <v>1.2375659646009434E-2</v>
      </c>
    </row>
    <row r="61" spans="1:24" hidden="1" x14ac:dyDescent="0.25">
      <c r="A61" s="169" t="s">
        <v>168</v>
      </c>
      <c r="B61" s="364">
        <v>43</v>
      </c>
      <c r="C61" s="365">
        <v>238</v>
      </c>
      <c r="D61" s="365">
        <v>169</v>
      </c>
      <c r="E61" s="365">
        <v>93</v>
      </c>
      <c r="F61" s="365">
        <v>67</v>
      </c>
      <c r="G61" s="365">
        <v>12</v>
      </c>
      <c r="H61" s="365">
        <v>28</v>
      </c>
      <c r="I61" s="365">
        <v>7251</v>
      </c>
      <c r="J61" s="365">
        <v>436</v>
      </c>
      <c r="K61" s="365">
        <v>176</v>
      </c>
      <c r="L61" s="365">
        <v>2168</v>
      </c>
      <c r="M61" s="365">
        <v>903</v>
      </c>
      <c r="N61" s="365">
        <v>48</v>
      </c>
      <c r="O61" s="365">
        <v>398</v>
      </c>
      <c r="P61" s="1976">
        <v>327</v>
      </c>
      <c r="Q61" s="134">
        <f t="shared" si="14"/>
        <v>12357</v>
      </c>
      <c r="R61" s="318">
        <f>SUM(Q61/Q64)</f>
        <v>0.5770793443235418</v>
      </c>
    </row>
    <row r="62" spans="1:24" hidden="1" x14ac:dyDescent="0.25">
      <c r="A62" s="169" t="s">
        <v>169</v>
      </c>
      <c r="B62" s="364">
        <v>31</v>
      </c>
      <c r="C62" s="365">
        <v>140</v>
      </c>
      <c r="D62" s="365">
        <v>130</v>
      </c>
      <c r="E62" s="365">
        <v>65</v>
      </c>
      <c r="F62" s="365">
        <v>35</v>
      </c>
      <c r="G62" s="365">
        <v>10</v>
      </c>
      <c r="H62" s="365">
        <v>16</v>
      </c>
      <c r="I62" s="365">
        <v>4774</v>
      </c>
      <c r="J62" s="365">
        <v>266</v>
      </c>
      <c r="K62" s="365">
        <v>87</v>
      </c>
      <c r="L62" s="365">
        <v>1179</v>
      </c>
      <c r="M62" s="365">
        <v>629</v>
      </c>
      <c r="N62" s="365">
        <v>39</v>
      </c>
      <c r="O62" s="365">
        <v>224</v>
      </c>
      <c r="P62" s="1976">
        <v>164</v>
      </c>
      <c r="Q62" s="134">
        <f t="shared" si="14"/>
        <v>7789</v>
      </c>
      <c r="R62" s="318">
        <f>SUM(Q62/Q64)</f>
        <v>0.36375099238780179</v>
      </c>
    </row>
    <row r="63" spans="1:24" ht="15.75" hidden="1" thickBot="1" x14ac:dyDescent="0.3">
      <c r="A63" s="170" t="s">
        <v>170</v>
      </c>
      <c r="B63" s="367">
        <v>5</v>
      </c>
      <c r="C63" s="368">
        <v>29</v>
      </c>
      <c r="D63" s="368">
        <v>21</v>
      </c>
      <c r="E63" s="368">
        <v>9</v>
      </c>
      <c r="F63" s="368">
        <v>2</v>
      </c>
      <c r="G63" s="368">
        <v>3</v>
      </c>
      <c r="H63" s="368">
        <v>1</v>
      </c>
      <c r="I63" s="368">
        <v>593</v>
      </c>
      <c r="J63" s="368">
        <v>42</v>
      </c>
      <c r="K63" s="368">
        <v>16</v>
      </c>
      <c r="L63" s="368">
        <v>139</v>
      </c>
      <c r="M63" s="368">
        <v>69</v>
      </c>
      <c r="N63" s="368">
        <v>6</v>
      </c>
      <c r="O63" s="368">
        <v>37</v>
      </c>
      <c r="P63" s="1977">
        <v>30</v>
      </c>
      <c r="Q63" s="135">
        <f t="shared" si="14"/>
        <v>1002</v>
      </c>
      <c r="R63" s="318">
        <f>SUM(Q63/Q64)</f>
        <v>4.6794003642646992E-2</v>
      </c>
    </row>
    <row r="64" spans="1:24" ht="16.5" hidden="1" thickTop="1" thickBot="1" x14ac:dyDescent="0.3">
      <c r="A64" s="90" t="s">
        <v>135</v>
      </c>
      <c r="B64" s="1496">
        <f>SUM(B60:B63)</f>
        <v>80</v>
      </c>
      <c r="C64" s="1497">
        <f t="shared" ref="C64:P64" si="15">SUM(C60:C63)</f>
        <v>412</v>
      </c>
      <c r="D64" s="1497">
        <f t="shared" si="15"/>
        <v>324</v>
      </c>
      <c r="E64" s="1497">
        <f t="shared" si="15"/>
        <v>168</v>
      </c>
      <c r="F64" s="1497">
        <f t="shared" si="15"/>
        <v>105</v>
      </c>
      <c r="G64" s="1497">
        <f t="shared" si="15"/>
        <v>25</v>
      </c>
      <c r="H64" s="1497">
        <f t="shared" si="15"/>
        <v>46</v>
      </c>
      <c r="I64" s="1497">
        <f t="shared" si="15"/>
        <v>12766</v>
      </c>
      <c r="J64" s="1497">
        <f t="shared" si="15"/>
        <v>749</v>
      </c>
      <c r="K64" s="1497">
        <f t="shared" si="15"/>
        <v>283</v>
      </c>
      <c r="L64" s="1497">
        <f t="shared" si="15"/>
        <v>3538</v>
      </c>
      <c r="M64" s="1497">
        <f t="shared" si="15"/>
        <v>1630</v>
      </c>
      <c r="N64" s="1497">
        <f t="shared" si="15"/>
        <v>94</v>
      </c>
      <c r="O64" s="1497">
        <f t="shared" si="15"/>
        <v>667</v>
      </c>
      <c r="P64" s="1978">
        <f t="shared" si="15"/>
        <v>526</v>
      </c>
      <c r="Q64" s="231">
        <f t="shared" si="14"/>
        <v>21413</v>
      </c>
      <c r="R64" s="333">
        <f>SUM(R60:R63)</f>
        <v>0.99999999999999989</v>
      </c>
    </row>
    <row r="65" spans="1:18" ht="15.75" hidden="1" thickBot="1" x14ac:dyDescent="0.3">
      <c r="A65" s="91" t="s">
        <v>134</v>
      </c>
      <c r="B65" s="847">
        <f>SUM(B64/Q64)</f>
        <v>3.7360481950217159E-3</v>
      </c>
      <c r="C65" s="848">
        <f>SUM(C64/Q64)</f>
        <v>1.9240648204361836E-2</v>
      </c>
      <c r="D65" s="848">
        <f>SUM(D64/Q64)</f>
        <v>1.5130995189837949E-2</v>
      </c>
      <c r="E65" s="848">
        <f>SUM(E64/Q64)</f>
        <v>7.8457012095456032E-3</v>
      </c>
      <c r="F65" s="848">
        <f>SUM(F64/Q64)</f>
        <v>4.9035632559660015E-3</v>
      </c>
      <c r="G65" s="848">
        <f>SUM(G64/Q64)</f>
        <v>1.1675150609442861E-3</v>
      </c>
      <c r="H65" s="848">
        <f>SUM(H64/Q64)</f>
        <v>2.1482277121374865E-3</v>
      </c>
      <c r="I65" s="848">
        <f>SUM(I64/Q64)</f>
        <v>0.5961798907205903</v>
      </c>
      <c r="J65" s="848">
        <f>SUM(J64/Q64)</f>
        <v>3.4978751225890815E-2</v>
      </c>
      <c r="K65" s="848">
        <f>SUM(K64/Q64)</f>
        <v>1.3216270489889319E-2</v>
      </c>
      <c r="L65" s="848">
        <f>SUM(L64/Q64)</f>
        <v>0.16522673142483538</v>
      </c>
      <c r="M65" s="848">
        <f>SUM(M64/Q64)</f>
        <v>7.6121981973567454E-2</v>
      </c>
      <c r="N65" s="848">
        <f>SUM(N64/Q64)</f>
        <v>4.3898566291505157E-3</v>
      </c>
      <c r="O65" s="848">
        <f>SUM(O64/Q64)</f>
        <v>3.1149301825993556E-2</v>
      </c>
      <c r="P65" s="849">
        <f>SUM(P64/Q64)</f>
        <v>2.4564516882267781E-2</v>
      </c>
      <c r="Q65" s="1710">
        <f t="shared" si="14"/>
        <v>0.99999999999999978</v>
      </c>
      <c r="R65" s="405"/>
    </row>
    <row r="66" spans="1:18" ht="14.25" hidden="1" customHeight="1" thickBot="1" x14ac:dyDescent="0.3">
      <c r="A66" s="2129" t="s">
        <v>173</v>
      </c>
      <c r="B66" s="2130"/>
      <c r="C66" s="2130"/>
      <c r="D66" s="2130"/>
      <c r="E66" s="2130"/>
      <c r="F66" s="2130"/>
      <c r="G66" s="2130"/>
      <c r="H66" s="2130"/>
      <c r="I66" s="2130"/>
      <c r="J66" s="2130"/>
      <c r="K66" s="2130"/>
      <c r="L66" s="2130"/>
      <c r="M66" s="2130"/>
      <c r="N66" s="2130"/>
      <c r="O66" s="2130"/>
      <c r="P66" s="2130"/>
      <c r="Q66" s="2130"/>
      <c r="R66" s="2131"/>
    </row>
    <row r="67" spans="1:18" ht="59.25" hidden="1" thickBot="1" x14ac:dyDescent="0.3">
      <c r="A67" s="73"/>
      <c r="B67" s="705" t="s">
        <v>148</v>
      </c>
      <c r="C67" s="706" t="s">
        <v>149</v>
      </c>
      <c r="D67" s="706" t="s">
        <v>150</v>
      </c>
      <c r="E67" s="706" t="s">
        <v>151</v>
      </c>
      <c r="F67" s="706" t="s">
        <v>152</v>
      </c>
      <c r="G67" s="706" t="s">
        <v>153</v>
      </c>
      <c r="H67" s="706" t="s">
        <v>154</v>
      </c>
      <c r="I67" s="706" t="s">
        <v>155</v>
      </c>
      <c r="J67" s="706" t="s">
        <v>156</v>
      </c>
      <c r="K67" s="706" t="s">
        <v>157</v>
      </c>
      <c r="L67" s="706" t="s">
        <v>158</v>
      </c>
      <c r="M67" s="706" t="s">
        <v>159</v>
      </c>
      <c r="N67" s="706" t="s">
        <v>160</v>
      </c>
      <c r="O67" s="706" t="s">
        <v>161</v>
      </c>
      <c r="P67" s="706" t="s">
        <v>162</v>
      </c>
      <c r="Q67" s="706" t="s">
        <v>163</v>
      </c>
      <c r="R67" s="707" t="s">
        <v>164</v>
      </c>
    </row>
    <row r="68" spans="1:18" ht="15.75" hidden="1" thickBot="1" x14ac:dyDescent="0.3">
      <c r="A68" s="2126" t="s">
        <v>165</v>
      </c>
      <c r="B68" s="2132"/>
      <c r="C68" s="2132"/>
      <c r="D68" s="2132"/>
      <c r="E68" s="2132"/>
      <c r="F68" s="2132"/>
      <c r="G68" s="2132"/>
      <c r="H68" s="2132"/>
      <c r="I68" s="2132"/>
      <c r="J68" s="2132"/>
      <c r="K68" s="2132"/>
      <c r="L68" s="2132"/>
      <c r="M68" s="2132"/>
      <c r="N68" s="2132"/>
      <c r="O68" s="2132"/>
      <c r="P68" s="2132"/>
      <c r="Q68" s="2127"/>
      <c r="R68" s="2128"/>
    </row>
    <row r="69" spans="1:18" hidden="1" x14ac:dyDescent="0.25">
      <c r="A69" s="87" t="s">
        <v>112</v>
      </c>
      <c r="B69" s="1981">
        <v>20</v>
      </c>
      <c r="C69" s="1982">
        <v>65</v>
      </c>
      <c r="D69" s="1982">
        <v>35</v>
      </c>
      <c r="E69" s="1982">
        <v>40</v>
      </c>
      <c r="F69" s="1982">
        <v>10</v>
      </c>
      <c r="G69" s="1982">
        <v>1</v>
      </c>
      <c r="H69" s="1982">
        <v>4</v>
      </c>
      <c r="I69" s="1982">
        <v>2214</v>
      </c>
      <c r="J69" s="1982">
        <v>109</v>
      </c>
      <c r="K69" s="1982">
        <v>53</v>
      </c>
      <c r="L69" s="1982">
        <v>533</v>
      </c>
      <c r="M69" s="1982">
        <v>246</v>
      </c>
      <c r="N69" s="1982">
        <v>14</v>
      </c>
      <c r="O69" s="1982">
        <v>86</v>
      </c>
      <c r="P69" s="1983">
        <v>113</v>
      </c>
      <c r="Q69" s="133">
        <f t="shared" ref="Q69:Q74" si="16">SUM(B69:P69)</f>
        <v>3543</v>
      </c>
      <c r="R69" s="317">
        <f>SUM(Q69/Q73)</f>
        <v>0.15099727241732014</v>
      </c>
    </row>
    <row r="70" spans="1:18" hidden="1" x14ac:dyDescent="0.25">
      <c r="A70" s="88" t="s">
        <v>113</v>
      </c>
      <c r="B70" s="1984">
        <v>26</v>
      </c>
      <c r="C70" s="1979">
        <v>157</v>
      </c>
      <c r="D70" s="1979">
        <v>124</v>
      </c>
      <c r="E70" s="1979">
        <v>58</v>
      </c>
      <c r="F70" s="1979">
        <v>53</v>
      </c>
      <c r="G70" s="1979">
        <v>11</v>
      </c>
      <c r="H70" s="1979">
        <v>18</v>
      </c>
      <c r="I70" s="1979">
        <v>5145</v>
      </c>
      <c r="J70" s="1979">
        <v>308</v>
      </c>
      <c r="K70" s="1979">
        <v>113</v>
      </c>
      <c r="L70" s="1979">
        <v>1538</v>
      </c>
      <c r="M70" s="1979">
        <v>571</v>
      </c>
      <c r="N70" s="1979">
        <v>27</v>
      </c>
      <c r="O70" s="1979">
        <v>265</v>
      </c>
      <c r="P70" s="1985">
        <v>178</v>
      </c>
      <c r="Q70" s="134">
        <f t="shared" si="16"/>
        <v>8592</v>
      </c>
      <c r="R70" s="318">
        <f>SUM(Q70/Q73)</f>
        <v>0.36617797476986019</v>
      </c>
    </row>
    <row r="71" spans="1:18" hidden="1" x14ac:dyDescent="0.25">
      <c r="A71" s="88" t="s">
        <v>114</v>
      </c>
      <c r="B71" s="1984">
        <v>33</v>
      </c>
      <c r="C71" s="1979">
        <v>250</v>
      </c>
      <c r="D71" s="1979">
        <v>141</v>
      </c>
      <c r="E71" s="1979">
        <v>77</v>
      </c>
      <c r="F71" s="1979">
        <v>42</v>
      </c>
      <c r="G71" s="1979">
        <v>15</v>
      </c>
      <c r="H71" s="1979">
        <v>21</v>
      </c>
      <c r="I71" s="1979">
        <v>6750</v>
      </c>
      <c r="J71" s="1979">
        <v>368</v>
      </c>
      <c r="K71" s="1979">
        <v>123</v>
      </c>
      <c r="L71" s="1979">
        <v>1773</v>
      </c>
      <c r="M71" s="1979">
        <v>881</v>
      </c>
      <c r="N71" s="1979">
        <v>60</v>
      </c>
      <c r="O71" s="1979">
        <v>313</v>
      </c>
      <c r="P71" s="1985">
        <v>224</v>
      </c>
      <c r="Q71" s="134">
        <f t="shared" si="16"/>
        <v>11071</v>
      </c>
      <c r="R71" s="318">
        <f>SUM(Q71/Q73)</f>
        <v>0.47182918513467442</v>
      </c>
    </row>
    <row r="72" spans="1:18" ht="15.75" hidden="1" thickBot="1" x14ac:dyDescent="0.3">
      <c r="A72" s="89" t="s">
        <v>115</v>
      </c>
      <c r="B72" s="1984">
        <v>0</v>
      </c>
      <c r="C72" s="1979">
        <v>3</v>
      </c>
      <c r="D72" s="1979">
        <v>2</v>
      </c>
      <c r="E72" s="1979">
        <v>0</v>
      </c>
      <c r="F72" s="1979">
        <v>0</v>
      </c>
      <c r="G72" s="1979">
        <v>0</v>
      </c>
      <c r="H72" s="1979">
        <v>0</v>
      </c>
      <c r="I72" s="1979">
        <v>180</v>
      </c>
      <c r="J72" s="1979">
        <v>1</v>
      </c>
      <c r="K72" s="1979">
        <v>1</v>
      </c>
      <c r="L72" s="1979">
        <v>28</v>
      </c>
      <c r="M72" s="1979">
        <v>37</v>
      </c>
      <c r="N72" s="1979">
        <v>0</v>
      </c>
      <c r="O72" s="1979">
        <v>4</v>
      </c>
      <c r="P72" s="1985">
        <v>2</v>
      </c>
      <c r="Q72" s="135">
        <f t="shared" si="16"/>
        <v>258</v>
      </c>
      <c r="R72" s="319">
        <f>SUM(Q72/Q73)</f>
        <v>1.0995567678145244E-2</v>
      </c>
    </row>
    <row r="73" spans="1:18" ht="16.5" hidden="1" thickTop="1" thickBot="1" x14ac:dyDescent="0.3">
      <c r="A73" s="1642" t="s">
        <v>135</v>
      </c>
      <c r="B73" s="1986">
        <f t="shared" ref="B73:P73" si="17">SUM(B69:B72)</f>
        <v>79</v>
      </c>
      <c r="C73" s="1980">
        <f t="shared" si="17"/>
        <v>475</v>
      </c>
      <c r="D73" s="1980">
        <f t="shared" si="17"/>
        <v>302</v>
      </c>
      <c r="E73" s="1980">
        <f t="shared" si="17"/>
        <v>175</v>
      </c>
      <c r="F73" s="1980">
        <f t="shared" si="17"/>
        <v>105</v>
      </c>
      <c r="G73" s="1980">
        <f t="shared" si="17"/>
        <v>27</v>
      </c>
      <c r="H73" s="1980">
        <f t="shared" si="17"/>
        <v>43</v>
      </c>
      <c r="I73" s="1980">
        <f t="shared" si="17"/>
        <v>14289</v>
      </c>
      <c r="J73" s="1980">
        <f t="shared" si="17"/>
        <v>786</v>
      </c>
      <c r="K73" s="1980">
        <f t="shared" si="17"/>
        <v>290</v>
      </c>
      <c r="L73" s="1980">
        <f t="shared" si="17"/>
        <v>3872</v>
      </c>
      <c r="M73" s="1980">
        <f t="shared" si="17"/>
        <v>1735</v>
      </c>
      <c r="N73" s="1980">
        <f t="shared" si="17"/>
        <v>101</v>
      </c>
      <c r="O73" s="1980">
        <f t="shared" si="17"/>
        <v>668</v>
      </c>
      <c r="P73" s="1987">
        <f t="shared" si="17"/>
        <v>517</v>
      </c>
      <c r="Q73" s="231">
        <f t="shared" si="16"/>
        <v>23464</v>
      </c>
      <c r="R73" s="333">
        <f>SUM(R69:R72)</f>
        <v>1</v>
      </c>
    </row>
    <row r="74" spans="1:18" ht="15.75" hidden="1" thickBot="1" x14ac:dyDescent="0.3">
      <c r="A74" s="1643" t="s">
        <v>134</v>
      </c>
      <c r="B74" s="847">
        <f>SUM(B73/Q73)</f>
        <v>3.3668598704398229E-3</v>
      </c>
      <c r="C74" s="848">
        <f>SUM(C73/Q73)</f>
        <v>2.0243777702011592E-2</v>
      </c>
      <c r="D74" s="848">
        <f>SUM(D73/Q73)</f>
        <v>1.2870780770542108E-2</v>
      </c>
      <c r="E74" s="848">
        <f>SUM(E73/Q73)</f>
        <v>7.4582338902147967E-3</v>
      </c>
      <c r="F74" s="848">
        <f>SUM(F73/Q73)</f>
        <v>4.4749403341288784E-3</v>
      </c>
      <c r="G74" s="848">
        <f>SUM(G73/Q73)</f>
        <v>1.1506989430617115E-3</v>
      </c>
      <c r="H74" s="848">
        <f>SUM(H73/Q73)</f>
        <v>1.8325946130242072E-3</v>
      </c>
      <c r="I74" s="848">
        <f>SUM(I73/Q73)</f>
        <v>0.6089754517558813</v>
      </c>
      <c r="J74" s="848">
        <f>SUM(J73/Q73)</f>
        <v>3.3498124786907606E-2</v>
      </c>
      <c r="K74" s="848">
        <f>SUM(K73/Q73)</f>
        <v>1.2359359018070235E-2</v>
      </c>
      <c r="L74" s="848">
        <f>SUM(L73/Q73)</f>
        <v>0.16501875213092396</v>
      </c>
      <c r="M74" s="848">
        <f>SUM(M73/Q73)</f>
        <v>7.3943061711558136E-2</v>
      </c>
      <c r="N74" s="848">
        <f>SUM(N73/Q73)</f>
        <v>4.3044664166382541E-3</v>
      </c>
      <c r="O74" s="848">
        <f>SUM(O73/Q73)</f>
        <v>2.8469144220934196E-2</v>
      </c>
      <c r="P74" s="849">
        <f>SUM(P73/Q73)</f>
        <v>2.2033753835663143E-2</v>
      </c>
      <c r="Q74" s="724">
        <f t="shared" si="16"/>
        <v>1</v>
      </c>
      <c r="R74" s="405"/>
    </row>
    <row r="75" spans="1:18" ht="15.75" hidden="1" customHeight="1" thickBot="1" x14ac:dyDescent="0.3">
      <c r="A75" s="2126" t="s">
        <v>166</v>
      </c>
      <c r="B75" s="2127"/>
      <c r="C75" s="2127"/>
      <c r="D75" s="2127"/>
      <c r="E75" s="2127"/>
      <c r="F75" s="2127"/>
      <c r="G75" s="2127"/>
      <c r="H75" s="2127"/>
      <c r="I75" s="2127"/>
      <c r="J75" s="2127"/>
      <c r="K75" s="2127"/>
      <c r="L75" s="2127"/>
      <c r="M75" s="2127"/>
      <c r="N75" s="2127"/>
      <c r="O75" s="2127"/>
      <c r="P75" s="2127"/>
      <c r="Q75" s="2127"/>
      <c r="R75" s="2128"/>
    </row>
    <row r="76" spans="1:18" hidden="1" x14ac:dyDescent="0.25">
      <c r="A76" s="168" t="s">
        <v>167</v>
      </c>
      <c r="B76" s="361">
        <v>1</v>
      </c>
      <c r="C76" s="362">
        <v>8</v>
      </c>
      <c r="D76" s="362">
        <v>6</v>
      </c>
      <c r="E76" s="362">
        <v>1</v>
      </c>
      <c r="F76" s="362">
        <v>0</v>
      </c>
      <c r="G76" s="362">
        <v>1</v>
      </c>
      <c r="H76" s="362">
        <v>1</v>
      </c>
      <c r="I76" s="362">
        <v>229</v>
      </c>
      <c r="J76" s="362">
        <v>11</v>
      </c>
      <c r="K76" s="362">
        <v>3</v>
      </c>
      <c r="L76" s="362">
        <v>53</v>
      </c>
      <c r="M76" s="362">
        <v>24</v>
      </c>
      <c r="N76" s="362">
        <v>1</v>
      </c>
      <c r="O76" s="362">
        <v>2</v>
      </c>
      <c r="P76" s="1975">
        <v>11</v>
      </c>
      <c r="Q76" s="133">
        <f t="shared" ref="Q76:Q81" si="18">SUM(B76:P76)</f>
        <v>352</v>
      </c>
      <c r="R76" s="318">
        <f>SUM(Q76/Q80)</f>
        <v>1.5001704739174906E-2</v>
      </c>
    </row>
    <row r="77" spans="1:18" hidden="1" x14ac:dyDescent="0.25">
      <c r="A77" s="169" t="s">
        <v>168</v>
      </c>
      <c r="B77" s="364">
        <v>59</v>
      </c>
      <c r="C77" s="365">
        <v>298</v>
      </c>
      <c r="D77" s="365">
        <v>178</v>
      </c>
      <c r="E77" s="365">
        <v>116</v>
      </c>
      <c r="F77" s="365">
        <v>56</v>
      </c>
      <c r="G77" s="365">
        <v>11</v>
      </c>
      <c r="H77" s="365">
        <v>26</v>
      </c>
      <c r="I77" s="365">
        <v>8231</v>
      </c>
      <c r="J77" s="365">
        <v>486</v>
      </c>
      <c r="K77" s="365">
        <v>177</v>
      </c>
      <c r="L77" s="365">
        <v>2355</v>
      </c>
      <c r="M77" s="365">
        <v>1001</v>
      </c>
      <c r="N77" s="365">
        <v>46</v>
      </c>
      <c r="O77" s="365">
        <v>382</v>
      </c>
      <c r="P77" s="1976">
        <v>320</v>
      </c>
      <c r="Q77" s="134">
        <f t="shared" si="18"/>
        <v>13742</v>
      </c>
      <c r="R77" s="318">
        <f>SUM(Q77/Q80)</f>
        <v>0.58566314353903848</v>
      </c>
    </row>
    <row r="78" spans="1:18" hidden="1" x14ac:dyDescent="0.25">
      <c r="A78" s="169" t="s">
        <v>169</v>
      </c>
      <c r="B78" s="364">
        <v>13</v>
      </c>
      <c r="C78" s="365">
        <v>149</v>
      </c>
      <c r="D78" s="365">
        <v>108</v>
      </c>
      <c r="E78" s="365">
        <v>48</v>
      </c>
      <c r="F78" s="365">
        <v>43</v>
      </c>
      <c r="G78" s="365">
        <v>11</v>
      </c>
      <c r="H78" s="365">
        <v>15</v>
      </c>
      <c r="I78" s="365">
        <v>5130</v>
      </c>
      <c r="J78" s="365">
        <v>258</v>
      </c>
      <c r="K78" s="365">
        <v>96</v>
      </c>
      <c r="L78" s="365">
        <v>1283</v>
      </c>
      <c r="M78" s="365">
        <v>612</v>
      </c>
      <c r="N78" s="365">
        <v>45</v>
      </c>
      <c r="O78" s="365">
        <v>228</v>
      </c>
      <c r="P78" s="1976">
        <v>160</v>
      </c>
      <c r="Q78" s="134">
        <f t="shared" si="18"/>
        <v>8199</v>
      </c>
      <c r="R78" s="318">
        <f>SUM(Q78/Q80)</f>
        <v>0.34942891237640639</v>
      </c>
    </row>
    <row r="79" spans="1:18" ht="15.75" hidden="1" thickBot="1" x14ac:dyDescent="0.3">
      <c r="A79" s="170" t="s">
        <v>170</v>
      </c>
      <c r="B79" s="367">
        <v>6</v>
      </c>
      <c r="C79" s="368">
        <v>20</v>
      </c>
      <c r="D79" s="368">
        <v>10</v>
      </c>
      <c r="E79" s="368">
        <v>10</v>
      </c>
      <c r="F79" s="368">
        <v>6</v>
      </c>
      <c r="G79" s="368">
        <v>4</v>
      </c>
      <c r="H79" s="368">
        <v>1</v>
      </c>
      <c r="I79" s="368">
        <v>699</v>
      </c>
      <c r="J79" s="368">
        <v>31</v>
      </c>
      <c r="K79" s="368">
        <v>14</v>
      </c>
      <c r="L79" s="368">
        <v>181</v>
      </c>
      <c r="M79" s="368">
        <v>98</v>
      </c>
      <c r="N79" s="368">
        <v>9</v>
      </c>
      <c r="O79" s="368">
        <v>56</v>
      </c>
      <c r="P79" s="1977">
        <v>26</v>
      </c>
      <c r="Q79" s="135">
        <f t="shared" si="18"/>
        <v>1171</v>
      </c>
      <c r="R79" s="318">
        <f>SUM(Q79/Q80)</f>
        <v>4.990623934538016E-2</v>
      </c>
    </row>
    <row r="80" spans="1:18" ht="16.5" hidden="1" thickTop="1" thickBot="1" x14ac:dyDescent="0.3">
      <c r="A80" s="90" t="s">
        <v>135</v>
      </c>
      <c r="B80" s="1496">
        <f>SUM(B76:B79)</f>
        <v>79</v>
      </c>
      <c r="C80" s="1497">
        <f t="shared" ref="C80:P80" si="19">SUM(C76:C79)</f>
        <v>475</v>
      </c>
      <c r="D80" s="1497">
        <f t="shared" si="19"/>
        <v>302</v>
      </c>
      <c r="E80" s="1497">
        <f t="shared" si="19"/>
        <v>175</v>
      </c>
      <c r="F80" s="1497">
        <f t="shared" si="19"/>
        <v>105</v>
      </c>
      <c r="G80" s="1497">
        <f t="shared" si="19"/>
        <v>27</v>
      </c>
      <c r="H80" s="1497">
        <f t="shared" si="19"/>
        <v>43</v>
      </c>
      <c r="I80" s="1497">
        <f t="shared" si="19"/>
        <v>14289</v>
      </c>
      <c r="J80" s="1497">
        <f t="shared" si="19"/>
        <v>786</v>
      </c>
      <c r="K80" s="1497">
        <f t="shared" si="19"/>
        <v>290</v>
      </c>
      <c r="L80" s="1497">
        <f t="shared" si="19"/>
        <v>3872</v>
      </c>
      <c r="M80" s="1497">
        <f t="shared" si="19"/>
        <v>1735</v>
      </c>
      <c r="N80" s="1497">
        <f t="shared" si="19"/>
        <v>101</v>
      </c>
      <c r="O80" s="1497">
        <f t="shared" si="19"/>
        <v>668</v>
      </c>
      <c r="P80" s="1978">
        <f t="shared" si="19"/>
        <v>517</v>
      </c>
      <c r="Q80" s="231">
        <f t="shared" si="18"/>
        <v>23464</v>
      </c>
      <c r="R80" s="333">
        <f>SUM(R76:R79)</f>
        <v>1</v>
      </c>
    </row>
    <row r="81" spans="1:18" ht="15.75" hidden="1" thickBot="1" x14ac:dyDescent="0.3">
      <c r="A81" s="91" t="s">
        <v>134</v>
      </c>
      <c r="B81" s="847">
        <f>SUM(B80/Q80)</f>
        <v>3.3668598704398229E-3</v>
      </c>
      <c r="C81" s="848">
        <f>SUM(C80/Q80)</f>
        <v>2.0243777702011592E-2</v>
      </c>
      <c r="D81" s="848">
        <f>SUM(D80/Q80)</f>
        <v>1.2870780770542108E-2</v>
      </c>
      <c r="E81" s="848">
        <f>SUM(E80/Q80)</f>
        <v>7.4582338902147967E-3</v>
      </c>
      <c r="F81" s="848">
        <f>SUM(F80/Q80)</f>
        <v>4.4749403341288784E-3</v>
      </c>
      <c r="G81" s="848">
        <f>SUM(G80/Q80)</f>
        <v>1.1506989430617115E-3</v>
      </c>
      <c r="H81" s="848">
        <f>SUM(H80/Q80)</f>
        <v>1.8325946130242072E-3</v>
      </c>
      <c r="I81" s="848">
        <f>SUM(I80/Q80)</f>
        <v>0.6089754517558813</v>
      </c>
      <c r="J81" s="848">
        <f>SUM(J80/Q80)</f>
        <v>3.3498124786907606E-2</v>
      </c>
      <c r="K81" s="848">
        <f>SUM(K80/Q80)</f>
        <v>1.2359359018070235E-2</v>
      </c>
      <c r="L81" s="848">
        <f>SUM(L80/Q80)</f>
        <v>0.16501875213092396</v>
      </c>
      <c r="M81" s="848">
        <f>SUM(M80/Q80)</f>
        <v>7.3943061711558136E-2</v>
      </c>
      <c r="N81" s="848">
        <f>SUM(N80/Q80)</f>
        <v>4.3044664166382541E-3</v>
      </c>
      <c r="O81" s="848">
        <f>SUM(O80/Q80)</f>
        <v>2.8469144220934196E-2</v>
      </c>
      <c r="P81" s="849">
        <f>SUM(P80/Q80)</f>
        <v>2.2033753835663143E-2</v>
      </c>
      <c r="Q81" s="1710">
        <f t="shared" si="18"/>
        <v>1</v>
      </c>
      <c r="R81" s="405"/>
    </row>
    <row r="82" spans="1:18" ht="14.25" hidden="1" customHeight="1" thickBot="1" x14ac:dyDescent="0.3">
      <c r="A82" s="2129" t="s">
        <v>174</v>
      </c>
      <c r="B82" s="2130"/>
      <c r="C82" s="2130"/>
      <c r="D82" s="2130"/>
      <c r="E82" s="2130"/>
      <c r="F82" s="2130"/>
      <c r="G82" s="2130"/>
      <c r="H82" s="2130"/>
      <c r="I82" s="2130"/>
      <c r="J82" s="2130"/>
      <c r="K82" s="2130"/>
      <c r="L82" s="2130"/>
      <c r="M82" s="2130"/>
      <c r="N82" s="2130"/>
      <c r="O82" s="2130"/>
      <c r="P82" s="2130"/>
      <c r="Q82" s="2130"/>
      <c r="R82" s="2131"/>
    </row>
    <row r="83" spans="1:18" ht="59.25" hidden="1" customHeight="1" thickBot="1" x14ac:dyDescent="0.3">
      <c r="A83" s="73"/>
      <c r="B83" s="705" t="s">
        <v>148</v>
      </c>
      <c r="C83" s="706" t="s">
        <v>149</v>
      </c>
      <c r="D83" s="706" t="s">
        <v>150</v>
      </c>
      <c r="E83" s="706" t="s">
        <v>151</v>
      </c>
      <c r="F83" s="706" t="s">
        <v>152</v>
      </c>
      <c r="G83" s="706" t="s">
        <v>153</v>
      </c>
      <c r="H83" s="706" t="s">
        <v>154</v>
      </c>
      <c r="I83" s="706" t="s">
        <v>155</v>
      </c>
      <c r="J83" s="706" t="s">
        <v>156</v>
      </c>
      <c r="K83" s="706" t="s">
        <v>157</v>
      </c>
      <c r="L83" s="706" t="s">
        <v>158</v>
      </c>
      <c r="M83" s="706" t="s">
        <v>159</v>
      </c>
      <c r="N83" s="706" t="s">
        <v>160</v>
      </c>
      <c r="O83" s="706" t="s">
        <v>161</v>
      </c>
      <c r="P83" s="706" t="s">
        <v>162</v>
      </c>
      <c r="Q83" s="706" t="s">
        <v>163</v>
      </c>
      <c r="R83" s="707" t="s">
        <v>164</v>
      </c>
    </row>
    <row r="84" spans="1:18" ht="15.75" hidden="1" thickBot="1" x14ac:dyDescent="0.3">
      <c r="A84" s="2126" t="s">
        <v>165</v>
      </c>
      <c r="B84" s="2127"/>
      <c r="C84" s="2127"/>
      <c r="D84" s="2127"/>
      <c r="E84" s="2127"/>
      <c r="F84" s="2127"/>
      <c r="G84" s="2127"/>
      <c r="H84" s="2127"/>
      <c r="I84" s="2127"/>
      <c r="J84" s="2127"/>
      <c r="K84" s="2127"/>
      <c r="L84" s="2127"/>
      <c r="M84" s="2127"/>
      <c r="N84" s="2127"/>
      <c r="O84" s="2127"/>
      <c r="P84" s="2127"/>
      <c r="Q84" s="2127"/>
      <c r="R84" s="2128"/>
    </row>
    <row r="85" spans="1:18" hidden="1" x14ac:dyDescent="0.25">
      <c r="A85" s="168" t="s">
        <v>112</v>
      </c>
      <c r="B85" s="406">
        <v>16</v>
      </c>
      <c r="C85" s="1964">
        <v>63</v>
      </c>
      <c r="D85" s="1964">
        <v>45</v>
      </c>
      <c r="E85" s="1964">
        <v>28</v>
      </c>
      <c r="F85" s="1964">
        <v>11</v>
      </c>
      <c r="G85" s="1964">
        <v>3</v>
      </c>
      <c r="H85" s="1964">
        <v>15</v>
      </c>
      <c r="I85" s="1964">
        <v>1971</v>
      </c>
      <c r="J85" s="1964">
        <v>127</v>
      </c>
      <c r="K85" s="1964">
        <v>42</v>
      </c>
      <c r="L85" s="1964">
        <v>449</v>
      </c>
      <c r="M85" s="1964">
        <v>218</v>
      </c>
      <c r="N85" s="1964">
        <v>21</v>
      </c>
      <c r="O85" s="1964">
        <v>97</v>
      </c>
      <c r="P85" s="1968">
        <v>103</v>
      </c>
      <c r="Q85" s="133">
        <f t="shared" ref="Q85:Q90" si="20">SUM(B85:P85)</f>
        <v>3209</v>
      </c>
      <c r="R85" s="317">
        <f>SUM(Q85/Q89)</f>
        <v>0.14665691695991956</v>
      </c>
    </row>
    <row r="86" spans="1:18" hidden="1" x14ac:dyDescent="0.25">
      <c r="A86" s="169" t="s">
        <v>113</v>
      </c>
      <c r="B86" s="407">
        <v>30</v>
      </c>
      <c r="C86" s="1965">
        <v>148</v>
      </c>
      <c r="D86" s="1965">
        <v>129</v>
      </c>
      <c r="E86" s="1965">
        <v>69</v>
      </c>
      <c r="F86" s="1965">
        <v>44</v>
      </c>
      <c r="G86" s="1965">
        <v>12</v>
      </c>
      <c r="H86" s="1965">
        <v>18</v>
      </c>
      <c r="I86" s="1965">
        <v>4867</v>
      </c>
      <c r="J86" s="1965">
        <v>283</v>
      </c>
      <c r="K86" s="1965">
        <v>106</v>
      </c>
      <c r="L86" s="1965">
        <v>1467</v>
      </c>
      <c r="M86" s="1965">
        <v>564</v>
      </c>
      <c r="N86" s="1965">
        <v>42</v>
      </c>
      <c r="O86" s="1965">
        <v>265</v>
      </c>
      <c r="P86" s="1969">
        <v>170</v>
      </c>
      <c r="Q86" s="134">
        <f t="shared" si="20"/>
        <v>8214</v>
      </c>
      <c r="R86" s="318">
        <f>SUM(Q86/Q89)</f>
        <v>0.37539417759700194</v>
      </c>
    </row>
    <row r="87" spans="1:18" hidden="1" x14ac:dyDescent="0.25">
      <c r="A87" s="169" t="s">
        <v>114</v>
      </c>
      <c r="B87" s="407">
        <v>54</v>
      </c>
      <c r="C87" s="1965">
        <v>252</v>
      </c>
      <c r="D87" s="1965">
        <v>143</v>
      </c>
      <c r="E87" s="1965">
        <v>65</v>
      </c>
      <c r="F87" s="1965">
        <v>38</v>
      </c>
      <c r="G87" s="1965">
        <v>15</v>
      </c>
      <c r="H87" s="1965">
        <v>19</v>
      </c>
      <c r="I87" s="1965">
        <v>6068</v>
      </c>
      <c r="J87" s="1965">
        <v>325</v>
      </c>
      <c r="K87" s="1965">
        <v>147</v>
      </c>
      <c r="L87" s="1965">
        <v>1652</v>
      </c>
      <c r="M87" s="1965">
        <v>815</v>
      </c>
      <c r="N87" s="1965">
        <v>38</v>
      </c>
      <c r="O87" s="1965">
        <v>338</v>
      </c>
      <c r="P87" s="1969">
        <v>220</v>
      </c>
      <c r="Q87" s="134">
        <f t="shared" si="20"/>
        <v>10189</v>
      </c>
      <c r="R87" s="318">
        <f>SUM(Q87/Q89)</f>
        <v>0.46565513459165486</v>
      </c>
    </row>
    <row r="88" spans="1:18" ht="15.75" hidden="1" thickBot="1" x14ac:dyDescent="0.3">
      <c r="A88" s="170" t="s">
        <v>115</v>
      </c>
      <c r="B88" s="1966">
        <v>0</v>
      </c>
      <c r="C88" s="1967">
        <v>5</v>
      </c>
      <c r="D88" s="1967">
        <v>1</v>
      </c>
      <c r="E88" s="1967">
        <v>0</v>
      </c>
      <c r="F88" s="1967">
        <v>2</v>
      </c>
      <c r="G88" s="1967">
        <v>0</v>
      </c>
      <c r="H88" s="1967">
        <v>0</v>
      </c>
      <c r="I88" s="1967">
        <v>191</v>
      </c>
      <c r="J88" s="1967">
        <v>2</v>
      </c>
      <c r="K88" s="1967">
        <v>3</v>
      </c>
      <c r="L88" s="1967">
        <v>32</v>
      </c>
      <c r="M88" s="1967">
        <v>30</v>
      </c>
      <c r="N88" s="1967">
        <v>0</v>
      </c>
      <c r="O88" s="1967">
        <v>2</v>
      </c>
      <c r="P88" s="1970">
        <v>1</v>
      </c>
      <c r="Q88" s="135">
        <f t="shared" si="20"/>
        <v>269</v>
      </c>
      <c r="R88" s="319">
        <f>SUM(Q88/Q89)</f>
        <v>1.2293770851423609E-2</v>
      </c>
    </row>
    <row r="89" spans="1:18" ht="16.5" hidden="1" thickTop="1" thickBot="1" x14ac:dyDescent="0.3">
      <c r="A89" s="90" t="s">
        <v>135</v>
      </c>
      <c r="B89" s="1496">
        <f t="shared" ref="B89:P89" si="21">SUM(B85:B88)</f>
        <v>100</v>
      </c>
      <c r="C89" s="1497">
        <f t="shared" si="21"/>
        <v>468</v>
      </c>
      <c r="D89" s="1497">
        <f t="shared" si="21"/>
        <v>318</v>
      </c>
      <c r="E89" s="1497">
        <f t="shared" si="21"/>
        <v>162</v>
      </c>
      <c r="F89" s="1497">
        <f t="shared" si="21"/>
        <v>95</v>
      </c>
      <c r="G89" s="1497">
        <f t="shared" si="21"/>
        <v>30</v>
      </c>
      <c r="H89" s="1497">
        <f t="shared" si="21"/>
        <v>52</v>
      </c>
      <c r="I89" s="1497">
        <f t="shared" si="21"/>
        <v>13097</v>
      </c>
      <c r="J89" s="1497">
        <f t="shared" si="21"/>
        <v>737</v>
      </c>
      <c r="K89" s="1497">
        <f t="shared" si="21"/>
        <v>298</v>
      </c>
      <c r="L89" s="1497">
        <f t="shared" si="21"/>
        <v>3600</v>
      </c>
      <c r="M89" s="1497">
        <f t="shared" si="21"/>
        <v>1627</v>
      </c>
      <c r="N89" s="1497">
        <f t="shared" si="21"/>
        <v>101</v>
      </c>
      <c r="O89" s="1497">
        <f t="shared" si="21"/>
        <v>702</v>
      </c>
      <c r="P89" s="1978">
        <f t="shared" si="21"/>
        <v>494</v>
      </c>
      <c r="Q89" s="231">
        <f t="shared" si="20"/>
        <v>21881</v>
      </c>
      <c r="R89" s="333">
        <f>SUM(R85:R88)</f>
        <v>0.99999999999999989</v>
      </c>
    </row>
    <row r="90" spans="1:18" ht="15.75" hidden="1" thickBot="1" x14ac:dyDescent="0.3">
      <c r="A90" s="91" t="s">
        <v>134</v>
      </c>
      <c r="B90" s="847">
        <f>SUM(B89/Q89)</f>
        <v>4.5701750377039442E-3</v>
      </c>
      <c r="C90" s="848">
        <f>SUM(C89/Q89)</f>
        <v>2.1388419176454457E-2</v>
      </c>
      <c r="D90" s="848">
        <f>SUM(D89/Q89)</f>
        <v>1.4533156619898542E-2</v>
      </c>
      <c r="E90" s="848">
        <f>SUM(E89/Q89)</f>
        <v>7.4036835610803891E-3</v>
      </c>
      <c r="F90" s="848">
        <f>SUM(F89/Q89)</f>
        <v>4.3416662858187472E-3</v>
      </c>
      <c r="G90" s="848">
        <f>SUM(G89/Q89)</f>
        <v>1.3710525113111833E-3</v>
      </c>
      <c r="H90" s="848">
        <f>SUM(H89/Q89)</f>
        <v>2.3764910196060508E-3</v>
      </c>
      <c r="I90" s="848">
        <f>SUM(I89/Q89)</f>
        <v>0.59855582468808555</v>
      </c>
      <c r="J90" s="848">
        <f>SUM(J89/Q89)</f>
        <v>3.3682190027878069E-2</v>
      </c>
      <c r="K90" s="848">
        <f>SUM(K89/Q89)</f>
        <v>1.3619121612357753E-2</v>
      </c>
      <c r="L90" s="848">
        <f>SUM(L89/Q89)</f>
        <v>0.16452630135734198</v>
      </c>
      <c r="M90" s="848">
        <f>SUM(M89/Q89)</f>
        <v>7.4356747863443165E-2</v>
      </c>
      <c r="N90" s="848">
        <f>SUM(N89/Q89)</f>
        <v>4.6158767880809838E-3</v>
      </c>
      <c r="O90" s="848">
        <f>SUM(O89/Q89)</f>
        <v>3.2082628764681688E-2</v>
      </c>
      <c r="P90" s="849">
        <f>SUM(P89/Q89)</f>
        <v>2.2576664686257485E-2</v>
      </c>
      <c r="Q90" s="412">
        <f t="shared" si="20"/>
        <v>1</v>
      </c>
      <c r="R90" s="405"/>
    </row>
    <row r="91" spans="1:18" ht="15.75" hidden="1" customHeight="1" thickBot="1" x14ac:dyDescent="0.3">
      <c r="A91" s="2126" t="s">
        <v>166</v>
      </c>
      <c r="B91" s="2127"/>
      <c r="C91" s="2127"/>
      <c r="D91" s="2127"/>
      <c r="E91" s="2127"/>
      <c r="F91" s="2127"/>
      <c r="G91" s="2127"/>
      <c r="H91" s="2127"/>
      <c r="I91" s="2127"/>
      <c r="J91" s="2127"/>
      <c r="K91" s="2127"/>
      <c r="L91" s="2127"/>
      <c r="M91" s="2127"/>
      <c r="N91" s="2127"/>
      <c r="O91" s="2127"/>
      <c r="P91" s="2127"/>
      <c r="Q91" s="2127"/>
      <c r="R91" s="2128"/>
    </row>
    <row r="92" spans="1:18" hidden="1" x14ac:dyDescent="0.25">
      <c r="A92" s="168" t="s">
        <v>167</v>
      </c>
      <c r="B92" s="361">
        <v>2</v>
      </c>
      <c r="C92" s="362">
        <v>9</v>
      </c>
      <c r="D92" s="362">
        <v>4</v>
      </c>
      <c r="E92" s="362">
        <v>2</v>
      </c>
      <c r="F92" s="362">
        <v>1</v>
      </c>
      <c r="G92" s="362">
        <v>0</v>
      </c>
      <c r="H92" s="362">
        <v>0</v>
      </c>
      <c r="I92" s="362">
        <v>195</v>
      </c>
      <c r="J92" s="362">
        <v>3</v>
      </c>
      <c r="K92" s="362">
        <v>3</v>
      </c>
      <c r="L92" s="362">
        <v>54</v>
      </c>
      <c r="M92" s="362">
        <v>23</v>
      </c>
      <c r="N92" s="362">
        <v>2</v>
      </c>
      <c r="O92" s="362">
        <v>14</v>
      </c>
      <c r="P92" s="1975">
        <v>14</v>
      </c>
      <c r="Q92" s="133">
        <f t="shared" ref="Q92:Q97" si="22">SUM(B92:P92)</f>
        <v>326</v>
      </c>
      <c r="R92" s="318">
        <f>SUM(Q92/Q96)</f>
        <v>1.4898770622914857E-2</v>
      </c>
    </row>
    <row r="93" spans="1:18" hidden="1" x14ac:dyDescent="0.25">
      <c r="A93" s="169" t="s">
        <v>168</v>
      </c>
      <c r="B93" s="364">
        <v>65</v>
      </c>
      <c r="C93" s="365">
        <v>303</v>
      </c>
      <c r="D93" s="365">
        <v>187</v>
      </c>
      <c r="E93" s="365">
        <v>107</v>
      </c>
      <c r="F93" s="365">
        <v>70</v>
      </c>
      <c r="G93" s="365">
        <v>17</v>
      </c>
      <c r="H93" s="365">
        <v>37</v>
      </c>
      <c r="I93" s="365">
        <v>7912</v>
      </c>
      <c r="J93" s="365">
        <v>441</v>
      </c>
      <c r="K93" s="365">
        <v>185</v>
      </c>
      <c r="L93" s="365">
        <v>2306</v>
      </c>
      <c r="M93" s="365">
        <v>954</v>
      </c>
      <c r="N93" s="365">
        <v>62</v>
      </c>
      <c r="O93" s="365">
        <v>437</v>
      </c>
      <c r="P93" s="1976">
        <v>321</v>
      </c>
      <c r="Q93" s="134">
        <f t="shared" si="22"/>
        <v>13404</v>
      </c>
      <c r="R93" s="318">
        <f>SUM(Q93/Q96)</f>
        <v>0.61258626205383671</v>
      </c>
    </row>
    <row r="94" spans="1:18" hidden="1" x14ac:dyDescent="0.25">
      <c r="A94" s="169" t="s">
        <v>169</v>
      </c>
      <c r="B94" s="364">
        <v>31</v>
      </c>
      <c r="C94" s="365">
        <v>138</v>
      </c>
      <c r="D94" s="365">
        <v>115</v>
      </c>
      <c r="E94" s="365">
        <v>45</v>
      </c>
      <c r="F94" s="365">
        <v>20</v>
      </c>
      <c r="G94" s="365">
        <v>8</v>
      </c>
      <c r="H94" s="365">
        <v>13</v>
      </c>
      <c r="I94" s="365">
        <v>4302</v>
      </c>
      <c r="J94" s="365">
        <v>263</v>
      </c>
      <c r="K94" s="365">
        <v>89</v>
      </c>
      <c r="L94" s="365">
        <v>1112</v>
      </c>
      <c r="M94" s="365">
        <v>562</v>
      </c>
      <c r="N94" s="365">
        <v>29</v>
      </c>
      <c r="O94" s="365">
        <v>216</v>
      </c>
      <c r="P94" s="1976">
        <v>129</v>
      </c>
      <c r="Q94" s="134">
        <f t="shared" si="22"/>
        <v>7072</v>
      </c>
      <c r="R94" s="318">
        <f>SUM(Q94/Q96)</f>
        <v>0.32320277866642294</v>
      </c>
    </row>
    <row r="95" spans="1:18" ht="15.75" hidden="1" thickBot="1" x14ac:dyDescent="0.3">
      <c r="A95" s="170" t="s">
        <v>170</v>
      </c>
      <c r="B95" s="367">
        <v>2</v>
      </c>
      <c r="C95" s="368">
        <v>18</v>
      </c>
      <c r="D95" s="368">
        <v>12</v>
      </c>
      <c r="E95" s="368">
        <v>8</v>
      </c>
      <c r="F95" s="368">
        <v>4</v>
      </c>
      <c r="G95" s="368">
        <v>5</v>
      </c>
      <c r="H95" s="368">
        <v>2</v>
      </c>
      <c r="I95" s="368">
        <v>688</v>
      </c>
      <c r="J95" s="368">
        <v>30</v>
      </c>
      <c r="K95" s="368">
        <v>21</v>
      </c>
      <c r="L95" s="368">
        <v>128</v>
      </c>
      <c r="M95" s="368">
        <v>88</v>
      </c>
      <c r="N95" s="368">
        <v>8</v>
      </c>
      <c r="O95" s="368">
        <v>35</v>
      </c>
      <c r="P95" s="1977">
        <v>30</v>
      </c>
      <c r="Q95" s="135">
        <f t="shared" si="22"/>
        <v>1079</v>
      </c>
      <c r="R95" s="319">
        <f>SUM(Q95/Q96)</f>
        <v>4.9312188656825559E-2</v>
      </c>
    </row>
    <row r="96" spans="1:18" ht="16.5" hidden="1" thickTop="1" thickBot="1" x14ac:dyDescent="0.3">
      <c r="A96" s="90" t="s">
        <v>135</v>
      </c>
      <c r="B96" s="1496">
        <f>SUM(B92:B95)</f>
        <v>100</v>
      </c>
      <c r="C96" s="1497">
        <f t="shared" ref="C96:P96" si="23">SUM(C92:C95)</f>
        <v>468</v>
      </c>
      <c r="D96" s="1497">
        <f t="shared" si="23"/>
        <v>318</v>
      </c>
      <c r="E96" s="1497">
        <f t="shared" si="23"/>
        <v>162</v>
      </c>
      <c r="F96" s="1497">
        <f t="shared" si="23"/>
        <v>95</v>
      </c>
      <c r="G96" s="1497">
        <f t="shared" si="23"/>
        <v>30</v>
      </c>
      <c r="H96" s="1497">
        <f t="shared" si="23"/>
        <v>52</v>
      </c>
      <c r="I96" s="1497">
        <f t="shared" si="23"/>
        <v>13097</v>
      </c>
      <c r="J96" s="1497">
        <f t="shared" si="23"/>
        <v>737</v>
      </c>
      <c r="K96" s="1497">
        <f t="shared" si="23"/>
        <v>298</v>
      </c>
      <c r="L96" s="1497">
        <f t="shared" si="23"/>
        <v>3600</v>
      </c>
      <c r="M96" s="1497">
        <f t="shared" si="23"/>
        <v>1627</v>
      </c>
      <c r="N96" s="1497">
        <f t="shared" si="23"/>
        <v>101</v>
      </c>
      <c r="O96" s="1497">
        <f t="shared" si="23"/>
        <v>702</v>
      </c>
      <c r="P96" s="1978">
        <f t="shared" si="23"/>
        <v>494</v>
      </c>
      <c r="Q96" s="231">
        <f t="shared" si="22"/>
        <v>21881</v>
      </c>
      <c r="R96" s="333">
        <f>SUM(R92:R95)</f>
        <v>1</v>
      </c>
    </row>
    <row r="97" spans="1:18" ht="15.75" hidden="1" thickBot="1" x14ac:dyDescent="0.3">
      <c r="A97" s="91" t="s">
        <v>134</v>
      </c>
      <c r="B97" s="847">
        <f>SUM(B96/Q96)</f>
        <v>4.5701750377039442E-3</v>
      </c>
      <c r="C97" s="848">
        <f>SUM(C96/Q96)</f>
        <v>2.1388419176454457E-2</v>
      </c>
      <c r="D97" s="848">
        <f>SUM(D96/Q96)</f>
        <v>1.4533156619898542E-2</v>
      </c>
      <c r="E97" s="848">
        <f>SUM(E96/Q96)</f>
        <v>7.4036835610803891E-3</v>
      </c>
      <c r="F97" s="848">
        <f>SUM(F96/Q96)</f>
        <v>4.3416662858187472E-3</v>
      </c>
      <c r="G97" s="848">
        <f>SUM(G96/Q96)</f>
        <v>1.3710525113111833E-3</v>
      </c>
      <c r="H97" s="848">
        <f>SUM(H96/Q96)</f>
        <v>2.3764910196060508E-3</v>
      </c>
      <c r="I97" s="848">
        <f>SUM(I96/Q96)</f>
        <v>0.59855582468808555</v>
      </c>
      <c r="J97" s="848">
        <f>SUM(J96/Q96)</f>
        <v>3.3682190027878069E-2</v>
      </c>
      <c r="K97" s="848">
        <f>SUM(K96/Q96)</f>
        <v>1.3619121612357753E-2</v>
      </c>
      <c r="L97" s="848">
        <f>SUM(L96/Q96)</f>
        <v>0.16452630135734198</v>
      </c>
      <c r="M97" s="848">
        <f>SUM(M96/Q96)</f>
        <v>7.4356747863443165E-2</v>
      </c>
      <c r="N97" s="848">
        <f>SUM(N96/Q96)</f>
        <v>4.6158767880809838E-3</v>
      </c>
      <c r="O97" s="848">
        <f>SUM(O96/Q96)</f>
        <v>3.2082628764681688E-2</v>
      </c>
      <c r="P97" s="849">
        <f>SUM(P96/Q96)</f>
        <v>2.2576664686257485E-2</v>
      </c>
      <c r="Q97" s="1710">
        <f t="shared" si="22"/>
        <v>1</v>
      </c>
      <c r="R97" s="405"/>
    </row>
    <row r="98" spans="1:18" ht="14.25" hidden="1" customHeight="1" thickBot="1" x14ac:dyDescent="0.3">
      <c r="A98" s="2129" t="s">
        <v>175</v>
      </c>
      <c r="B98" s="2130"/>
      <c r="C98" s="2130"/>
      <c r="D98" s="2130"/>
      <c r="E98" s="2130"/>
      <c r="F98" s="2130"/>
      <c r="G98" s="2130"/>
      <c r="H98" s="2130"/>
      <c r="I98" s="2130"/>
      <c r="J98" s="2130"/>
      <c r="K98" s="2130"/>
      <c r="L98" s="2130"/>
      <c r="M98" s="2130"/>
      <c r="N98" s="2130"/>
      <c r="O98" s="2130"/>
      <c r="P98" s="2130"/>
      <c r="Q98" s="2130"/>
      <c r="R98" s="2131"/>
    </row>
    <row r="99" spans="1:18" ht="56.25" hidden="1" customHeight="1" thickBot="1" x14ac:dyDescent="0.3">
      <c r="A99" s="73"/>
      <c r="B99" s="705" t="s">
        <v>148</v>
      </c>
      <c r="C99" s="706" t="s">
        <v>149</v>
      </c>
      <c r="D99" s="706" t="s">
        <v>150</v>
      </c>
      <c r="E99" s="706" t="s">
        <v>151</v>
      </c>
      <c r="F99" s="706" t="s">
        <v>152</v>
      </c>
      <c r="G99" s="706" t="s">
        <v>153</v>
      </c>
      <c r="H99" s="706" t="s">
        <v>154</v>
      </c>
      <c r="I99" s="706" t="s">
        <v>155</v>
      </c>
      <c r="J99" s="706" t="s">
        <v>156</v>
      </c>
      <c r="K99" s="706" t="s">
        <v>157</v>
      </c>
      <c r="L99" s="706" t="s">
        <v>158</v>
      </c>
      <c r="M99" s="706" t="s">
        <v>159</v>
      </c>
      <c r="N99" s="706" t="s">
        <v>160</v>
      </c>
      <c r="O99" s="706" t="s">
        <v>161</v>
      </c>
      <c r="P99" s="706" t="s">
        <v>162</v>
      </c>
      <c r="Q99" s="706" t="s">
        <v>163</v>
      </c>
      <c r="R99" s="707" t="s">
        <v>164</v>
      </c>
    </row>
    <row r="100" spans="1:18" ht="15" hidden="1" customHeight="1" thickBot="1" x14ac:dyDescent="0.3">
      <c r="A100" s="2126" t="s">
        <v>165</v>
      </c>
      <c r="B100" s="2127"/>
      <c r="C100" s="2127"/>
      <c r="D100" s="2127"/>
      <c r="E100" s="2127"/>
      <c r="F100" s="2127"/>
      <c r="G100" s="2127"/>
      <c r="H100" s="2127"/>
      <c r="I100" s="2127"/>
      <c r="J100" s="2127"/>
      <c r="K100" s="2127"/>
      <c r="L100" s="2127"/>
      <c r="M100" s="2127"/>
      <c r="N100" s="2127"/>
      <c r="O100" s="2127"/>
      <c r="P100" s="2127"/>
      <c r="Q100" s="2127"/>
      <c r="R100" s="2128"/>
    </row>
    <row r="101" spans="1:18" ht="14.45" hidden="1" customHeight="1" x14ac:dyDescent="0.25">
      <c r="A101" s="168" t="s">
        <v>112</v>
      </c>
      <c r="B101" s="406">
        <v>10</v>
      </c>
      <c r="C101" s="1964">
        <v>48</v>
      </c>
      <c r="D101" s="1964">
        <v>45</v>
      </c>
      <c r="E101" s="1964">
        <v>43</v>
      </c>
      <c r="F101" s="1964">
        <v>23</v>
      </c>
      <c r="G101" s="1964">
        <v>5</v>
      </c>
      <c r="H101" s="1964">
        <v>8</v>
      </c>
      <c r="I101" s="1964">
        <v>2072</v>
      </c>
      <c r="J101" s="1964">
        <v>153</v>
      </c>
      <c r="K101" s="1964">
        <v>46</v>
      </c>
      <c r="L101" s="1964">
        <v>488</v>
      </c>
      <c r="M101" s="1964">
        <v>249</v>
      </c>
      <c r="N101" s="1964">
        <v>9</v>
      </c>
      <c r="O101" s="1964">
        <v>83</v>
      </c>
      <c r="P101" s="1968">
        <v>99</v>
      </c>
      <c r="Q101" s="133">
        <f t="shared" ref="Q101:Q106" si="24">SUM(B101:P101)</f>
        <v>3381</v>
      </c>
      <c r="R101" s="317">
        <f>SUM(Q101/Q105)</f>
        <v>0.15450349586436959</v>
      </c>
    </row>
    <row r="102" spans="1:18" ht="14.45" hidden="1" customHeight="1" x14ac:dyDescent="0.25">
      <c r="A102" s="169" t="s">
        <v>113</v>
      </c>
      <c r="B102" s="407">
        <v>34</v>
      </c>
      <c r="C102" s="1965">
        <v>150</v>
      </c>
      <c r="D102" s="1965">
        <v>116</v>
      </c>
      <c r="E102" s="1965">
        <v>72</v>
      </c>
      <c r="F102" s="1965">
        <v>58</v>
      </c>
      <c r="G102" s="1965">
        <v>18</v>
      </c>
      <c r="H102" s="1965">
        <v>25</v>
      </c>
      <c r="I102" s="1965">
        <v>5161</v>
      </c>
      <c r="J102" s="1965">
        <v>300</v>
      </c>
      <c r="K102" s="1965">
        <v>118</v>
      </c>
      <c r="L102" s="1965">
        <v>1621</v>
      </c>
      <c r="M102" s="1965">
        <v>576</v>
      </c>
      <c r="N102" s="1965">
        <v>37</v>
      </c>
      <c r="O102" s="1965">
        <v>318</v>
      </c>
      <c r="P102" s="1969">
        <v>178</v>
      </c>
      <c r="Q102" s="134">
        <f t="shared" si="24"/>
        <v>8782</v>
      </c>
      <c r="R102" s="318">
        <f>SUM(Q102/Q105)</f>
        <v>0.40131609011561487</v>
      </c>
    </row>
    <row r="103" spans="1:18" ht="14.45" hidden="1" customHeight="1" x14ac:dyDescent="0.25">
      <c r="A103" s="169" t="s">
        <v>114</v>
      </c>
      <c r="B103" s="407">
        <v>32</v>
      </c>
      <c r="C103" s="1965">
        <v>187</v>
      </c>
      <c r="D103" s="1965">
        <v>134</v>
      </c>
      <c r="E103" s="1965">
        <v>85</v>
      </c>
      <c r="F103" s="1965">
        <v>65</v>
      </c>
      <c r="G103" s="1965">
        <v>19</v>
      </c>
      <c r="H103" s="1965">
        <v>18</v>
      </c>
      <c r="I103" s="1965">
        <v>5614</v>
      </c>
      <c r="J103" s="1965">
        <v>351</v>
      </c>
      <c r="K103" s="1965">
        <v>137</v>
      </c>
      <c r="L103" s="1965">
        <v>1598</v>
      </c>
      <c r="M103" s="1965">
        <v>691</v>
      </c>
      <c r="N103" s="1965">
        <v>30</v>
      </c>
      <c r="O103" s="1965">
        <v>306</v>
      </c>
      <c r="P103" s="1969">
        <v>201</v>
      </c>
      <c r="Q103" s="134">
        <f t="shared" si="24"/>
        <v>9468</v>
      </c>
      <c r="R103" s="318">
        <f>SUM(Q103/Q105)</f>
        <v>0.43266462550838553</v>
      </c>
    </row>
    <row r="104" spans="1:18" ht="15" hidden="1" customHeight="1" thickBot="1" x14ac:dyDescent="0.3">
      <c r="A104" s="170" t="s">
        <v>115</v>
      </c>
      <c r="B104" s="1966">
        <v>0</v>
      </c>
      <c r="C104" s="1967">
        <v>3</v>
      </c>
      <c r="D104" s="1967">
        <v>2</v>
      </c>
      <c r="E104" s="1967">
        <v>1</v>
      </c>
      <c r="F104" s="1967">
        <v>0</v>
      </c>
      <c r="G104" s="1967">
        <v>0</v>
      </c>
      <c r="H104" s="1967">
        <v>0</v>
      </c>
      <c r="I104" s="1967">
        <v>171</v>
      </c>
      <c r="J104" s="1967">
        <v>1</v>
      </c>
      <c r="K104" s="1967">
        <v>1</v>
      </c>
      <c r="L104" s="1967">
        <v>37</v>
      </c>
      <c r="M104" s="1967">
        <v>24</v>
      </c>
      <c r="N104" s="1967">
        <v>2</v>
      </c>
      <c r="O104" s="1967">
        <v>8</v>
      </c>
      <c r="P104" s="1970">
        <v>2</v>
      </c>
      <c r="Q104" s="135">
        <f t="shared" si="24"/>
        <v>252</v>
      </c>
      <c r="R104" s="319">
        <f>SUM(Q104/Q105)</f>
        <v>1.1515788511630033E-2</v>
      </c>
    </row>
    <row r="105" spans="1:18" ht="15.6" hidden="1" customHeight="1" thickTop="1" thickBot="1" x14ac:dyDescent="0.3">
      <c r="A105" s="90" t="s">
        <v>135</v>
      </c>
      <c r="B105" s="1496">
        <f t="shared" ref="B105:P105" si="25">SUM(B101:B104)</f>
        <v>76</v>
      </c>
      <c r="C105" s="1497">
        <f t="shared" si="25"/>
        <v>388</v>
      </c>
      <c r="D105" s="1497">
        <f t="shared" si="25"/>
        <v>297</v>
      </c>
      <c r="E105" s="1497">
        <f t="shared" si="25"/>
        <v>201</v>
      </c>
      <c r="F105" s="1497">
        <f t="shared" si="25"/>
        <v>146</v>
      </c>
      <c r="G105" s="1497">
        <f t="shared" si="25"/>
        <v>42</v>
      </c>
      <c r="H105" s="1497">
        <f t="shared" si="25"/>
        <v>51</v>
      </c>
      <c r="I105" s="1497">
        <f t="shared" si="25"/>
        <v>13018</v>
      </c>
      <c r="J105" s="1497">
        <f t="shared" si="25"/>
        <v>805</v>
      </c>
      <c r="K105" s="1497">
        <f t="shared" si="25"/>
        <v>302</v>
      </c>
      <c r="L105" s="1497">
        <f t="shared" si="25"/>
        <v>3744</v>
      </c>
      <c r="M105" s="1497">
        <f t="shared" si="25"/>
        <v>1540</v>
      </c>
      <c r="N105" s="1497">
        <f t="shared" si="25"/>
        <v>78</v>
      </c>
      <c r="O105" s="1497">
        <f t="shared" si="25"/>
        <v>715</v>
      </c>
      <c r="P105" s="1978">
        <f t="shared" si="25"/>
        <v>480</v>
      </c>
      <c r="Q105" s="231">
        <f t="shared" si="24"/>
        <v>21883</v>
      </c>
      <c r="R105" s="333">
        <f>SUM(R101:R104)</f>
        <v>1</v>
      </c>
    </row>
    <row r="106" spans="1:18" ht="15" hidden="1" customHeight="1" thickBot="1" x14ac:dyDescent="0.3">
      <c r="A106" s="91" t="s">
        <v>134</v>
      </c>
      <c r="B106" s="847">
        <f>SUM(B105/Q105)</f>
        <v>3.4730155828725496E-3</v>
      </c>
      <c r="C106" s="848">
        <f>SUM(C105/Q105)</f>
        <v>1.7730658502033543E-2</v>
      </c>
      <c r="D106" s="848">
        <f>SUM(D105/Q105)</f>
        <v>1.3572179317278252E-2</v>
      </c>
      <c r="E106" s="848">
        <f>SUM(E105/Q105)</f>
        <v>9.1852122652287156E-3</v>
      </c>
      <c r="F106" s="848">
        <f>SUM(F105/Q105)</f>
        <v>6.6718457249920031E-3</v>
      </c>
      <c r="G106" s="848">
        <f>SUM(G105/Q105)</f>
        <v>1.9192980852716722E-3</v>
      </c>
      <c r="H106" s="848">
        <f>SUM(H105/Q105)</f>
        <v>2.330576246401316E-3</v>
      </c>
      <c r="I106" s="848">
        <f>SUM(I105/Q105)</f>
        <v>0.5948910112873006</v>
      </c>
      <c r="J106" s="848">
        <f>SUM(J105/Q105)</f>
        <v>3.6786546634373717E-2</v>
      </c>
      <c r="K106" s="848">
        <f>SUM(K105/Q105)</f>
        <v>1.3800667184572499E-2</v>
      </c>
      <c r="L106" s="848">
        <f>SUM(L105/Q105)</f>
        <v>0.17109171502993192</v>
      </c>
      <c r="M106" s="848">
        <f>SUM(M105/Q105)</f>
        <v>7.0374263126627978E-2</v>
      </c>
      <c r="N106" s="848">
        <f>SUM(N105/Q105)</f>
        <v>3.5644107297902483E-3</v>
      </c>
      <c r="O106" s="848">
        <f>SUM(O105/Q105)</f>
        <v>3.2673765023077277E-2</v>
      </c>
      <c r="P106" s="849">
        <f>SUM(P105/Q105)</f>
        <v>2.1934835260247681E-2</v>
      </c>
      <c r="Q106" s="412">
        <f t="shared" si="24"/>
        <v>1</v>
      </c>
      <c r="R106" s="405"/>
    </row>
    <row r="107" spans="1:18" ht="15.75" hidden="1" customHeight="1" thickBot="1" x14ac:dyDescent="0.3">
      <c r="A107" s="2126" t="s">
        <v>166</v>
      </c>
      <c r="B107" s="2127"/>
      <c r="C107" s="2127"/>
      <c r="D107" s="2127"/>
      <c r="E107" s="2127"/>
      <c r="F107" s="2127"/>
      <c r="G107" s="2127"/>
      <c r="H107" s="2127"/>
      <c r="I107" s="2127"/>
      <c r="J107" s="2127"/>
      <c r="K107" s="2127"/>
      <c r="L107" s="2127"/>
      <c r="M107" s="2127"/>
      <c r="N107" s="2127"/>
      <c r="O107" s="2127"/>
      <c r="P107" s="2127"/>
      <c r="Q107" s="2127"/>
      <c r="R107" s="2128"/>
    </row>
    <row r="108" spans="1:18" ht="14.45" hidden="1" customHeight="1" x14ac:dyDescent="0.25">
      <c r="A108" s="168" t="s">
        <v>167</v>
      </c>
      <c r="B108" s="361">
        <v>1</v>
      </c>
      <c r="C108" s="362">
        <v>4</v>
      </c>
      <c r="D108" s="362">
        <v>2</v>
      </c>
      <c r="E108" s="362">
        <v>0</v>
      </c>
      <c r="F108" s="362">
        <v>2</v>
      </c>
      <c r="G108" s="362">
        <v>1</v>
      </c>
      <c r="H108" s="362">
        <v>0</v>
      </c>
      <c r="I108" s="362">
        <v>102</v>
      </c>
      <c r="J108" s="362">
        <v>6</v>
      </c>
      <c r="K108" s="362">
        <v>2</v>
      </c>
      <c r="L108" s="362">
        <v>26</v>
      </c>
      <c r="M108" s="362">
        <v>16</v>
      </c>
      <c r="N108" s="362">
        <v>0</v>
      </c>
      <c r="O108" s="362">
        <v>6</v>
      </c>
      <c r="P108" s="1975">
        <v>5</v>
      </c>
      <c r="Q108" s="1971">
        <f t="shared" ref="Q108:Q113" si="26">SUM(B108:P108)</f>
        <v>173</v>
      </c>
      <c r="R108" s="318">
        <f>SUM(Q108/Q112)</f>
        <v>7.9056802083809358E-3</v>
      </c>
    </row>
    <row r="109" spans="1:18" ht="14.45" hidden="1" customHeight="1" x14ac:dyDescent="0.25">
      <c r="A109" s="169" t="s">
        <v>168</v>
      </c>
      <c r="B109" s="364">
        <v>47</v>
      </c>
      <c r="C109" s="365">
        <v>258</v>
      </c>
      <c r="D109" s="365">
        <v>182</v>
      </c>
      <c r="E109" s="365">
        <v>145</v>
      </c>
      <c r="F109" s="365">
        <v>93</v>
      </c>
      <c r="G109" s="365">
        <v>24</v>
      </c>
      <c r="H109" s="365">
        <v>45</v>
      </c>
      <c r="I109" s="365">
        <v>8592</v>
      </c>
      <c r="J109" s="365">
        <v>565</v>
      </c>
      <c r="K109" s="365">
        <v>208</v>
      </c>
      <c r="L109" s="365">
        <v>2584</v>
      </c>
      <c r="M109" s="365">
        <v>1001</v>
      </c>
      <c r="N109" s="365">
        <v>61</v>
      </c>
      <c r="O109" s="365">
        <v>460</v>
      </c>
      <c r="P109" s="1976">
        <v>348</v>
      </c>
      <c r="Q109" s="1972">
        <f t="shared" si="26"/>
        <v>14613</v>
      </c>
      <c r="R109" s="318">
        <f>SUM(Q109/Q112)</f>
        <v>0.66777864095416528</v>
      </c>
    </row>
    <row r="110" spans="1:18" ht="14.45" hidden="1" customHeight="1" x14ac:dyDescent="0.25">
      <c r="A110" s="169" t="s">
        <v>169</v>
      </c>
      <c r="B110" s="364">
        <v>22</v>
      </c>
      <c r="C110" s="365">
        <v>121</v>
      </c>
      <c r="D110" s="365">
        <v>104</v>
      </c>
      <c r="E110" s="365">
        <v>53</v>
      </c>
      <c r="F110" s="365">
        <v>47</v>
      </c>
      <c r="G110" s="365">
        <v>16</v>
      </c>
      <c r="H110" s="365">
        <v>5</v>
      </c>
      <c r="I110" s="365">
        <v>3923</v>
      </c>
      <c r="J110" s="365">
        <v>213</v>
      </c>
      <c r="K110" s="365">
        <v>87</v>
      </c>
      <c r="L110" s="365">
        <v>1046</v>
      </c>
      <c r="M110" s="365">
        <v>476</v>
      </c>
      <c r="N110" s="365">
        <v>14</v>
      </c>
      <c r="O110" s="365">
        <v>227</v>
      </c>
      <c r="P110" s="1976">
        <v>113</v>
      </c>
      <c r="Q110" s="1972">
        <f t="shared" si="26"/>
        <v>6467</v>
      </c>
      <c r="R110" s="318">
        <f>SUM(Q110/Q112)</f>
        <v>0.29552620755837866</v>
      </c>
    </row>
    <row r="111" spans="1:18" ht="15" hidden="1" customHeight="1" thickBot="1" x14ac:dyDescent="0.3">
      <c r="A111" s="170" t="s">
        <v>170</v>
      </c>
      <c r="B111" s="367">
        <v>6</v>
      </c>
      <c r="C111" s="368">
        <v>5</v>
      </c>
      <c r="D111" s="368">
        <v>9</v>
      </c>
      <c r="E111" s="368">
        <v>3</v>
      </c>
      <c r="F111" s="368">
        <v>4</v>
      </c>
      <c r="G111" s="368">
        <v>1</v>
      </c>
      <c r="H111" s="368">
        <v>1</v>
      </c>
      <c r="I111" s="368">
        <v>401</v>
      </c>
      <c r="J111" s="368">
        <v>21</v>
      </c>
      <c r="K111" s="368">
        <v>5</v>
      </c>
      <c r="L111" s="368">
        <v>88</v>
      </c>
      <c r="M111" s="368">
        <v>47</v>
      </c>
      <c r="N111" s="368">
        <v>3</v>
      </c>
      <c r="O111" s="368">
        <v>22</v>
      </c>
      <c r="P111" s="1977">
        <v>14</v>
      </c>
      <c r="Q111" s="1973">
        <f t="shared" si="26"/>
        <v>630</v>
      </c>
      <c r="R111" s="318">
        <f>SUM(Q111/Q112)</f>
        <v>2.878947127907508E-2</v>
      </c>
    </row>
    <row r="112" spans="1:18" ht="15.6" hidden="1" customHeight="1" thickTop="1" thickBot="1" x14ac:dyDescent="0.3">
      <c r="A112" s="90" t="s">
        <v>135</v>
      </c>
      <c r="B112" s="1496">
        <f>SUM(B108:B111)</f>
        <v>76</v>
      </c>
      <c r="C112" s="1497">
        <f t="shared" ref="C112:P112" si="27">SUM(C108:C111)</f>
        <v>388</v>
      </c>
      <c r="D112" s="1497">
        <f t="shared" si="27"/>
        <v>297</v>
      </c>
      <c r="E112" s="1497">
        <f t="shared" si="27"/>
        <v>201</v>
      </c>
      <c r="F112" s="1497">
        <f t="shared" si="27"/>
        <v>146</v>
      </c>
      <c r="G112" s="1497">
        <f t="shared" si="27"/>
        <v>42</v>
      </c>
      <c r="H112" s="1497">
        <f t="shared" si="27"/>
        <v>51</v>
      </c>
      <c r="I112" s="1497">
        <f t="shared" si="27"/>
        <v>13018</v>
      </c>
      <c r="J112" s="1497">
        <f t="shared" si="27"/>
        <v>805</v>
      </c>
      <c r="K112" s="1497">
        <f t="shared" si="27"/>
        <v>302</v>
      </c>
      <c r="L112" s="1497">
        <f t="shared" si="27"/>
        <v>3744</v>
      </c>
      <c r="M112" s="1497">
        <f t="shared" si="27"/>
        <v>1540</v>
      </c>
      <c r="N112" s="1497">
        <f t="shared" si="27"/>
        <v>78</v>
      </c>
      <c r="O112" s="1497">
        <f t="shared" si="27"/>
        <v>715</v>
      </c>
      <c r="P112" s="1978">
        <f t="shared" si="27"/>
        <v>480</v>
      </c>
      <c r="Q112" s="1974">
        <f t="shared" si="26"/>
        <v>21883</v>
      </c>
      <c r="R112" s="333">
        <f>SUM(R108:R111)</f>
        <v>0.99999999999999989</v>
      </c>
    </row>
    <row r="113" spans="1:18" ht="15" hidden="1" customHeight="1" thickBot="1" x14ac:dyDescent="0.3">
      <c r="A113" s="91" t="s">
        <v>134</v>
      </c>
      <c r="B113" s="847">
        <f>SUM(B112/Q112)</f>
        <v>3.4730155828725496E-3</v>
      </c>
      <c r="C113" s="848">
        <f>SUM(C112/Q112)</f>
        <v>1.7730658502033543E-2</v>
      </c>
      <c r="D113" s="848">
        <f>SUM(D112/Q112)</f>
        <v>1.3572179317278252E-2</v>
      </c>
      <c r="E113" s="848">
        <f>SUM(E112/Q112)</f>
        <v>9.1852122652287156E-3</v>
      </c>
      <c r="F113" s="848">
        <f>SUM(F112/Q112)</f>
        <v>6.6718457249920031E-3</v>
      </c>
      <c r="G113" s="848">
        <f>SUM(G112/Q112)</f>
        <v>1.9192980852716722E-3</v>
      </c>
      <c r="H113" s="848">
        <f>SUM(H112/Q112)</f>
        <v>2.330576246401316E-3</v>
      </c>
      <c r="I113" s="848">
        <f>SUM(I112/Q112)</f>
        <v>0.5948910112873006</v>
      </c>
      <c r="J113" s="848">
        <f>SUM(J112/Q112)</f>
        <v>3.6786546634373717E-2</v>
      </c>
      <c r="K113" s="848">
        <f>SUM(K112/Q112)</f>
        <v>1.3800667184572499E-2</v>
      </c>
      <c r="L113" s="848">
        <f>SUM(L112/Q112)</f>
        <v>0.17109171502993192</v>
      </c>
      <c r="M113" s="848">
        <f>SUM(M112/Q112)</f>
        <v>7.0374263126627978E-2</v>
      </c>
      <c r="N113" s="848">
        <f>SUM(N112/Q112)</f>
        <v>3.5644107297902483E-3</v>
      </c>
      <c r="O113" s="848">
        <f>SUM(O112/Q112)</f>
        <v>3.2673765023077277E-2</v>
      </c>
      <c r="P113" s="849">
        <f>SUM(P112/Q112)</f>
        <v>2.1934835260247681E-2</v>
      </c>
      <c r="Q113" s="1641">
        <f t="shared" si="26"/>
        <v>1</v>
      </c>
      <c r="R113" s="405"/>
    </row>
    <row r="114" spans="1:18" ht="15.75" hidden="1" customHeight="1" thickBot="1" x14ac:dyDescent="0.3">
      <c r="A114" s="2129" t="s">
        <v>176</v>
      </c>
      <c r="B114" s="2130"/>
      <c r="C114" s="2130"/>
      <c r="D114" s="2130"/>
      <c r="E114" s="2130"/>
      <c r="F114" s="2130"/>
      <c r="G114" s="2130"/>
      <c r="H114" s="2130"/>
      <c r="I114" s="2130"/>
      <c r="J114" s="2130"/>
      <c r="K114" s="2130"/>
      <c r="L114" s="2130"/>
      <c r="M114" s="2130"/>
      <c r="N114" s="2130"/>
      <c r="O114" s="2130"/>
      <c r="P114" s="2130"/>
      <c r="Q114" s="2130"/>
      <c r="R114" s="2131"/>
    </row>
    <row r="115" spans="1:18" ht="50.25" hidden="1" customHeight="1" thickBot="1" x14ac:dyDescent="0.3">
      <c r="A115" s="73"/>
      <c r="B115" s="705" t="s">
        <v>148</v>
      </c>
      <c r="C115" s="706" t="s">
        <v>149</v>
      </c>
      <c r="D115" s="706" t="s">
        <v>150</v>
      </c>
      <c r="E115" s="706" t="s">
        <v>151</v>
      </c>
      <c r="F115" s="706" t="s">
        <v>152</v>
      </c>
      <c r="G115" s="706" t="s">
        <v>153</v>
      </c>
      <c r="H115" s="706" t="s">
        <v>154</v>
      </c>
      <c r="I115" s="706" t="s">
        <v>155</v>
      </c>
      <c r="J115" s="706" t="s">
        <v>156</v>
      </c>
      <c r="K115" s="706" t="s">
        <v>157</v>
      </c>
      <c r="L115" s="706" t="s">
        <v>158</v>
      </c>
      <c r="M115" s="706" t="s">
        <v>159</v>
      </c>
      <c r="N115" s="706" t="s">
        <v>160</v>
      </c>
      <c r="O115" s="706" t="s">
        <v>161</v>
      </c>
      <c r="P115" s="706" t="s">
        <v>162</v>
      </c>
      <c r="Q115" s="706" t="s">
        <v>163</v>
      </c>
      <c r="R115" s="707" t="s">
        <v>164</v>
      </c>
    </row>
    <row r="116" spans="1:18" ht="15.75" hidden="1" thickBot="1" x14ac:dyDescent="0.3">
      <c r="A116" s="2126" t="s">
        <v>165</v>
      </c>
      <c r="B116" s="2127"/>
      <c r="C116" s="2127"/>
      <c r="D116" s="2127"/>
      <c r="E116" s="2127"/>
      <c r="F116" s="2127"/>
      <c r="G116" s="2127"/>
      <c r="H116" s="2127"/>
      <c r="I116" s="2127"/>
      <c r="J116" s="2127"/>
      <c r="K116" s="2127"/>
      <c r="L116" s="2127"/>
      <c r="M116" s="2127"/>
      <c r="N116" s="2127"/>
      <c r="O116" s="2127"/>
      <c r="P116" s="2127"/>
      <c r="Q116" s="2127"/>
      <c r="R116" s="2128"/>
    </row>
    <row r="117" spans="1:18" hidden="1" x14ac:dyDescent="0.25">
      <c r="A117" s="87" t="s">
        <v>112</v>
      </c>
      <c r="B117" s="361">
        <v>20</v>
      </c>
      <c r="C117" s="362">
        <v>62</v>
      </c>
      <c r="D117" s="362">
        <v>44</v>
      </c>
      <c r="E117" s="362">
        <v>34</v>
      </c>
      <c r="F117" s="362">
        <v>14</v>
      </c>
      <c r="G117" s="362">
        <v>5</v>
      </c>
      <c r="H117" s="362">
        <v>7</v>
      </c>
      <c r="I117" s="362">
        <v>2002</v>
      </c>
      <c r="J117" s="362">
        <v>129</v>
      </c>
      <c r="K117" s="362">
        <v>58</v>
      </c>
      <c r="L117" s="362">
        <v>498</v>
      </c>
      <c r="M117" s="362">
        <v>195</v>
      </c>
      <c r="N117" s="362">
        <v>16</v>
      </c>
      <c r="O117" s="362">
        <v>90</v>
      </c>
      <c r="P117" s="1975">
        <v>97</v>
      </c>
      <c r="Q117" s="133">
        <f t="shared" ref="Q117:Q122" si="28">SUM(B117:P117)</f>
        <v>3271</v>
      </c>
      <c r="R117" s="317">
        <f>SUM(Q117/Q121)</f>
        <v>0.15614855833492458</v>
      </c>
    </row>
    <row r="118" spans="1:18" hidden="1" x14ac:dyDescent="0.25">
      <c r="A118" s="88" t="s">
        <v>113</v>
      </c>
      <c r="B118" s="364">
        <v>28</v>
      </c>
      <c r="C118" s="365">
        <v>143</v>
      </c>
      <c r="D118" s="365">
        <v>99</v>
      </c>
      <c r="E118" s="365">
        <v>73</v>
      </c>
      <c r="F118" s="365">
        <v>44</v>
      </c>
      <c r="G118" s="365">
        <v>12</v>
      </c>
      <c r="H118" s="365">
        <v>23</v>
      </c>
      <c r="I118" s="365">
        <v>4867</v>
      </c>
      <c r="J118" s="365">
        <v>228</v>
      </c>
      <c r="K118" s="365">
        <v>120</v>
      </c>
      <c r="L118" s="365">
        <v>1585</v>
      </c>
      <c r="M118" s="365">
        <v>524</v>
      </c>
      <c r="N118" s="365">
        <v>45</v>
      </c>
      <c r="O118" s="365">
        <v>271</v>
      </c>
      <c r="P118" s="1976">
        <v>172</v>
      </c>
      <c r="Q118" s="134">
        <f t="shared" si="28"/>
        <v>8234</v>
      </c>
      <c r="R118" s="318">
        <f>SUM(Q118/Q121)</f>
        <v>0.39306855069696389</v>
      </c>
    </row>
    <row r="119" spans="1:18" hidden="1" x14ac:dyDescent="0.25">
      <c r="A119" s="88" t="s">
        <v>114</v>
      </c>
      <c r="B119" s="364">
        <v>34</v>
      </c>
      <c r="C119" s="365">
        <v>180</v>
      </c>
      <c r="D119" s="365">
        <v>131</v>
      </c>
      <c r="E119" s="365">
        <v>63</v>
      </c>
      <c r="F119" s="365">
        <v>45</v>
      </c>
      <c r="G119" s="365">
        <v>9</v>
      </c>
      <c r="H119" s="365">
        <v>19</v>
      </c>
      <c r="I119" s="365">
        <v>5400</v>
      </c>
      <c r="J119" s="365">
        <v>254</v>
      </c>
      <c r="K119" s="365">
        <v>104</v>
      </c>
      <c r="L119" s="365">
        <v>1679</v>
      </c>
      <c r="M119" s="365">
        <v>673</v>
      </c>
      <c r="N119" s="365">
        <v>35</v>
      </c>
      <c r="O119" s="365">
        <v>323</v>
      </c>
      <c r="P119" s="1976">
        <v>211</v>
      </c>
      <c r="Q119" s="134">
        <f t="shared" si="28"/>
        <v>9160</v>
      </c>
      <c r="R119" s="318">
        <f>SUM(Q119/Q121)</f>
        <v>0.43727324804277257</v>
      </c>
    </row>
    <row r="120" spans="1:18" ht="15.75" hidden="1" thickBot="1" x14ac:dyDescent="0.3">
      <c r="A120" s="89" t="s">
        <v>115</v>
      </c>
      <c r="B120" s="367">
        <v>0</v>
      </c>
      <c r="C120" s="368">
        <v>1</v>
      </c>
      <c r="D120" s="368">
        <v>1</v>
      </c>
      <c r="E120" s="368">
        <v>1</v>
      </c>
      <c r="F120" s="368">
        <v>0</v>
      </c>
      <c r="G120" s="368">
        <v>0</v>
      </c>
      <c r="H120" s="368">
        <v>0</v>
      </c>
      <c r="I120" s="368">
        <v>193</v>
      </c>
      <c r="J120" s="368">
        <v>5</v>
      </c>
      <c r="K120" s="368">
        <v>1</v>
      </c>
      <c r="L120" s="368">
        <v>43</v>
      </c>
      <c r="M120" s="368">
        <v>31</v>
      </c>
      <c r="N120" s="368">
        <v>0</v>
      </c>
      <c r="O120" s="368">
        <v>3</v>
      </c>
      <c r="P120" s="1977">
        <v>4</v>
      </c>
      <c r="Q120" s="135">
        <f t="shared" si="28"/>
        <v>283</v>
      </c>
      <c r="R120" s="319">
        <f>SUM(Q120/Q121)</f>
        <v>1.3509642925338934E-2</v>
      </c>
    </row>
    <row r="121" spans="1:18" ht="16.5" hidden="1" thickTop="1" thickBot="1" x14ac:dyDescent="0.3">
      <c r="A121" s="90" t="s">
        <v>135</v>
      </c>
      <c r="B121" s="1496">
        <f t="shared" ref="B121:P121" si="29">SUM(B117:B120)</f>
        <v>82</v>
      </c>
      <c r="C121" s="1497">
        <f t="shared" si="29"/>
        <v>386</v>
      </c>
      <c r="D121" s="1497">
        <f t="shared" si="29"/>
        <v>275</v>
      </c>
      <c r="E121" s="1497">
        <f t="shared" si="29"/>
        <v>171</v>
      </c>
      <c r="F121" s="1497">
        <f t="shared" si="29"/>
        <v>103</v>
      </c>
      <c r="G121" s="1497">
        <f t="shared" si="29"/>
        <v>26</v>
      </c>
      <c r="H121" s="1497">
        <f t="shared" si="29"/>
        <v>49</v>
      </c>
      <c r="I121" s="1497">
        <f t="shared" si="29"/>
        <v>12462</v>
      </c>
      <c r="J121" s="1497">
        <f t="shared" si="29"/>
        <v>616</v>
      </c>
      <c r="K121" s="1497">
        <f t="shared" si="29"/>
        <v>283</v>
      </c>
      <c r="L121" s="1497">
        <f t="shared" si="29"/>
        <v>3805</v>
      </c>
      <c r="M121" s="1497">
        <f t="shared" si="29"/>
        <v>1423</v>
      </c>
      <c r="N121" s="1497">
        <f t="shared" si="29"/>
        <v>96</v>
      </c>
      <c r="O121" s="1497">
        <f t="shared" si="29"/>
        <v>687</v>
      </c>
      <c r="P121" s="1978">
        <f t="shared" si="29"/>
        <v>484</v>
      </c>
      <c r="Q121" s="231">
        <f t="shared" si="28"/>
        <v>20948</v>
      </c>
      <c r="R121" s="333">
        <f>SUM(R117:R120)</f>
        <v>1</v>
      </c>
    </row>
    <row r="122" spans="1:18" ht="15.75" hidden="1" thickBot="1" x14ac:dyDescent="0.3">
      <c r="A122" s="91" t="s">
        <v>134</v>
      </c>
      <c r="B122" s="847">
        <f>SUM(B121/Q121)</f>
        <v>3.914454840557571E-3</v>
      </c>
      <c r="C122" s="848">
        <f>SUM(C121/Q121)</f>
        <v>1.8426580103112468E-2</v>
      </c>
      <c r="D122" s="848">
        <f>SUM(D121/Q121)</f>
        <v>1.3127744892113805E-2</v>
      </c>
      <c r="E122" s="848">
        <f>SUM(E121/Q121)</f>
        <v>8.1630704601871294E-3</v>
      </c>
      <c r="F122" s="848">
        <f>SUM(F121/Q121)</f>
        <v>4.9169371777735343E-3</v>
      </c>
      <c r="G122" s="848">
        <f>SUM(G121/Q121)</f>
        <v>1.2411686079816689E-3</v>
      </c>
      <c r="H122" s="848">
        <f>SUM(H121/Q121)</f>
        <v>2.3391254535039146E-3</v>
      </c>
      <c r="I122" s="848">
        <f>SUM(I121/Q121)</f>
        <v>0.5949016612564445</v>
      </c>
      <c r="J122" s="848">
        <f>SUM(J121/Q121)</f>
        <v>2.9406148558334923E-2</v>
      </c>
      <c r="K122" s="848">
        <f>SUM(K121/Q121)</f>
        <v>1.3509642925338934E-2</v>
      </c>
      <c r="L122" s="848">
        <f>SUM(L121/Q121)</f>
        <v>0.18164025205270193</v>
      </c>
      <c r="M122" s="848">
        <f>SUM(M121/Q121)</f>
        <v>6.79301126599198E-2</v>
      </c>
      <c r="N122" s="848">
        <f>SUM(N121/Q121)</f>
        <v>4.5827763987015468E-3</v>
      </c>
      <c r="O122" s="848">
        <f>SUM(O121/Q121)</f>
        <v>3.2795493603207944E-2</v>
      </c>
      <c r="P122" s="849">
        <f>SUM(P121/Q121)</f>
        <v>2.3104831010120296E-2</v>
      </c>
      <c r="Q122" s="412">
        <f t="shared" si="28"/>
        <v>1</v>
      </c>
      <c r="R122" s="405"/>
    </row>
    <row r="123" spans="1:18" ht="15.75" hidden="1" customHeight="1" thickBot="1" x14ac:dyDescent="0.3">
      <c r="A123" s="2126" t="s">
        <v>166</v>
      </c>
      <c r="B123" s="2127"/>
      <c r="C123" s="2127"/>
      <c r="D123" s="2127"/>
      <c r="E123" s="2127"/>
      <c r="F123" s="2127"/>
      <c r="G123" s="2127"/>
      <c r="H123" s="2127"/>
      <c r="I123" s="2127"/>
      <c r="J123" s="2127"/>
      <c r="K123" s="2127"/>
      <c r="L123" s="2127"/>
      <c r="M123" s="2127"/>
      <c r="N123" s="2127"/>
      <c r="O123" s="2127"/>
      <c r="P123" s="2127"/>
      <c r="Q123" s="2127"/>
      <c r="R123" s="2128"/>
    </row>
    <row r="124" spans="1:18" hidden="1" x14ac:dyDescent="0.25">
      <c r="A124" s="87" t="s">
        <v>167</v>
      </c>
      <c r="B124" s="361">
        <v>0</v>
      </c>
      <c r="C124" s="362">
        <v>5</v>
      </c>
      <c r="D124" s="362">
        <v>1</v>
      </c>
      <c r="E124" s="362">
        <v>0</v>
      </c>
      <c r="F124" s="362">
        <v>0</v>
      </c>
      <c r="G124" s="362">
        <v>0</v>
      </c>
      <c r="H124" s="362">
        <v>0</v>
      </c>
      <c r="I124" s="362">
        <v>73</v>
      </c>
      <c r="J124" s="362">
        <v>3</v>
      </c>
      <c r="K124" s="362">
        <v>1</v>
      </c>
      <c r="L124" s="362">
        <v>19</v>
      </c>
      <c r="M124" s="362">
        <v>11</v>
      </c>
      <c r="N124" s="362">
        <v>0</v>
      </c>
      <c r="O124" s="362">
        <v>3</v>
      </c>
      <c r="P124" s="1975">
        <v>6</v>
      </c>
      <c r="Q124" s="1971">
        <f t="shared" ref="Q124:Q129" si="30">SUM(B124:P124)</f>
        <v>122</v>
      </c>
      <c r="R124" s="318">
        <f>SUM(Q124/Q128)</f>
        <v>5.8239450066832153E-3</v>
      </c>
    </row>
    <row r="125" spans="1:18" hidden="1" x14ac:dyDescent="0.25">
      <c r="A125" s="88" t="s">
        <v>168</v>
      </c>
      <c r="B125" s="364">
        <v>61</v>
      </c>
      <c r="C125" s="365">
        <v>266</v>
      </c>
      <c r="D125" s="365">
        <v>175</v>
      </c>
      <c r="E125" s="365">
        <v>122</v>
      </c>
      <c r="F125" s="365">
        <v>69</v>
      </c>
      <c r="G125" s="365">
        <v>15</v>
      </c>
      <c r="H125" s="365">
        <v>39</v>
      </c>
      <c r="I125" s="365">
        <v>8158</v>
      </c>
      <c r="J125" s="365">
        <v>428</v>
      </c>
      <c r="K125" s="365">
        <v>191</v>
      </c>
      <c r="L125" s="365">
        <v>2547</v>
      </c>
      <c r="M125" s="365">
        <v>938</v>
      </c>
      <c r="N125" s="365">
        <v>70</v>
      </c>
      <c r="O125" s="365">
        <v>450</v>
      </c>
      <c r="P125" s="1976">
        <v>331</v>
      </c>
      <c r="Q125" s="1972">
        <f t="shared" si="30"/>
        <v>13860</v>
      </c>
      <c r="R125" s="318">
        <f>SUM(Q125/Q128)</f>
        <v>0.66163834256253584</v>
      </c>
    </row>
    <row r="126" spans="1:18" hidden="1" x14ac:dyDescent="0.25">
      <c r="A126" s="88" t="s">
        <v>169</v>
      </c>
      <c r="B126" s="364">
        <v>21</v>
      </c>
      <c r="C126" s="365">
        <v>102</v>
      </c>
      <c r="D126" s="365">
        <v>93</v>
      </c>
      <c r="E126" s="365">
        <v>44</v>
      </c>
      <c r="F126" s="365">
        <v>31</v>
      </c>
      <c r="G126" s="365">
        <v>9</v>
      </c>
      <c r="H126" s="365">
        <v>9</v>
      </c>
      <c r="I126" s="365">
        <v>3897</v>
      </c>
      <c r="J126" s="365">
        <v>171</v>
      </c>
      <c r="K126" s="365">
        <v>78</v>
      </c>
      <c r="L126" s="365">
        <v>1146</v>
      </c>
      <c r="M126" s="365">
        <v>433</v>
      </c>
      <c r="N126" s="365">
        <v>26</v>
      </c>
      <c r="O126" s="365">
        <v>218</v>
      </c>
      <c r="P126" s="1976">
        <v>136</v>
      </c>
      <c r="Q126" s="1972">
        <f t="shared" si="30"/>
        <v>6414</v>
      </c>
      <c r="R126" s="318">
        <f>SUM(Q126/Q128)</f>
        <v>0.30618674813824709</v>
      </c>
    </row>
    <row r="127" spans="1:18" ht="15.75" hidden="1" thickBot="1" x14ac:dyDescent="0.3">
      <c r="A127" s="89" t="s">
        <v>170</v>
      </c>
      <c r="B127" s="367">
        <v>0</v>
      </c>
      <c r="C127" s="368">
        <v>13</v>
      </c>
      <c r="D127" s="368">
        <v>6</v>
      </c>
      <c r="E127" s="368">
        <v>5</v>
      </c>
      <c r="F127" s="368">
        <v>3</v>
      </c>
      <c r="G127" s="368">
        <v>2</v>
      </c>
      <c r="H127" s="368">
        <v>1</v>
      </c>
      <c r="I127" s="368">
        <v>334</v>
      </c>
      <c r="J127" s="368">
        <v>14</v>
      </c>
      <c r="K127" s="368">
        <v>13</v>
      </c>
      <c r="L127" s="368">
        <v>93</v>
      </c>
      <c r="M127" s="368">
        <v>41</v>
      </c>
      <c r="N127" s="368">
        <v>0</v>
      </c>
      <c r="O127" s="368">
        <v>16</v>
      </c>
      <c r="P127" s="1977">
        <v>11</v>
      </c>
      <c r="Q127" s="1973">
        <f t="shared" si="30"/>
        <v>552</v>
      </c>
      <c r="R127" s="318">
        <f>SUM(Q127/Q128)</f>
        <v>2.6350964292533894E-2</v>
      </c>
    </row>
    <row r="128" spans="1:18" ht="16.5" hidden="1" thickTop="1" thickBot="1" x14ac:dyDescent="0.3">
      <c r="A128" s="90" t="s">
        <v>135</v>
      </c>
      <c r="B128" s="1496">
        <f>SUM(B124:B127)</f>
        <v>82</v>
      </c>
      <c r="C128" s="1497">
        <f t="shared" ref="C128:P128" si="31">SUM(C124:C127)</f>
        <v>386</v>
      </c>
      <c r="D128" s="1497">
        <f t="shared" si="31"/>
        <v>275</v>
      </c>
      <c r="E128" s="1497">
        <f t="shared" si="31"/>
        <v>171</v>
      </c>
      <c r="F128" s="1497">
        <f t="shared" si="31"/>
        <v>103</v>
      </c>
      <c r="G128" s="1497">
        <f t="shared" si="31"/>
        <v>26</v>
      </c>
      <c r="H128" s="1497">
        <f t="shared" si="31"/>
        <v>49</v>
      </c>
      <c r="I128" s="1497">
        <f t="shared" si="31"/>
        <v>12462</v>
      </c>
      <c r="J128" s="1497">
        <f t="shared" si="31"/>
        <v>616</v>
      </c>
      <c r="K128" s="1497">
        <f t="shared" si="31"/>
        <v>283</v>
      </c>
      <c r="L128" s="1497">
        <f t="shared" si="31"/>
        <v>3805</v>
      </c>
      <c r="M128" s="1497">
        <f t="shared" si="31"/>
        <v>1423</v>
      </c>
      <c r="N128" s="1497">
        <f t="shared" si="31"/>
        <v>96</v>
      </c>
      <c r="O128" s="1497">
        <f t="shared" si="31"/>
        <v>687</v>
      </c>
      <c r="P128" s="1978">
        <f t="shared" si="31"/>
        <v>484</v>
      </c>
      <c r="Q128" s="1974">
        <f t="shared" si="30"/>
        <v>20948</v>
      </c>
      <c r="R128" s="333">
        <f>SUM(R124:R127)</f>
        <v>1</v>
      </c>
    </row>
    <row r="129" spans="1:18" ht="15.75" hidden="1" thickBot="1" x14ac:dyDescent="0.3">
      <c r="A129" s="91" t="s">
        <v>134</v>
      </c>
      <c r="B129" s="847">
        <f>SUM(B128/Q128)</f>
        <v>3.914454840557571E-3</v>
      </c>
      <c r="C129" s="848">
        <f>SUM(C128/Q128)</f>
        <v>1.8426580103112468E-2</v>
      </c>
      <c r="D129" s="848">
        <f>SUM(D128/Q128)</f>
        <v>1.3127744892113805E-2</v>
      </c>
      <c r="E129" s="848">
        <f>SUM(E128/Q128)</f>
        <v>8.1630704601871294E-3</v>
      </c>
      <c r="F129" s="848">
        <f>SUM(F128/Q128)</f>
        <v>4.9169371777735343E-3</v>
      </c>
      <c r="G129" s="848">
        <f>SUM(G128/Q128)</f>
        <v>1.2411686079816689E-3</v>
      </c>
      <c r="H129" s="848">
        <f>SUM(H128/Q128)</f>
        <v>2.3391254535039146E-3</v>
      </c>
      <c r="I129" s="848">
        <f>SUM(I128/Q128)</f>
        <v>0.5949016612564445</v>
      </c>
      <c r="J129" s="848">
        <f>SUM(J128/Q128)</f>
        <v>2.9406148558334923E-2</v>
      </c>
      <c r="K129" s="848">
        <f>SUM(K128/Q128)</f>
        <v>1.3509642925338934E-2</v>
      </c>
      <c r="L129" s="848">
        <f>SUM(L128/Q128)</f>
        <v>0.18164025205270193</v>
      </c>
      <c r="M129" s="848">
        <f>SUM(M128/Q128)</f>
        <v>6.79301126599198E-2</v>
      </c>
      <c r="N129" s="848">
        <f>SUM(N128/Q128)</f>
        <v>4.5827763987015468E-3</v>
      </c>
      <c r="O129" s="848">
        <f>SUM(O128/Q128)</f>
        <v>3.2795493603207944E-2</v>
      </c>
      <c r="P129" s="849">
        <f>SUM(P128/Q128)</f>
        <v>2.3104831010120296E-2</v>
      </c>
      <c r="Q129" s="1641">
        <f t="shared" si="30"/>
        <v>1</v>
      </c>
      <c r="R129" s="405"/>
    </row>
    <row r="130" spans="1:18" ht="14.25" hidden="1" customHeight="1" thickBot="1" x14ac:dyDescent="0.3">
      <c r="A130" s="2129" t="s">
        <v>177</v>
      </c>
      <c r="B130" s="2130"/>
      <c r="C130" s="2130"/>
      <c r="D130" s="2130"/>
      <c r="E130" s="2130"/>
      <c r="F130" s="2130"/>
      <c r="G130" s="2130"/>
      <c r="H130" s="2130"/>
      <c r="I130" s="2130"/>
      <c r="J130" s="2130"/>
      <c r="K130" s="2130"/>
      <c r="L130" s="2130"/>
      <c r="M130" s="2130"/>
      <c r="N130" s="2130"/>
      <c r="O130" s="2130"/>
      <c r="P130" s="2130"/>
      <c r="Q130" s="2130"/>
      <c r="R130" s="2131"/>
    </row>
    <row r="131" spans="1:18" ht="53.25" hidden="1" customHeight="1" thickBot="1" x14ac:dyDescent="0.3">
      <c r="A131" s="73"/>
      <c r="B131" s="705" t="s">
        <v>148</v>
      </c>
      <c r="C131" s="706" t="s">
        <v>149</v>
      </c>
      <c r="D131" s="706" t="s">
        <v>150</v>
      </c>
      <c r="E131" s="706" t="s">
        <v>151</v>
      </c>
      <c r="F131" s="706" t="s">
        <v>152</v>
      </c>
      <c r="G131" s="706" t="s">
        <v>153</v>
      </c>
      <c r="H131" s="706" t="s">
        <v>154</v>
      </c>
      <c r="I131" s="706" t="s">
        <v>155</v>
      </c>
      <c r="J131" s="706" t="s">
        <v>156</v>
      </c>
      <c r="K131" s="706" t="s">
        <v>157</v>
      </c>
      <c r="L131" s="706" t="s">
        <v>158</v>
      </c>
      <c r="M131" s="706" t="s">
        <v>159</v>
      </c>
      <c r="N131" s="706" t="s">
        <v>160</v>
      </c>
      <c r="O131" s="706" t="s">
        <v>161</v>
      </c>
      <c r="P131" s="706" t="s">
        <v>162</v>
      </c>
      <c r="Q131" s="706" t="s">
        <v>163</v>
      </c>
      <c r="R131" s="707" t="s">
        <v>164</v>
      </c>
    </row>
    <row r="132" spans="1:18" ht="15.75" hidden="1" thickBot="1" x14ac:dyDescent="0.3">
      <c r="A132" s="2126" t="s">
        <v>165</v>
      </c>
      <c r="B132" s="2127"/>
      <c r="C132" s="2127"/>
      <c r="D132" s="2127"/>
      <c r="E132" s="2127"/>
      <c r="F132" s="2127"/>
      <c r="G132" s="2127"/>
      <c r="H132" s="2127"/>
      <c r="I132" s="2127"/>
      <c r="J132" s="2127"/>
      <c r="K132" s="2127"/>
      <c r="L132" s="2127"/>
      <c r="M132" s="2127"/>
      <c r="N132" s="2127"/>
      <c r="O132" s="2127"/>
      <c r="P132" s="2127"/>
      <c r="Q132" s="2127"/>
      <c r="R132" s="2128"/>
    </row>
    <row r="133" spans="1:18" hidden="1" x14ac:dyDescent="0.25">
      <c r="A133" s="87" t="s">
        <v>112</v>
      </c>
      <c r="B133" s="904">
        <v>12</v>
      </c>
      <c r="C133" s="1063">
        <v>80</v>
      </c>
      <c r="D133" s="1063">
        <v>53</v>
      </c>
      <c r="E133" s="1063">
        <v>35</v>
      </c>
      <c r="F133" s="1063">
        <v>14</v>
      </c>
      <c r="G133" s="1063">
        <v>0</v>
      </c>
      <c r="H133" s="1063">
        <v>0</v>
      </c>
      <c r="I133" s="1063">
        <v>2417</v>
      </c>
      <c r="J133" s="1063">
        <v>165</v>
      </c>
      <c r="K133" s="1063">
        <v>54</v>
      </c>
      <c r="L133" s="1063">
        <v>570</v>
      </c>
      <c r="M133" s="1063">
        <v>234</v>
      </c>
      <c r="N133" s="1063">
        <v>11</v>
      </c>
      <c r="O133" s="1063">
        <v>83</v>
      </c>
      <c r="P133" s="1064">
        <v>117</v>
      </c>
      <c r="Q133" s="133">
        <f t="shared" ref="Q133:Q138" si="32">SUM(B133:P133)</f>
        <v>3845</v>
      </c>
      <c r="R133" s="317">
        <f>SUM(Q133/Q137)</f>
        <v>0.1640778356234531</v>
      </c>
    </row>
    <row r="134" spans="1:18" hidden="1" x14ac:dyDescent="0.25">
      <c r="A134" s="88" t="s">
        <v>113</v>
      </c>
      <c r="B134" s="1065">
        <v>26</v>
      </c>
      <c r="C134" s="1066">
        <v>138</v>
      </c>
      <c r="D134" s="1066">
        <v>128</v>
      </c>
      <c r="E134" s="1066">
        <v>74</v>
      </c>
      <c r="F134" s="1066">
        <v>59</v>
      </c>
      <c r="G134" s="1066">
        <v>0</v>
      </c>
      <c r="H134" s="1066">
        <v>0</v>
      </c>
      <c r="I134" s="1066">
        <v>5256</v>
      </c>
      <c r="J134" s="1066">
        <v>310</v>
      </c>
      <c r="K134" s="1066">
        <v>96</v>
      </c>
      <c r="L134" s="1066">
        <v>1769</v>
      </c>
      <c r="M134" s="1066">
        <v>519</v>
      </c>
      <c r="N134" s="1066">
        <v>27</v>
      </c>
      <c r="O134" s="1066">
        <v>287</v>
      </c>
      <c r="P134" s="1067">
        <v>172</v>
      </c>
      <c r="Q134" s="134">
        <f t="shared" si="32"/>
        <v>8861</v>
      </c>
      <c r="R134" s="318">
        <f>SUM(Q134/Q137)</f>
        <v>0.37812580011948449</v>
      </c>
    </row>
    <row r="135" spans="1:18" hidden="1" x14ac:dyDescent="0.25">
      <c r="A135" s="88" t="s">
        <v>114</v>
      </c>
      <c r="B135" s="1065">
        <v>35</v>
      </c>
      <c r="C135" s="1066">
        <v>203</v>
      </c>
      <c r="D135" s="1066">
        <v>176</v>
      </c>
      <c r="E135" s="1066">
        <v>61</v>
      </c>
      <c r="F135" s="1066">
        <v>68</v>
      </c>
      <c r="G135" s="1066">
        <v>0</v>
      </c>
      <c r="H135" s="1066">
        <v>0</v>
      </c>
      <c r="I135" s="1066">
        <v>6373</v>
      </c>
      <c r="J135" s="1066">
        <v>318</v>
      </c>
      <c r="K135" s="1066">
        <v>124</v>
      </c>
      <c r="L135" s="1066">
        <v>1846</v>
      </c>
      <c r="M135" s="1066">
        <v>633</v>
      </c>
      <c r="N135" s="1066">
        <v>36</v>
      </c>
      <c r="O135" s="1066">
        <v>319</v>
      </c>
      <c r="P135" s="1067">
        <v>244</v>
      </c>
      <c r="Q135" s="134">
        <f t="shared" si="32"/>
        <v>10436</v>
      </c>
      <c r="R135" s="318">
        <f>SUM(Q135/Q137)</f>
        <v>0.44533583681829819</v>
      </c>
    </row>
    <row r="136" spans="1:18" ht="15.75" hidden="1" thickBot="1" x14ac:dyDescent="0.3">
      <c r="A136" s="89" t="s">
        <v>115</v>
      </c>
      <c r="B136" s="1068">
        <v>0</v>
      </c>
      <c r="C136" s="1069">
        <v>3</v>
      </c>
      <c r="D136" s="1069">
        <v>2</v>
      </c>
      <c r="E136" s="1069">
        <v>2</v>
      </c>
      <c r="F136" s="1069">
        <v>1</v>
      </c>
      <c r="G136" s="1069">
        <v>0</v>
      </c>
      <c r="H136" s="1069">
        <v>0</v>
      </c>
      <c r="I136" s="1069">
        <v>200</v>
      </c>
      <c r="J136" s="1069">
        <v>1</v>
      </c>
      <c r="K136" s="1069">
        <v>0</v>
      </c>
      <c r="L136" s="1069">
        <v>48</v>
      </c>
      <c r="M136" s="1069">
        <v>26</v>
      </c>
      <c r="N136" s="1069">
        <v>1</v>
      </c>
      <c r="O136" s="1069">
        <v>4</v>
      </c>
      <c r="P136" s="1070">
        <v>4</v>
      </c>
      <c r="Q136" s="135">
        <f t="shared" si="32"/>
        <v>292</v>
      </c>
      <c r="R136" s="319">
        <f>SUM(Q136/Q137)</f>
        <v>1.2460527438764189E-2</v>
      </c>
    </row>
    <row r="137" spans="1:18" ht="15.75" hidden="1" thickTop="1" x14ac:dyDescent="0.25">
      <c r="A137" s="90" t="s">
        <v>135</v>
      </c>
      <c r="B137" s="120">
        <f t="shared" ref="B137:P137" si="33">SUM(B133:B136)</f>
        <v>73</v>
      </c>
      <c r="C137" s="121">
        <f t="shared" si="33"/>
        <v>424</v>
      </c>
      <c r="D137" s="121">
        <f t="shared" si="33"/>
        <v>359</v>
      </c>
      <c r="E137" s="121">
        <f t="shared" si="33"/>
        <v>172</v>
      </c>
      <c r="F137" s="121">
        <f t="shared" si="33"/>
        <v>142</v>
      </c>
      <c r="G137" s="121">
        <f t="shared" si="33"/>
        <v>0</v>
      </c>
      <c r="H137" s="121">
        <f t="shared" si="33"/>
        <v>0</v>
      </c>
      <c r="I137" s="121">
        <f t="shared" si="33"/>
        <v>14246</v>
      </c>
      <c r="J137" s="121">
        <f t="shared" si="33"/>
        <v>794</v>
      </c>
      <c r="K137" s="121">
        <f t="shared" si="33"/>
        <v>274</v>
      </c>
      <c r="L137" s="121">
        <f t="shared" si="33"/>
        <v>4233</v>
      </c>
      <c r="M137" s="121">
        <f t="shared" si="33"/>
        <v>1412</v>
      </c>
      <c r="N137" s="121">
        <f t="shared" si="33"/>
        <v>75</v>
      </c>
      <c r="O137" s="121">
        <f t="shared" si="33"/>
        <v>693</v>
      </c>
      <c r="P137" s="136">
        <f t="shared" si="33"/>
        <v>537</v>
      </c>
      <c r="Q137" s="790">
        <f t="shared" si="32"/>
        <v>23434</v>
      </c>
      <c r="R137" s="831">
        <f>SUM(R133:R136)</f>
        <v>1</v>
      </c>
    </row>
    <row r="138" spans="1:18" ht="15.75" hidden="1" thickBot="1" x14ac:dyDescent="0.3">
      <c r="A138" s="91" t="s">
        <v>134</v>
      </c>
      <c r="B138" s="314">
        <f>SUM(B137/Q137)</f>
        <v>3.1151318596910472E-3</v>
      </c>
      <c r="C138" s="315">
        <f>SUM(C137/Q137)</f>
        <v>1.8093368609712383E-2</v>
      </c>
      <c r="D138" s="315">
        <f>SUM(D137/Q137)</f>
        <v>1.5319621063412137E-2</v>
      </c>
      <c r="E138" s="315">
        <f>SUM(E137/Q137)</f>
        <v>7.339762737902193E-3</v>
      </c>
      <c r="F138" s="315">
        <f>SUM(F137/Q137)</f>
        <v>6.0595715626866947E-3</v>
      </c>
      <c r="G138" s="315">
        <f>SUM(G137/Q137)</f>
        <v>0</v>
      </c>
      <c r="H138" s="315">
        <f>SUM(H137/Q137)</f>
        <v>0</v>
      </c>
      <c r="I138" s="315">
        <f>SUM(I137/Q137)</f>
        <v>0.60792011607066654</v>
      </c>
      <c r="J138" s="315">
        <f>SUM(J137/Q137)</f>
        <v>3.3882393104036866E-2</v>
      </c>
      <c r="K138" s="315">
        <f>SUM(K137/Q137)</f>
        <v>1.169241273363489E-2</v>
      </c>
      <c r="L138" s="315">
        <f>SUM(L137/Q137)</f>
        <v>0.18063497482290689</v>
      </c>
      <c r="M138" s="315">
        <f>SUM(M137/Q137)</f>
        <v>6.0254331313476149E-2</v>
      </c>
      <c r="N138" s="315">
        <f>SUM(N137/Q137)</f>
        <v>3.2004779380387471E-3</v>
      </c>
      <c r="O138" s="315">
        <f>SUM(O137/Q137)</f>
        <v>2.9572416147478024E-2</v>
      </c>
      <c r="P138" s="315">
        <f>SUM(P137/Q137)</f>
        <v>2.2915422036357429E-2</v>
      </c>
      <c r="Q138" s="412">
        <f t="shared" si="32"/>
        <v>1</v>
      </c>
      <c r="R138" s="405"/>
    </row>
    <row r="139" spans="1:18" ht="15.75" hidden="1" thickBot="1" x14ac:dyDescent="0.3">
      <c r="A139" s="2126" t="s">
        <v>166</v>
      </c>
      <c r="B139" s="2127"/>
      <c r="C139" s="2127"/>
      <c r="D139" s="2127"/>
      <c r="E139" s="2127"/>
      <c r="F139" s="2127"/>
      <c r="G139" s="2127"/>
      <c r="H139" s="2127"/>
      <c r="I139" s="2127"/>
      <c r="J139" s="2127"/>
      <c r="K139" s="2127"/>
      <c r="L139" s="2127"/>
      <c r="M139" s="2127"/>
      <c r="N139" s="2127"/>
      <c r="O139" s="2127"/>
      <c r="P139" s="2127"/>
      <c r="Q139" s="2127"/>
      <c r="R139" s="2128"/>
    </row>
    <row r="140" spans="1:18" hidden="1" x14ac:dyDescent="0.25">
      <c r="A140" s="87" t="s">
        <v>167</v>
      </c>
      <c r="B140" s="904">
        <v>1</v>
      </c>
      <c r="C140" s="1063">
        <v>2</v>
      </c>
      <c r="D140" s="1063">
        <v>5</v>
      </c>
      <c r="E140" s="1063">
        <v>1</v>
      </c>
      <c r="F140" s="1063">
        <v>2</v>
      </c>
      <c r="G140" s="1063">
        <v>0</v>
      </c>
      <c r="H140" s="1063">
        <v>0</v>
      </c>
      <c r="I140" s="1063">
        <v>84</v>
      </c>
      <c r="J140" s="1063">
        <v>4</v>
      </c>
      <c r="K140" s="1063">
        <v>2</v>
      </c>
      <c r="L140" s="1063">
        <v>20</v>
      </c>
      <c r="M140" s="1063">
        <v>11</v>
      </c>
      <c r="N140" s="1063">
        <v>0</v>
      </c>
      <c r="O140" s="1063">
        <v>7</v>
      </c>
      <c r="P140" s="1064">
        <v>3</v>
      </c>
      <c r="Q140" s="133">
        <f t="shared" ref="Q140:Q145" si="34">SUM(B140:P140)</f>
        <v>142</v>
      </c>
      <c r="R140" s="318">
        <f>SUM(Q140/Q144)</f>
        <v>6.0595715626866947E-3</v>
      </c>
    </row>
    <row r="141" spans="1:18" hidden="1" x14ac:dyDescent="0.25">
      <c r="A141" s="88" t="s">
        <v>168</v>
      </c>
      <c r="B141" s="1065">
        <v>52</v>
      </c>
      <c r="C141" s="1066">
        <v>269</v>
      </c>
      <c r="D141" s="1066">
        <v>217</v>
      </c>
      <c r="E141" s="1066">
        <v>124</v>
      </c>
      <c r="F141" s="1066">
        <v>99</v>
      </c>
      <c r="G141" s="1066">
        <v>0</v>
      </c>
      <c r="H141" s="1066">
        <v>0</v>
      </c>
      <c r="I141" s="1066">
        <v>9260</v>
      </c>
      <c r="J141" s="1066">
        <v>561</v>
      </c>
      <c r="K141" s="1066">
        <v>190</v>
      </c>
      <c r="L141" s="1066">
        <v>2869</v>
      </c>
      <c r="M141" s="1066">
        <v>950</v>
      </c>
      <c r="N141" s="1066">
        <v>54</v>
      </c>
      <c r="O141" s="1066">
        <v>453</v>
      </c>
      <c r="P141" s="1067">
        <v>363</v>
      </c>
      <c r="Q141" s="134">
        <f t="shared" si="34"/>
        <v>15461</v>
      </c>
      <c r="R141" s="318">
        <f>SUM(Q141/Q144)</f>
        <v>0.65976785866689425</v>
      </c>
    </row>
    <row r="142" spans="1:18" hidden="1" x14ac:dyDescent="0.25">
      <c r="A142" s="88" t="s">
        <v>169</v>
      </c>
      <c r="B142" s="1065">
        <v>19</v>
      </c>
      <c r="C142" s="1066">
        <v>138</v>
      </c>
      <c r="D142" s="1066">
        <v>121</v>
      </c>
      <c r="E142" s="1066">
        <v>39</v>
      </c>
      <c r="F142" s="1066">
        <v>39</v>
      </c>
      <c r="G142" s="1066">
        <v>0</v>
      </c>
      <c r="H142" s="1066">
        <v>0</v>
      </c>
      <c r="I142" s="1066">
        <v>4409</v>
      </c>
      <c r="J142" s="1066">
        <v>213</v>
      </c>
      <c r="K142" s="1066">
        <v>75</v>
      </c>
      <c r="L142" s="1066">
        <v>1208</v>
      </c>
      <c r="M142" s="1066">
        <v>400</v>
      </c>
      <c r="N142" s="1066">
        <v>20</v>
      </c>
      <c r="O142" s="1066">
        <v>206</v>
      </c>
      <c r="P142" s="1067">
        <v>146</v>
      </c>
      <c r="Q142" s="134">
        <f t="shared" si="34"/>
        <v>7033</v>
      </c>
      <c r="R142" s="318">
        <f>SUM(Q142/Q144)</f>
        <v>0.30011948450968678</v>
      </c>
    </row>
    <row r="143" spans="1:18" ht="15.75" hidden="1" thickBot="1" x14ac:dyDescent="0.3">
      <c r="A143" s="89" t="s">
        <v>170</v>
      </c>
      <c r="B143" s="1068">
        <v>1</v>
      </c>
      <c r="C143" s="1069">
        <v>15</v>
      </c>
      <c r="D143" s="1069">
        <v>16</v>
      </c>
      <c r="E143" s="1069">
        <v>8</v>
      </c>
      <c r="F143" s="1069">
        <v>2</v>
      </c>
      <c r="G143" s="1069">
        <v>0</v>
      </c>
      <c r="H143" s="1069">
        <v>0</v>
      </c>
      <c r="I143" s="1069">
        <v>493</v>
      </c>
      <c r="J143" s="1069">
        <v>16</v>
      </c>
      <c r="K143" s="1069">
        <v>7</v>
      </c>
      <c r="L143" s="1069">
        <v>136</v>
      </c>
      <c r="M143" s="1069">
        <v>51</v>
      </c>
      <c r="N143" s="1069">
        <v>1</v>
      </c>
      <c r="O143" s="1069">
        <v>27</v>
      </c>
      <c r="P143" s="1070">
        <v>25</v>
      </c>
      <c r="Q143" s="135">
        <f t="shared" si="34"/>
        <v>798</v>
      </c>
      <c r="R143" s="318">
        <f>SUM(Q143/Q144)</f>
        <v>3.4053085260732266E-2</v>
      </c>
    </row>
    <row r="144" spans="1:18" ht="15.75" hidden="1" thickTop="1" x14ac:dyDescent="0.25">
      <c r="A144" s="90" t="s">
        <v>135</v>
      </c>
      <c r="B144" s="120">
        <f>SUM(B140:B143)</f>
        <v>73</v>
      </c>
      <c r="C144" s="121">
        <f t="shared" ref="C144:P144" si="35">SUM(C140:C143)</f>
        <v>424</v>
      </c>
      <c r="D144" s="121">
        <f t="shared" si="35"/>
        <v>359</v>
      </c>
      <c r="E144" s="121">
        <f t="shared" si="35"/>
        <v>172</v>
      </c>
      <c r="F144" s="121">
        <f t="shared" si="35"/>
        <v>142</v>
      </c>
      <c r="G144" s="121">
        <f t="shared" si="35"/>
        <v>0</v>
      </c>
      <c r="H144" s="121">
        <f t="shared" si="35"/>
        <v>0</v>
      </c>
      <c r="I144" s="121">
        <f t="shared" si="35"/>
        <v>14246</v>
      </c>
      <c r="J144" s="121">
        <f t="shared" si="35"/>
        <v>794</v>
      </c>
      <c r="K144" s="121">
        <f t="shared" si="35"/>
        <v>274</v>
      </c>
      <c r="L144" s="121">
        <f t="shared" si="35"/>
        <v>4233</v>
      </c>
      <c r="M144" s="121">
        <f t="shared" si="35"/>
        <v>1412</v>
      </c>
      <c r="N144" s="121">
        <f t="shared" si="35"/>
        <v>75</v>
      </c>
      <c r="O144" s="121">
        <f t="shared" si="35"/>
        <v>693</v>
      </c>
      <c r="P144" s="136">
        <f t="shared" si="35"/>
        <v>537</v>
      </c>
      <c r="Q144" s="790">
        <f t="shared" si="34"/>
        <v>23434</v>
      </c>
      <c r="R144" s="831">
        <f>SUM(R140:R143)</f>
        <v>0.99999999999999989</v>
      </c>
    </row>
    <row r="145" spans="1:18" ht="15.75" hidden="1" thickBot="1" x14ac:dyDescent="0.3">
      <c r="A145" s="91" t="s">
        <v>134</v>
      </c>
      <c r="B145" s="314">
        <f>SUM(B144/Q144)</f>
        <v>3.1151318596910472E-3</v>
      </c>
      <c r="C145" s="315">
        <f>SUM(C144/Q144)</f>
        <v>1.8093368609712383E-2</v>
      </c>
      <c r="D145" s="315">
        <f>SUM(D144/Q144)</f>
        <v>1.5319621063412137E-2</v>
      </c>
      <c r="E145" s="315">
        <f>SUM(E144/Q144)</f>
        <v>7.339762737902193E-3</v>
      </c>
      <c r="F145" s="315">
        <f>SUM(F144/Q144)</f>
        <v>6.0595715626866947E-3</v>
      </c>
      <c r="G145" s="315">
        <f>SUM(G144/Q144)</f>
        <v>0</v>
      </c>
      <c r="H145" s="315">
        <f>SUM(H144/Q144)</f>
        <v>0</v>
      </c>
      <c r="I145" s="315">
        <f>SUM(I144/Q144)</f>
        <v>0.60792011607066654</v>
      </c>
      <c r="J145" s="315">
        <f>SUM(J144/Q144)</f>
        <v>3.3882393104036866E-2</v>
      </c>
      <c r="K145" s="315">
        <f>SUM(K144/Q144)</f>
        <v>1.169241273363489E-2</v>
      </c>
      <c r="L145" s="315">
        <f>SUM(L144/Q144)</f>
        <v>0.18063497482290689</v>
      </c>
      <c r="M145" s="315">
        <f>SUM(M144/Q144)</f>
        <v>6.0254331313476149E-2</v>
      </c>
      <c r="N145" s="315">
        <f>SUM(N144/Q144)</f>
        <v>3.2004779380387471E-3</v>
      </c>
      <c r="O145" s="315">
        <f>SUM(O144/Q144)</f>
        <v>2.9572416147478024E-2</v>
      </c>
      <c r="P145" s="315">
        <f>SUM(P144/Q144)</f>
        <v>2.2915422036357429E-2</v>
      </c>
      <c r="Q145" s="315">
        <f t="shared" si="34"/>
        <v>1</v>
      </c>
      <c r="R145" s="405"/>
    </row>
    <row r="146" spans="1:18" ht="14.25" hidden="1" customHeight="1" thickBot="1" x14ac:dyDescent="0.3">
      <c r="A146" s="2129" t="s">
        <v>144</v>
      </c>
      <c r="B146" s="2130"/>
      <c r="C146" s="2130"/>
      <c r="D146" s="2130"/>
      <c r="E146" s="2130"/>
      <c r="F146" s="2130"/>
      <c r="G146" s="2130"/>
      <c r="H146" s="2130"/>
      <c r="I146" s="2130"/>
      <c r="J146" s="2130"/>
      <c r="K146" s="2130"/>
      <c r="L146" s="2130"/>
      <c r="M146" s="2130"/>
      <c r="N146" s="2130"/>
      <c r="O146" s="2130"/>
      <c r="P146" s="2130"/>
      <c r="Q146" s="2130"/>
      <c r="R146" s="2131"/>
    </row>
    <row r="147" spans="1:18" ht="60.75" hidden="1" customHeight="1" thickBot="1" x14ac:dyDescent="0.3">
      <c r="A147" s="73"/>
      <c r="B147" s="705" t="s">
        <v>148</v>
      </c>
      <c r="C147" s="706" t="s">
        <v>149</v>
      </c>
      <c r="D147" s="706" t="s">
        <v>150</v>
      </c>
      <c r="E147" s="706" t="s">
        <v>151</v>
      </c>
      <c r="F147" s="706" t="s">
        <v>152</v>
      </c>
      <c r="G147" s="706" t="s">
        <v>153</v>
      </c>
      <c r="H147" s="706" t="s">
        <v>154</v>
      </c>
      <c r="I147" s="706" t="s">
        <v>155</v>
      </c>
      <c r="J147" s="706" t="s">
        <v>156</v>
      </c>
      <c r="K147" s="706" t="s">
        <v>157</v>
      </c>
      <c r="L147" s="706" t="s">
        <v>158</v>
      </c>
      <c r="M147" s="706" t="s">
        <v>159</v>
      </c>
      <c r="N147" s="706" t="s">
        <v>160</v>
      </c>
      <c r="O147" s="706" t="s">
        <v>161</v>
      </c>
      <c r="P147" s="706" t="s">
        <v>162</v>
      </c>
      <c r="Q147" s="706" t="s">
        <v>163</v>
      </c>
      <c r="R147" s="707" t="s">
        <v>164</v>
      </c>
    </row>
    <row r="148" spans="1:18" ht="15.75" hidden="1" thickBot="1" x14ac:dyDescent="0.3">
      <c r="A148" s="2126" t="s">
        <v>165</v>
      </c>
      <c r="B148" s="2127"/>
      <c r="C148" s="2127"/>
      <c r="D148" s="2127"/>
      <c r="E148" s="2127"/>
      <c r="F148" s="2127"/>
      <c r="G148" s="2127"/>
      <c r="H148" s="2127"/>
      <c r="I148" s="2127"/>
      <c r="J148" s="2127"/>
      <c r="K148" s="2127"/>
      <c r="L148" s="2127"/>
      <c r="M148" s="2127"/>
      <c r="N148" s="2127"/>
      <c r="O148" s="2127"/>
      <c r="P148" s="2127"/>
      <c r="Q148" s="2127"/>
      <c r="R148" s="2128"/>
    </row>
    <row r="149" spans="1:18" hidden="1" x14ac:dyDescent="0.25">
      <c r="A149" s="87" t="s">
        <v>112</v>
      </c>
      <c r="B149" s="361">
        <v>7</v>
      </c>
      <c r="C149" s="362">
        <v>67</v>
      </c>
      <c r="D149" s="362">
        <v>60</v>
      </c>
      <c r="E149" s="362">
        <v>29</v>
      </c>
      <c r="F149" s="362">
        <v>17</v>
      </c>
      <c r="G149" s="362">
        <v>0</v>
      </c>
      <c r="H149" s="362">
        <v>0</v>
      </c>
      <c r="I149" s="362">
        <v>2260</v>
      </c>
      <c r="J149" s="362">
        <v>159</v>
      </c>
      <c r="K149" s="362">
        <v>51</v>
      </c>
      <c r="L149" s="362">
        <v>596</v>
      </c>
      <c r="M149" s="362">
        <v>214</v>
      </c>
      <c r="N149" s="362">
        <v>23</v>
      </c>
      <c r="O149" s="362">
        <v>81</v>
      </c>
      <c r="P149" s="363">
        <v>108</v>
      </c>
      <c r="Q149" s="133">
        <f t="shared" ref="Q149:Q154" si="36">SUM(B149:P149)</f>
        <v>3672</v>
      </c>
      <c r="R149" s="317">
        <f>SUM(Q149/Q153)</f>
        <v>0.16185480671750341</v>
      </c>
    </row>
    <row r="150" spans="1:18" hidden="1" x14ac:dyDescent="0.25">
      <c r="A150" s="88" t="s">
        <v>113</v>
      </c>
      <c r="B150" s="364">
        <v>37</v>
      </c>
      <c r="C150" s="365">
        <v>148</v>
      </c>
      <c r="D150" s="365">
        <v>161</v>
      </c>
      <c r="E150" s="365">
        <v>72</v>
      </c>
      <c r="F150" s="365">
        <v>48</v>
      </c>
      <c r="G150" s="365">
        <v>0</v>
      </c>
      <c r="H150" s="365">
        <v>0</v>
      </c>
      <c r="I150" s="365">
        <v>5159</v>
      </c>
      <c r="J150" s="365">
        <v>322</v>
      </c>
      <c r="K150" s="365">
        <v>123</v>
      </c>
      <c r="L150" s="365">
        <v>1735</v>
      </c>
      <c r="M150" s="365">
        <v>507</v>
      </c>
      <c r="N150" s="365">
        <v>34</v>
      </c>
      <c r="O150" s="365">
        <v>262</v>
      </c>
      <c r="P150" s="366">
        <v>185</v>
      </c>
      <c r="Q150" s="134">
        <f t="shared" si="36"/>
        <v>8793</v>
      </c>
      <c r="R150" s="318">
        <f>SUM(Q150/Q153)</f>
        <v>0.38757878961519815</v>
      </c>
    </row>
    <row r="151" spans="1:18" hidden="1" x14ac:dyDescent="0.25">
      <c r="A151" s="88" t="s">
        <v>114</v>
      </c>
      <c r="B151" s="364">
        <v>33</v>
      </c>
      <c r="C151" s="365">
        <v>198</v>
      </c>
      <c r="D151" s="365">
        <v>152</v>
      </c>
      <c r="E151" s="365">
        <v>65</v>
      </c>
      <c r="F151" s="365">
        <v>61</v>
      </c>
      <c r="G151" s="365">
        <v>0</v>
      </c>
      <c r="H151" s="365">
        <v>0</v>
      </c>
      <c r="I151" s="365">
        <v>5975</v>
      </c>
      <c r="J151" s="365">
        <v>313</v>
      </c>
      <c r="K151" s="365">
        <v>118</v>
      </c>
      <c r="L151" s="365">
        <v>1890</v>
      </c>
      <c r="M151" s="365">
        <v>604</v>
      </c>
      <c r="N151" s="365">
        <v>36</v>
      </c>
      <c r="O151" s="365">
        <v>280</v>
      </c>
      <c r="P151" s="366">
        <v>214</v>
      </c>
      <c r="Q151" s="134">
        <f t="shared" si="36"/>
        <v>9939</v>
      </c>
      <c r="R151" s="318">
        <f>SUM(Q151/Q153)</f>
        <v>0.4380922995548111</v>
      </c>
    </row>
    <row r="152" spans="1:18" ht="15.75" hidden="1" thickBot="1" x14ac:dyDescent="0.3">
      <c r="A152" s="89" t="s">
        <v>115</v>
      </c>
      <c r="B152" s="367">
        <v>0</v>
      </c>
      <c r="C152" s="368">
        <v>2</v>
      </c>
      <c r="D152" s="368">
        <v>3</v>
      </c>
      <c r="E152" s="368">
        <v>2</v>
      </c>
      <c r="F152" s="368">
        <v>1</v>
      </c>
      <c r="G152" s="368">
        <v>0</v>
      </c>
      <c r="H152" s="368">
        <v>0</v>
      </c>
      <c r="I152" s="368">
        <v>167</v>
      </c>
      <c r="J152" s="368">
        <v>0</v>
      </c>
      <c r="K152" s="368">
        <v>2</v>
      </c>
      <c r="L152" s="368">
        <v>49</v>
      </c>
      <c r="M152" s="368">
        <v>47</v>
      </c>
      <c r="N152" s="368">
        <v>0</v>
      </c>
      <c r="O152" s="368">
        <v>6</v>
      </c>
      <c r="P152" s="369">
        <v>4</v>
      </c>
      <c r="Q152" s="135">
        <f t="shared" si="36"/>
        <v>283</v>
      </c>
      <c r="R152" s="319">
        <f>SUM(Q152/Q153)</f>
        <v>1.2474104112487328E-2</v>
      </c>
    </row>
    <row r="153" spans="1:18" ht="15.75" hidden="1" thickTop="1" x14ac:dyDescent="0.25">
      <c r="A153" s="90" t="s">
        <v>135</v>
      </c>
      <c r="B153" s="1071">
        <f t="shared" ref="B153:P153" si="37">SUM(B149:B152)</f>
        <v>77</v>
      </c>
      <c r="C153" s="1045">
        <f t="shared" si="37"/>
        <v>415</v>
      </c>
      <c r="D153" s="1045">
        <f t="shared" si="37"/>
        <v>376</v>
      </c>
      <c r="E153" s="1045">
        <f t="shared" si="37"/>
        <v>168</v>
      </c>
      <c r="F153" s="1045">
        <f t="shared" si="37"/>
        <v>127</v>
      </c>
      <c r="G153" s="1045">
        <f t="shared" si="37"/>
        <v>0</v>
      </c>
      <c r="H153" s="1045">
        <f t="shared" si="37"/>
        <v>0</v>
      </c>
      <c r="I153" s="1045">
        <f t="shared" si="37"/>
        <v>13561</v>
      </c>
      <c r="J153" s="1045">
        <f t="shared" si="37"/>
        <v>794</v>
      </c>
      <c r="K153" s="1045">
        <f t="shared" si="37"/>
        <v>294</v>
      </c>
      <c r="L153" s="1045">
        <f t="shared" si="37"/>
        <v>4270</v>
      </c>
      <c r="M153" s="1045">
        <f t="shared" si="37"/>
        <v>1372</v>
      </c>
      <c r="N153" s="1045">
        <f t="shared" si="37"/>
        <v>93</v>
      </c>
      <c r="O153" s="1045">
        <f t="shared" si="37"/>
        <v>629</v>
      </c>
      <c r="P153" s="1072">
        <f t="shared" si="37"/>
        <v>511</v>
      </c>
      <c r="Q153" s="790">
        <f t="shared" si="36"/>
        <v>22687</v>
      </c>
      <c r="R153" s="1022">
        <f>SUM(R149:R152)</f>
        <v>0.99999999999999989</v>
      </c>
    </row>
    <row r="154" spans="1:18" ht="15.75" hidden="1" thickBot="1" x14ac:dyDescent="0.3">
      <c r="A154" s="91" t="s">
        <v>134</v>
      </c>
      <c r="B154" s="315">
        <f>SUM(B153/Q153)</f>
        <v>3.3940141931502622E-3</v>
      </c>
      <c r="C154" s="315">
        <f>SUM(C153/Q153)</f>
        <v>1.8292414157887776E-2</v>
      </c>
      <c r="D154" s="315">
        <f>SUM(D153/Q153)</f>
        <v>1.6573368008110372E-2</v>
      </c>
      <c r="E154" s="315">
        <f>SUM(E153/Q153)</f>
        <v>7.4051218759642089E-3</v>
      </c>
      <c r="F154" s="315">
        <f>SUM(F153/Q153)</f>
        <v>5.5979195133777056E-3</v>
      </c>
      <c r="G154" s="315">
        <f>SUM(G153/Q153)</f>
        <v>0</v>
      </c>
      <c r="H154" s="315">
        <f>SUM(H153/Q153)</f>
        <v>0</v>
      </c>
      <c r="I154" s="315">
        <f>SUM(I153/Q153)</f>
        <v>0.59774320095208711</v>
      </c>
      <c r="J154" s="315">
        <f>SUM(J153/Q153)</f>
        <v>3.4998016485211794E-2</v>
      </c>
      <c r="K154" s="315">
        <f>SUM(K153/Q153)</f>
        <v>1.2958963282937365E-2</v>
      </c>
      <c r="L154" s="315">
        <f>SUM(L153/Q153)</f>
        <v>0.18821351434742364</v>
      </c>
      <c r="M154" s="315">
        <f>SUM(M153/Q153)</f>
        <v>6.0475161987041039E-2</v>
      </c>
      <c r="N154" s="315">
        <f>SUM(N153/Q153)</f>
        <v>4.0992638956230442E-3</v>
      </c>
      <c r="O154" s="315">
        <f>SUM(O153/Q153)</f>
        <v>2.7725128928461233E-2</v>
      </c>
      <c r="P154" s="315">
        <f>SUM(P153/Q153)</f>
        <v>2.2523912372724469E-2</v>
      </c>
      <c r="Q154" s="1021">
        <f t="shared" si="36"/>
        <v>1</v>
      </c>
      <c r="R154" s="405"/>
    </row>
    <row r="155" spans="1:18" ht="15.75" hidden="1" thickBot="1" x14ac:dyDescent="0.3">
      <c r="A155" s="2126" t="s">
        <v>166</v>
      </c>
      <c r="B155" s="2127"/>
      <c r="C155" s="2127"/>
      <c r="D155" s="2127"/>
      <c r="E155" s="2127"/>
      <c r="F155" s="2127"/>
      <c r="G155" s="2127"/>
      <c r="H155" s="2127"/>
      <c r="I155" s="2127"/>
      <c r="J155" s="2127"/>
      <c r="K155" s="2127"/>
      <c r="L155" s="2127"/>
      <c r="M155" s="2127"/>
      <c r="N155" s="2127"/>
      <c r="O155" s="2127"/>
      <c r="P155" s="2127"/>
      <c r="Q155" s="2127"/>
      <c r="R155" s="2128"/>
    </row>
    <row r="156" spans="1:18" hidden="1" x14ac:dyDescent="0.25">
      <c r="A156" s="87" t="s">
        <v>167</v>
      </c>
      <c r="B156" s="361">
        <v>1</v>
      </c>
      <c r="C156" s="362">
        <v>2</v>
      </c>
      <c r="D156" s="362">
        <v>5</v>
      </c>
      <c r="E156" s="362">
        <v>2</v>
      </c>
      <c r="F156" s="362">
        <v>0</v>
      </c>
      <c r="G156" s="362">
        <v>0</v>
      </c>
      <c r="H156" s="362">
        <v>0</v>
      </c>
      <c r="I156" s="362">
        <v>85</v>
      </c>
      <c r="J156" s="362">
        <v>0</v>
      </c>
      <c r="K156" s="362">
        <v>2</v>
      </c>
      <c r="L156" s="362">
        <v>28</v>
      </c>
      <c r="M156" s="362">
        <v>8</v>
      </c>
      <c r="N156" s="362">
        <v>0</v>
      </c>
      <c r="O156" s="362">
        <v>5</v>
      </c>
      <c r="P156" s="363">
        <v>1</v>
      </c>
      <c r="Q156" s="133">
        <f t="shared" ref="Q156:Q161" si="38">SUM(B156:P156)</f>
        <v>139</v>
      </c>
      <c r="R156" s="318">
        <f>SUM(Q156/Q160)</f>
        <v>6.1268567902322919E-3</v>
      </c>
    </row>
    <row r="157" spans="1:18" hidden="1" x14ac:dyDescent="0.25">
      <c r="A157" s="88" t="s">
        <v>168</v>
      </c>
      <c r="B157" s="364">
        <v>54</v>
      </c>
      <c r="C157" s="365">
        <v>281</v>
      </c>
      <c r="D157" s="365">
        <v>251</v>
      </c>
      <c r="E157" s="365">
        <v>122</v>
      </c>
      <c r="F157" s="365">
        <v>88</v>
      </c>
      <c r="G157" s="365">
        <v>0</v>
      </c>
      <c r="H157" s="365">
        <v>0</v>
      </c>
      <c r="I157" s="365">
        <v>9052</v>
      </c>
      <c r="J157" s="365">
        <v>567</v>
      </c>
      <c r="K157" s="365">
        <v>205</v>
      </c>
      <c r="L157" s="365">
        <v>3000</v>
      </c>
      <c r="M157" s="365">
        <v>930</v>
      </c>
      <c r="N157" s="365">
        <v>67</v>
      </c>
      <c r="O157" s="365">
        <v>450</v>
      </c>
      <c r="P157" s="366">
        <v>356</v>
      </c>
      <c r="Q157" s="134">
        <f t="shared" si="38"/>
        <v>15423</v>
      </c>
      <c r="R157" s="318">
        <f>SUM(Q157/Q160)</f>
        <v>0.67981663507735712</v>
      </c>
    </row>
    <row r="158" spans="1:18" hidden="1" x14ac:dyDescent="0.25">
      <c r="A158" s="88" t="s">
        <v>169</v>
      </c>
      <c r="B158" s="364">
        <v>18</v>
      </c>
      <c r="C158" s="365">
        <v>118</v>
      </c>
      <c r="D158" s="365">
        <v>109</v>
      </c>
      <c r="E158" s="365">
        <v>36</v>
      </c>
      <c r="F158" s="365">
        <v>35</v>
      </c>
      <c r="G158" s="365">
        <v>0</v>
      </c>
      <c r="H158" s="365">
        <v>0</v>
      </c>
      <c r="I158" s="365">
        <v>3950</v>
      </c>
      <c r="J158" s="365">
        <v>203</v>
      </c>
      <c r="K158" s="365">
        <v>70</v>
      </c>
      <c r="L158" s="365">
        <v>1117</v>
      </c>
      <c r="M158" s="365">
        <v>382</v>
      </c>
      <c r="N158" s="365">
        <v>25</v>
      </c>
      <c r="O158" s="365">
        <v>155</v>
      </c>
      <c r="P158" s="366">
        <v>128</v>
      </c>
      <c r="Q158" s="134">
        <f t="shared" si="38"/>
        <v>6346</v>
      </c>
      <c r="R158" s="318">
        <f>SUM(Q158/Q160)</f>
        <v>0.27971966324326708</v>
      </c>
    </row>
    <row r="159" spans="1:18" ht="15.75" hidden="1" thickBot="1" x14ac:dyDescent="0.3">
      <c r="A159" s="89" t="s">
        <v>170</v>
      </c>
      <c r="B159" s="367">
        <v>4</v>
      </c>
      <c r="C159" s="368">
        <v>14</v>
      </c>
      <c r="D159" s="368">
        <v>11</v>
      </c>
      <c r="E159" s="368">
        <v>8</v>
      </c>
      <c r="F159" s="368">
        <v>4</v>
      </c>
      <c r="G159" s="368">
        <v>0</v>
      </c>
      <c r="H159" s="368">
        <v>0</v>
      </c>
      <c r="I159" s="368">
        <v>474</v>
      </c>
      <c r="J159" s="368">
        <v>24</v>
      </c>
      <c r="K159" s="368">
        <v>17</v>
      </c>
      <c r="L159" s="368">
        <v>125</v>
      </c>
      <c r="M159" s="368">
        <v>52</v>
      </c>
      <c r="N159" s="368">
        <v>1</v>
      </c>
      <c r="O159" s="368">
        <v>19</v>
      </c>
      <c r="P159" s="369">
        <v>26</v>
      </c>
      <c r="Q159" s="135">
        <f t="shared" si="38"/>
        <v>779</v>
      </c>
      <c r="R159" s="318">
        <f>SUM(Q159/Q160)</f>
        <v>3.4336844889143563E-2</v>
      </c>
    </row>
    <row r="160" spans="1:18" ht="15.75" hidden="1" thickTop="1" x14ac:dyDescent="0.25">
      <c r="A160" s="90" t="s">
        <v>135</v>
      </c>
      <c r="B160" s="120">
        <f>SUM(B156:B159)</f>
        <v>77</v>
      </c>
      <c r="C160" s="121">
        <f t="shared" ref="C160:P160" si="39">SUM(C156:C159)</f>
        <v>415</v>
      </c>
      <c r="D160" s="121">
        <f t="shared" si="39"/>
        <v>376</v>
      </c>
      <c r="E160" s="121">
        <f t="shared" si="39"/>
        <v>168</v>
      </c>
      <c r="F160" s="121">
        <f t="shared" si="39"/>
        <v>127</v>
      </c>
      <c r="G160" s="121">
        <f t="shared" si="39"/>
        <v>0</v>
      </c>
      <c r="H160" s="121">
        <f t="shared" si="39"/>
        <v>0</v>
      </c>
      <c r="I160" s="121">
        <f t="shared" si="39"/>
        <v>13561</v>
      </c>
      <c r="J160" s="121">
        <f t="shared" si="39"/>
        <v>794</v>
      </c>
      <c r="K160" s="121">
        <f t="shared" si="39"/>
        <v>294</v>
      </c>
      <c r="L160" s="121">
        <f t="shared" si="39"/>
        <v>4270</v>
      </c>
      <c r="M160" s="121">
        <f t="shared" si="39"/>
        <v>1372</v>
      </c>
      <c r="N160" s="121">
        <f t="shared" si="39"/>
        <v>93</v>
      </c>
      <c r="O160" s="121">
        <f t="shared" si="39"/>
        <v>629</v>
      </c>
      <c r="P160" s="136">
        <f t="shared" si="39"/>
        <v>511</v>
      </c>
      <c r="Q160" s="790">
        <f t="shared" si="38"/>
        <v>22687</v>
      </c>
      <c r="R160" s="1022">
        <f>SUM(R156:R159)</f>
        <v>1</v>
      </c>
    </row>
    <row r="161" spans="1:18" ht="14.25" hidden="1" customHeight="1" thickBot="1" x14ac:dyDescent="0.3">
      <c r="A161" s="91" t="s">
        <v>134</v>
      </c>
      <c r="B161" s="315">
        <f>SUM(B160/Q160)</f>
        <v>3.3940141931502622E-3</v>
      </c>
      <c r="C161" s="315">
        <f>SUM(C160/Q160)</f>
        <v>1.8292414157887776E-2</v>
      </c>
      <c r="D161" s="315">
        <f>SUM(D160/Q160)</f>
        <v>1.6573368008110372E-2</v>
      </c>
      <c r="E161" s="315">
        <f>SUM(E160/Q160)</f>
        <v>7.4051218759642089E-3</v>
      </c>
      <c r="F161" s="315">
        <f>SUM(F160/Q160)</f>
        <v>5.5979195133777056E-3</v>
      </c>
      <c r="G161" s="315">
        <f>SUM(G160/Q160)</f>
        <v>0</v>
      </c>
      <c r="H161" s="315">
        <f>SUM(H160/Q160)</f>
        <v>0</v>
      </c>
      <c r="I161" s="315">
        <f>SUM(I160/Q160)</f>
        <v>0.59774320095208711</v>
      </c>
      <c r="J161" s="315">
        <f>SUM(J160/Q160)</f>
        <v>3.4998016485211794E-2</v>
      </c>
      <c r="K161" s="315">
        <f>SUM(K160/Q160)</f>
        <v>1.2958963282937365E-2</v>
      </c>
      <c r="L161" s="315">
        <f>SUM(L160/Q160)</f>
        <v>0.18821351434742364</v>
      </c>
      <c r="M161" s="315">
        <f>SUM(M160/Q160)</f>
        <v>6.0475161987041039E-2</v>
      </c>
      <c r="N161" s="315">
        <f>SUM(N160/Q160)</f>
        <v>4.0992638956230442E-3</v>
      </c>
      <c r="O161" s="315">
        <f>SUM(O160/Q160)</f>
        <v>2.7725128928461233E-2</v>
      </c>
      <c r="P161" s="315">
        <f>SUM(P160/Q160)</f>
        <v>2.2523912372724469E-2</v>
      </c>
      <c r="Q161" s="1021">
        <f t="shared" si="38"/>
        <v>1</v>
      </c>
      <c r="R161" s="405"/>
    </row>
    <row r="162" spans="1:18" ht="16.5" hidden="1" thickBot="1" x14ac:dyDescent="0.3">
      <c r="A162" s="2129" t="s">
        <v>145</v>
      </c>
      <c r="B162" s="2130"/>
      <c r="C162" s="2130"/>
      <c r="D162" s="2130"/>
      <c r="E162" s="2130"/>
      <c r="F162" s="2130"/>
      <c r="G162" s="2130"/>
      <c r="H162" s="2130"/>
      <c r="I162" s="2130"/>
      <c r="J162" s="2130"/>
      <c r="K162" s="2130"/>
      <c r="L162" s="2130"/>
      <c r="M162" s="2130"/>
      <c r="N162" s="2130"/>
      <c r="O162" s="2130"/>
      <c r="P162" s="2130"/>
      <c r="Q162" s="2130"/>
      <c r="R162" s="2131"/>
    </row>
    <row r="163" spans="1:18" customFormat="1" ht="14.25" hidden="1" customHeight="1" thickBot="1" x14ac:dyDescent="0.3">
      <c r="A163" s="73"/>
      <c r="B163" s="705" t="s">
        <v>148</v>
      </c>
      <c r="C163" s="706" t="s">
        <v>149</v>
      </c>
      <c r="D163" s="706" t="s">
        <v>150</v>
      </c>
      <c r="E163" s="706" t="s">
        <v>151</v>
      </c>
      <c r="F163" s="706" t="s">
        <v>152</v>
      </c>
      <c r="G163" s="706" t="s">
        <v>153</v>
      </c>
      <c r="H163" s="706" t="s">
        <v>154</v>
      </c>
      <c r="I163" s="706" t="s">
        <v>155</v>
      </c>
      <c r="J163" s="706" t="s">
        <v>156</v>
      </c>
      <c r="K163" s="706" t="s">
        <v>157</v>
      </c>
      <c r="L163" s="706" t="s">
        <v>158</v>
      </c>
      <c r="M163" s="706" t="s">
        <v>159</v>
      </c>
      <c r="N163" s="706" t="s">
        <v>160</v>
      </c>
      <c r="O163" s="706" t="s">
        <v>161</v>
      </c>
      <c r="P163" s="708" t="s">
        <v>162</v>
      </c>
      <c r="Q163" s="74" t="s">
        <v>163</v>
      </c>
      <c r="R163" s="715" t="s">
        <v>164</v>
      </c>
    </row>
    <row r="164" spans="1:18" ht="15.75" hidden="1" thickBot="1" x14ac:dyDescent="0.3">
      <c r="A164" s="2126" t="s">
        <v>165</v>
      </c>
      <c r="B164" s="2132"/>
      <c r="C164" s="2132"/>
      <c r="D164" s="2132"/>
      <c r="E164" s="2132"/>
      <c r="F164" s="2132"/>
      <c r="G164" s="2132"/>
      <c r="H164" s="2132"/>
      <c r="I164" s="2132"/>
      <c r="J164" s="2132"/>
      <c r="K164" s="2132"/>
      <c r="L164" s="2132"/>
      <c r="M164" s="2132"/>
      <c r="N164" s="2132"/>
      <c r="O164" s="2132"/>
      <c r="P164" s="2132"/>
      <c r="Q164" s="2132"/>
      <c r="R164" s="2128"/>
    </row>
    <row r="165" spans="1:18" hidden="1" x14ac:dyDescent="0.25">
      <c r="A165" s="87" t="s">
        <v>112</v>
      </c>
      <c r="B165" s="361">
        <v>20</v>
      </c>
      <c r="C165" s="362">
        <v>59</v>
      </c>
      <c r="D165" s="362">
        <v>75</v>
      </c>
      <c r="E165" s="362">
        <v>34</v>
      </c>
      <c r="F165" s="362">
        <v>23</v>
      </c>
      <c r="G165" s="362">
        <v>0</v>
      </c>
      <c r="H165" s="362">
        <v>6</v>
      </c>
      <c r="I165" s="362">
        <v>2534</v>
      </c>
      <c r="J165" s="362">
        <v>151</v>
      </c>
      <c r="K165" s="362">
        <v>40</v>
      </c>
      <c r="L165" s="362">
        <v>593</v>
      </c>
      <c r="M165" s="362">
        <v>248</v>
      </c>
      <c r="N165" s="362">
        <v>21</v>
      </c>
      <c r="O165" s="362">
        <v>109</v>
      </c>
      <c r="P165" s="363">
        <v>126</v>
      </c>
      <c r="Q165" s="133">
        <f t="shared" ref="Q165:Q170" si="40">SUM(B165:P165)</f>
        <v>4039</v>
      </c>
      <c r="R165" s="317">
        <f>SUM(Q165/Q169)</f>
        <v>0.1715292818618083</v>
      </c>
    </row>
    <row r="166" spans="1:18" hidden="1" x14ac:dyDescent="0.25">
      <c r="A166" s="88" t="s">
        <v>113</v>
      </c>
      <c r="B166" s="364">
        <v>24</v>
      </c>
      <c r="C166" s="365">
        <v>170</v>
      </c>
      <c r="D166" s="365">
        <v>135</v>
      </c>
      <c r="E166" s="365">
        <v>81</v>
      </c>
      <c r="F166" s="365">
        <v>65</v>
      </c>
      <c r="G166" s="365">
        <v>0</v>
      </c>
      <c r="H166" s="365">
        <v>11</v>
      </c>
      <c r="I166" s="365">
        <v>5330</v>
      </c>
      <c r="J166" s="365">
        <v>310</v>
      </c>
      <c r="K166" s="365">
        <v>110</v>
      </c>
      <c r="L166" s="365">
        <v>1787</v>
      </c>
      <c r="M166" s="365">
        <v>501</v>
      </c>
      <c r="N166" s="365">
        <v>34</v>
      </c>
      <c r="O166" s="365">
        <v>267</v>
      </c>
      <c r="P166" s="366">
        <v>177</v>
      </c>
      <c r="Q166" s="134">
        <f t="shared" si="40"/>
        <v>9002</v>
      </c>
      <c r="R166" s="318">
        <f>SUM(Q166/Q169)</f>
        <v>0.38229923132458488</v>
      </c>
    </row>
    <row r="167" spans="1:18" hidden="1" x14ac:dyDescent="0.25">
      <c r="A167" s="88" t="s">
        <v>114</v>
      </c>
      <c r="B167" s="364">
        <v>33</v>
      </c>
      <c r="C167" s="365">
        <v>217</v>
      </c>
      <c r="D167" s="365">
        <v>159</v>
      </c>
      <c r="E167" s="365">
        <v>74</v>
      </c>
      <c r="F167" s="365">
        <v>61</v>
      </c>
      <c r="G167" s="365">
        <v>0</v>
      </c>
      <c r="H167" s="365">
        <v>14</v>
      </c>
      <c r="I167" s="365">
        <v>6065</v>
      </c>
      <c r="J167" s="365">
        <v>329</v>
      </c>
      <c r="K167" s="365">
        <v>140</v>
      </c>
      <c r="L167" s="365">
        <v>1946</v>
      </c>
      <c r="M167" s="365">
        <v>579</v>
      </c>
      <c r="N167" s="365">
        <v>33</v>
      </c>
      <c r="O167" s="365">
        <v>284</v>
      </c>
      <c r="P167" s="366">
        <v>200</v>
      </c>
      <c r="Q167" s="134">
        <f t="shared" si="40"/>
        <v>10134</v>
      </c>
      <c r="R167" s="318">
        <f>SUM(Q167/Q169)</f>
        <v>0.43037329596126894</v>
      </c>
    </row>
    <row r="168" spans="1:18" ht="15.75" hidden="1" thickBot="1" x14ac:dyDescent="0.3">
      <c r="A168" s="89" t="s">
        <v>115</v>
      </c>
      <c r="B168" s="367">
        <v>0</v>
      </c>
      <c r="C168" s="368">
        <v>0</v>
      </c>
      <c r="D168" s="368">
        <v>3</v>
      </c>
      <c r="E168" s="368">
        <v>3</v>
      </c>
      <c r="F168" s="368">
        <v>0</v>
      </c>
      <c r="G168" s="368">
        <v>0</v>
      </c>
      <c r="H168" s="368">
        <v>0</v>
      </c>
      <c r="I168" s="368">
        <v>246</v>
      </c>
      <c r="J168" s="368">
        <v>3</v>
      </c>
      <c r="K168" s="368">
        <v>2</v>
      </c>
      <c r="L168" s="368">
        <v>71</v>
      </c>
      <c r="M168" s="368">
        <v>33</v>
      </c>
      <c r="N168" s="368">
        <v>1</v>
      </c>
      <c r="O168" s="368">
        <v>7</v>
      </c>
      <c r="P168" s="369">
        <v>3</v>
      </c>
      <c r="Q168" s="135">
        <f t="shared" si="40"/>
        <v>372</v>
      </c>
      <c r="R168" s="319">
        <f>SUM(Q168/Q169)</f>
        <v>1.5798190852337878E-2</v>
      </c>
    </row>
    <row r="169" spans="1:18" ht="15.75" hidden="1" customHeight="1" thickTop="1" thickBot="1" x14ac:dyDescent="0.25">
      <c r="A169" s="90" t="s">
        <v>135</v>
      </c>
      <c r="B169" s="120">
        <f t="shared" ref="B169:P169" si="41">SUM(B165:B168)</f>
        <v>77</v>
      </c>
      <c r="C169" s="121">
        <f t="shared" si="41"/>
        <v>446</v>
      </c>
      <c r="D169" s="121">
        <f t="shared" si="41"/>
        <v>372</v>
      </c>
      <c r="E169" s="121">
        <f t="shared" si="41"/>
        <v>192</v>
      </c>
      <c r="F169" s="121">
        <f t="shared" si="41"/>
        <v>149</v>
      </c>
      <c r="G169" s="121">
        <f t="shared" si="41"/>
        <v>0</v>
      </c>
      <c r="H169" s="121">
        <f t="shared" si="41"/>
        <v>31</v>
      </c>
      <c r="I169" s="121">
        <f t="shared" si="41"/>
        <v>14175</v>
      </c>
      <c r="J169" s="121">
        <f t="shared" si="41"/>
        <v>793</v>
      </c>
      <c r="K169" s="121">
        <f t="shared" si="41"/>
        <v>292</v>
      </c>
      <c r="L169" s="121">
        <f t="shared" si="41"/>
        <v>4397</v>
      </c>
      <c r="M169" s="1045">
        <f t="shared" si="41"/>
        <v>1361</v>
      </c>
      <c r="N169" s="121">
        <f t="shared" si="41"/>
        <v>89</v>
      </c>
      <c r="O169" s="121">
        <f t="shared" si="41"/>
        <v>667</v>
      </c>
      <c r="P169" s="136">
        <f t="shared" si="41"/>
        <v>506</v>
      </c>
      <c r="Q169" s="790">
        <f t="shared" si="40"/>
        <v>23547</v>
      </c>
      <c r="R169" s="1022">
        <f>SUM(R165:R168)</f>
        <v>1</v>
      </c>
    </row>
    <row r="170" spans="1:18" ht="15.75" hidden="1" thickBot="1" x14ac:dyDescent="0.3">
      <c r="A170" s="91" t="s">
        <v>134</v>
      </c>
      <c r="B170" s="315">
        <f>SUM(B169/Q169)</f>
        <v>3.2700556334140231E-3</v>
      </c>
      <c r="C170" s="315">
        <f>SUM(C169/Q169)</f>
        <v>1.8940841720813693E-2</v>
      </c>
      <c r="D170" s="315">
        <f>SUM(D169/Q169)</f>
        <v>1.5798190852337878E-2</v>
      </c>
      <c r="E170" s="315">
        <f>SUM(E169/Q169)</f>
        <v>8.1539049560453557E-3</v>
      </c>
      <c r="F170" s="315">
        <f>SUM(F169/Q169)</f>
        <v>6.3277699919310317E-3</v>
      </c>
      <c r="G170" s="315">
        <f>SUM(G169/Q169)</f>
        <v>0</v>
      </c>
      <c r="H170" s="315">
        <f>SUM(H169/Q169)</f>
        <v>1.3165159043614899E-3</v>
      </c>
      <c r="I170" s="315">
        <f>SUM(I169/Q169)</f>
        <v>0.6019875143330361</v>
      </c>
      <c r="J170" s="315">
        <f>SUM(J169/Q169)</f>
        <v>3.3677326198666493E-2</v>
      </c>
      <c r="K170" s="315">
        <f>SUM(K169/Q169)</f>
        <v>1.2400730453985646E-2</v>
      </c>
      <c r="L170" s="315">
        <f>SUM(L169/Q169)</f>
        <v>0.18673291714443455</v>
      </c>
      <c r="M170" s="315">
        <f>SUM(M169/Q169)</f>
        <v>5.7799295026967339E-2</v>
      </c>
      <c r="N170" s="315">
        <f>SUM(N169/Q169)</f>
        <v>3.7796746931668579E-3</v>
      </c>
      <c r="O170" s="315">
        <f>SUM(O169/Q169)</f>
        <v>2.8326326071261732E-2</v>
      </c>
      <c r="P170" s="315">
        <v>2.1999999999999999E-2</v>
      </c>
      <c r="Q170" s="1021">
        <f t="shared" si="40"/>
        <v>1.0005110629804221</v>
      </c>
      <c r="R170" s="405"/>
    </row>
    <row r="171" spans="1:18" ht="15.75" hidden="1" thickBot="1" x14ac:dyDescent="0.3">
      <c r="A171" s="2126" t="s">
        <v>166</v>
      </c>
      <c r="B171" s="2132"/>
      <c r="C171" s="2132"/>
      <c r="D171" s="2132"/>
      <c r="E171" s="2132"/>
      <c r="F171" s="2132"/>
      <c r="G171" s="2132"/>
      <c r="H171" s="2132"/>
      <c r="I171" s="2132"/>
      <c r="J171" s="2132"/>
      <c r="K171" s="2132"/>
      <c r="L171" s="2132"/>
      <c r="M171" s="2132"/>
      <c r="N171" s="2132"/>
      <c r="O171" s="2132"/>
      <c r="P171" s="2132"/>
      <c r="Q171" s="2133"/>
      <c r="R171" s="2134"/>
    </row>
    <row r="172" spans="1:18" ht="15.75" hidden="1" customHeight="1" x14ac:dyDescent="0.25">
      <c r="A172" s="87" t="s">
        <v>167</v>
      </c>
      <c r="B172" s="361">
        <v>1</v>
      </c>
      <c r="C172" s="362">
        <v>2</v>
      </c>
      <c r="D172" s="362">
        <v>1</v>
      </c>
      <c r="E172" s="362">
        <v>2</v>
      </c>
      <c r="F172" s="362">
        <v>1</v>
      </c>
      <c r="G172" s="362">
        <v>0</v>
      </c>
      <c r="H172" s="362">
        <v>0</v>
      </c>
      <c r="I172" s="362">
        <v>72</v>
      </c>
      <c r="J172" s="362">
        <v>3</v>
      </c>
      <c r="K172" s="362">
        <v>2</v>
      </c>
      <c r="L172" s="362">
        <v>35</v>
      </c>
      <c r="M172" s="362">
        <v>10</v>
      </c>
      <c r="N172" s="362">
        <v>1</v>
      </c>
      <c r="O172" s="362">
        <v>4</v>
      </c>
      <c r="P172" s="363">
        <v>5</v>
      </c>
      <c r="Q172" s="133">
        <f t="shared" ref="Q172:Q177" si="42">SUM(B172:P172)</f>
        <v>139</v>
      </c>
      <c r="R172" s="318">
        <f>SUM(Q172/Q176)</f>
        <v>5.9030874421370028E-3</v>
      </c>
    </row>
    <row r="173" spans="1:18" ht="15.75" hidden="1" customHeight="1" x14ac:dyDescent="0.25">
      <c r="A173" s="88" t="s">
        <v>168</v>
      </c>
      <c r="B173" s="364">
        <v>56</v>
      </c>
      <c r="C173" s="365">
        <v>301</v>
      </c>
      <c r="D173" s="365">
        <v>262</v>
      </c>
      <c r="E173" s="365">
        <v>159</v>
      </c>
      <c r="F173" s="365">
        <v>107</v>
      </c>
      <c r="G173" s="365">
        <v>0</v>
      </c>
      <c r="H173" s="365">
        <v>28</v>
      </c>
      <c r="I173" s="365">
        <v>9979</v>
      </c>
      <c r="J173" s="365">
        <v>591</v>
      </c>
      <c r="K173" s="365">
        <v>207</v>
      </c>
      <c r="L173" s="365">
        <v>3247</v>
      </c>
      <c r="M173" s="365">
        <v>961</v>
      </c>
      <c r="N173" s="365">
        <v>52</v>
      </c>
      <c r="O173" s="365">
        <v>480</v>
      </c>
      <c r="P173" s="366">
        <v>374</v>
      </c>
      <c r="Q173" s="134">
        <f t="shared" si="42"/>
        <v>16804</v>
      </c>
      <c r="R173" s="318">
        <f>SUM(Q173/Q176)</f>
        <v>0.71363655667388626</v>
      </c>
    </row>
    <row r="174" spans="1:18" ht="15.75" hidden="1" customHeight="1" x14ac:dyDescent="0.25">
      <c r="A174" s="88" t="s">
        <v>169</v>
      </c>
      <c r="B174" s="364">
        <v>15</v>
      </c>
      <c r="C174" s="365">
        <v>131</v>
      </c>
      <c r="D174" s="365">
        <v>95</v>
      </c>
      <c r="E174" s="365">
        <v>30</v>
      </c>
      <c r="F174" s="365">
        <v>33</v>
      </c>
      <c r="G174" s="365">
        <v>0</v>
      </c>
      <c r="H174" s="365">
        <v>3</v>
      </c>
      <c r="I174" s="365">
        <v>3615</v>
      </c>
      <c r="J174" s="365">
        <v>171</v>
      </c>
      <c r="K174" s="365">
        <v>77</v>
      </c>
      <c r="L174" s="365">
        <v>987</v>
      </c>
      <c r="M174" s="365">
        <v>325</v>
      </c>
      <c r="N174" s="365">
        <v>29</v>
      </c>
      <c r="O174" s="365">
        <v>160</v>
      </c>
      <c r="P174" s="366">
        <v>106</v>
      </c>
      <c r="Q174" s="134">
        <f t="shared" si="42"/>
        <v>5777</v>
      </c>
      <c r="R174" s="318">
        <f>SUM(Q174/Q176)</f>
        <v>0.24533910901601053</v>
      </c>
    </row>
    <row r="175" spans="1:18" ht="15.75" hidden="1" customHeight="1" thickBot="1" x14ac:dyDescent="0.3">
      <c r="A175" s="89" t="s">
        <v>170</v>
      </c>
      <c r="B175" s="367">
        <v>5</v>
      </c>
      <c r="C175" s="368">
        <v>12</v>
      </c>
      <c r="D175" s="368">
        <v>14</v>
      </c>
      <c r="E175" s="368">
        <v>1</v>
      </c>
      <c r="F175" s="368">
        <v>8</v>
      </c>
      <c r="G175" s="368">
        <v>0</v>
      </c>
      <c r="H175" s="368">
        <v>0</v>
      </c>
      <c r="I175" s="368">
        <v>509</v>
      </c>
      <c r="J175" s="368">
        <v>28</v>
      </c>
      <c r="K175" s="368">
        <v>6</v>
      </c>
      <c r="L175" s="368">
        <v>128</v>
      </c>
      <c r="M175" s="368">
        <v>65</v>
      </c>
      <c r="N175" s="368">
        <v>7</v>
      </c>
      <c r="O175" s="368">
        <v>23</v>
      </c>
      <c r="P175" s="369">
        <v>21</v>
      </c>
      <c r="Q175" s="135">
        <f t="shared" si="42"/>
        <v>827</v>
      </c>
      <c r="R175" s="319">
        <f>SUM(Q175/Q176)</f>
        <v>3.5121246867966194E-2</v>
      </c>
    </row>
    <row r="176" spans="1:18" ht="15.75" hidden="1" customHeight="1" thickTop="1" thickBot="1" x14ac:dyDescent="0.25">
      <c r="A176" s="90" t="s">
        <v>135</v>
      </c>
      <c r="B176" s="120">
        <f>SUM(B172:B175)</f>
        <v>77</v>
      </c>
      <c r="C176" s="121">
        <f t="shared" ref="C176:O176" si="43">SUM(C172:C175)</f>
        <v>446</v>
      </c>
      <c r="D176" s="121">
        <f t="shared" si="43"/>
        <v>372</v>
      </c>
      <c r="E176" s="121">
        <f t="shared" si="43"/>
        <v>192</v>
      </c>
      <c r="F176" s="121">
        <f t="shared" si="43"/>
        <v>149</v>
      </c>
      <c r="G176" s="121">
        <f t="shared" si="43"/>
        <v>0</v>
      </c>
      <c r="H176" s="121">
        <f t="shared" si="43"/>
        <v>31</v>
      </c>
      <c r="I176" s="121">
        <f t="shared" si="43"/>
        <v>14175</v>
      </c>
      <c r="J176" s="121">
        <f t="shared" si="43"/>
        <v>793</v>
      </c>
      <c r="K176" s="121">
        <f t="shared" si="43"/>
        <v>292</v>
      </c>
      <c r="L176" s="121">
        <f t="shared" si="43"/>
        <v>4397</v>
      </c>
      <c r="M176" s="121">
        <f t="shared" si="43"/>
        <v>1361</v>
      </c>
      <c r="N176" s="121">
        <f t="shared" si="43"/>
        <v>89</v>
      </c>
      <c r="O176" s="121">
        <f t="shared" si="43"/>
        <v>667</v>
      </c>
      <c r="P176" s="136">
        <f>SUM(P172:P175)</f>
        <v>506</v>
      </c>
      <c r="Q176" s="790">
        <f t="shared" si="42"/>
        <v>23547</v>
      </c>
      <c r="R176" s="1022">
        <f>SUM(R172:R175)</f>
        <v>1</v>
      </c>
    </row>
    <row r="177" spans="1:18" ht="15.75" hidden="1" customHeight="1" thickBot="1" x14ac:dyDescent="0.3">
      <c r="A177" s="91" t="s">
        <v>134</v>
      </c>
      <c r="B177" s="315">
        <f>SUM(B176/Q176)</f>
        <v>3.2700556334140231E-3</v>
      </c>
      <c r="C177" s="315">
        <f>SUM(C176/Q176)</f>
        <v>1.8940841720813693E-2</v>
      </c>
      <c r="D177" s="315">
        <f>SUM(D176/Q176)</f>
        <v>1.5798190852337878E-2</v>
      </c>
      <c r="E177" s="315">
        <f>SUM(E176/Q176)</f>
        <v>8.1539049560453557E-3</v>
      </c>
      <c r="F177" s="315">
        <f>SUM(F176/Q176)</f>
        <v>6.3277699919310317E-3</v>
      </c>
      <c r="G177" s="315">
        <f>SUM(G176/Q176)</f>
        <v>0</v>
      </c>
      <c r="H177" s="315">
        <f>SUM(H176/Q176)</f>
        <v>1.3165159043614899E-3</v>
      </c>
      <c r="I177" s="315">
        <f>SUM(I176/Q176)</f>
        <v>0.6019875143330361</v>
      </c>
      <c r="J177" s="315">
        <f>SUM(J176/Q176)</f>
        <v>3.3677326198666493E-2</v>
      </c>
      <c r="K177" s="315">
        <f>SUM(K176/Q176)</f>
        <v>1.2400730453985646E-2</v>
      </c>
      <c r="L177" s="315">
        <f>SUM(L176/Q176)</f>
        <v>0.18673291714443455</v>
      </c>
      <c r="M177" s="315">
        <f>SUM(M176/Q176)</f>
        <v>5.7799295026967339E-2</v>
      </c>
      <c r="N177" s="315">
        <f>SUM(N176/Q176)</f>
        <v>3.7796746931668579E-3</v>
      </c>
      <c r="O177" s="315">
        <f>SUM(O176/Q176)</f>
        <v>2.8326326071261732E-2</v>
      </c>
      <c r="P177" s="315">
        <v>2.1999999999999999E-2</v>
      </c>
      <c r="Q177" s="1021">
        <f t="shared" si="42"/>
        <v>1.0005110629804221</v>
      </c>
      <c r="R177" s="405"/>
    </row>
    <row r="178" spans="1:18" ht="16.5" hidden="1" thickBot="1" x14ac:dyDescent="0.3">
      <c r="A178" s="2129" t="s">
        <v>178</v>
      </c>
      <c r="B178" s="2130"/>
      <c r="C178" s="2130"/>
      <c r="D178" s="2130"/>
      <c r="E178" s="2130"/>
      <c r="F178" s="2130"/>
      <c r="G178" s="2130"/>
      <c r="H178" s="2130"/>
      <c r="I178" s="2130"/>
      <c r="J178" s="2130"/>
      <c r="K178" s="2130"/>
      <c r="L178" s="2130"/>
      <c r="M178" s="2130"/>
      <c r="N178" s="2130"/>
      <c r="O178" s="2130"/>
      <c r="P178" s="2130"/>
      <c r="Q178" s="2130"/>
      <c r="R178" s="2131"/>
    </row>
    <row r="179" spans="1:18" ht="60.75" hidden="1" thickBot="1" x14ac:dyDescent="0.3">
      <c r="A179" s="73"/>
      <c r="B179" s="705" t="s">
        <v>148</v>
      </c>
      <c r="C179" s="706" t="s">
        <v>149</v>
      </c>
      <c r="D179" s="706" t="s">
        <v>150</v>
      </c>
      <c r="E179" s="706" t="s">
        <v>151</v>
      </c>
      <c r="F179" s="706" t="s">
        <v>152</v>
      </c>
      <c r="G179" s="706" t="s">
        <v>153</v>
      </c>
      <c r="H179" s="706" t="s">
        <v>154</v>
      </c>
      <c r="I179" s="706" t="s">
        <v>155</v>
      </c>
      <c r="J179" s="706" t="s">
        <v>156</v>
      </c>
      <c r="K179" s="706" t="s">
        <v>157</v>
      </c>
      <c r="L179" s="706" t="s">
        <v>158</v>
      </c>
      <c r="M179" s="706" t="s">
        <v>159</v>
      </c>
      <c r="N179" s="706" t="s">
        <v>160</v>
      </c>
      <c r="O179" s="706" t="s">
        <v>161</v>
      </c>
      <c r="P179" s="706" t="s">
        <v>162</v>
      </c>
      <c r="Q179" s="706" t="s">
        <v>163</v>
      </c>
      <c r="R179" s="707" t="s">
        <v>164</v>
      </c>
    </row>
    <row r="180" spans="1:18" ht="15.75" hidden="1" thickBot="1" x14ac:dyDescent="0.3">
      <c r="A180" s="2126" t="s">
        <v>165</v>
      </c>
      <c r="B180" s="2132"/>
      <c r="C180" s="2132"/>
      <c r="D180" s="2132"/>
      <c r="E180" s="2132"/>
      <c r="F180" s="2132"/>
      <c r="G180" s="2132"/>
      <c r="H180" s="2132"/>
      <c r="I180" s="2132"/>
      <c r="J180" s="2132"/>
      <c r="K180" s="2132"/>
      <c r="L180" s="2132"/>
      <c r="M180" s="2132"/>
      <c r="N180" s="2132"/>
      <c r="O180" s="2132"/>
      <c r="P180" s="2132"/>
      <c r="Q180" s="2132"/>
      <c r="R180" s="2128"/>
    </row>
    <row r="181" spans="1:18" hidden="1" x14ac:dyDescent="0.25">
      <c r="A181" s="87" t="s">
        <v>112</v>
      </c>
      <c r="B181" s="361">
        <v>8</v>
      </c>
      <c r="C181" s="362">
        <v>61</v>
      </c>
      <c r="D181" s="362">
        <v>56</v>
      </c>
      <c r="E181" s="362">
        <v>41</v>
      </c>
      <c r="F181" s="362">
        <v>23</v>
      </c>
      <c r="G181" s="362">
        <v>0</v>
      </c>
      <c r="H181" s="362">
        <v>11</v>
      </c>
      <c r="I181" s="362">
        <v>2338</v>
      </c>
      <c r="J181" s="362">
        <v>182</v>
      </c>
      <c r="K181" s="362">
        <v>53</v>
      </c>
      <c r="L181" s="362">
        <v>529</v>
      </c>
      <c r="M181" s="362">
        <v>251</v>
      </c>
      <c r="N181" s="362">
        <v>12</v>
      </c>
      <c r="O181" s="362">
        <v>105</v>
      </c>
      <c r="P181" s="363">
        <v>116</v>
      </c>
      <c r="Q181" s="133">
        <f t="shared" ref="Q181:Q186" si="44">SUM(B181:P181)</f>
        <v>3786</v>
      </c>
      <c r="R181" s="317">
        <f>SUM(Q181/Q185)</f>
        <v>0.162113556564186</v>
      </c>
    </row>
    <row r="182" spans="1:18" hidden="1" x14ac:dyDescent="0.25">
      <c r="A182" s="88" t="s">
        <v>113</v>
      </c>
      <c r="B182" s="364">
        <v>27</v>
      </c>
      <c r="C182" s="365">
        <v>192</v>
      </c>
      <c r="D182" s="365">
        <v>146</v>
      </c>
      <c r="E182" s="365">
        <v>83</v>
      </c>
      <c r="F182" s="365">
        <v>72</v>
      </c>
      <c r="G182" s="365">
        <v>0</v>
      </c>
      <c r="H182" s="365">
        <v>18</v>
      </c>
      <c r="I182" s="365">
        <v>5596</v>
      </c>
      <c r="J182" s="365">
        <v>328</v>
      </c>
      <c r="K182" s="365">
        <v>142</v>
      </c>
      <c r="L182" s="365">
        <v>1869</v>
      </c>
      <c r="M182" s="365">
        <v>518</v>
      </c>
      <c r="N182" s="365">
        <v>25</v>
      </c>
      <c r="O182" s="365">
        <v>330</v>
      </c>
      <c r="P182" s="366">
        <v>173</v>
      </c>
      <c r="Q182" s="134">
        <f t="shared" si="44"/>
        <v>9519</v>
      </c>
      <c r="R182" s="318">
        <f>SUM(Q182/Q185)</f>
        <v>0.40759612914275928</v>
      </c>
    </row>
    <row r="183" spans="1:18" hidden="1" x14ac:dyDescent="0.25">
      <c r="A183" s="88" t="s">
        <v>114</v>
      </c>
      <c r="B183" s="364">
        <v>35</v>
      </c>
      <c r="C183" s="365">
        <v>229</v>
      </c>
      <c r="D183" s="365">
        <v>157</v>
      </c>
      <c r="E183" s="365">
        <v>90</v>
      </c>
      <c r="F183" s="365">
        <v>59</v>
      </c>
      <c r="G183" s="365">
        <v>0</v>
      </c>
      <c r="H183" s="365">
        <v>20</v>
      </c>
      <c r="I183" s="365">
        <v>5808</v>
      </c>
      <c r="J183" s="365">
        <v>292</v>
      </c>
      <c r="K183" s="365">
        <v>147</v>
      </c>
      <c r="L183" s="365">
        <v>1811</v>
      </c>
      <c r="M183" s="365">
        <v>553</v>
      </c>
      <c r="N183" s="365">
        <v>26</v>
      </c>
      <c r="O183" s="365">
        <v>285</v>
      </c>
      <c r="P183" s="366">
        <v>201</v>
      </c>
      <c r="Q183" s="134">
        <f t="shared" si="44"/>
        <v>9713</v>
      </c>
      <c r="R183" s="318">
        <f>SUM(Q183/Q185)</f>
        <v>0.41590305729211269</v>
      </c>
    </row>
    <row r="184" spans="1:18" ht="15.75" hidden="1" thickBot="1" x14ac:dyDescent="0.3">
      <c r="A184" s="89" t="s">
        <v>115</v>
      </c>
      <c r="B184" s="367">
        <v>1</v>
      </c>
      <c r="C184" s="368">
        <v>3</v>
      </c>
      <c r="D184" s="368">
        <v>5</v>
      </c>
      <c r="E184" s="368">
        <v>0</v>
      </c>
      <c r="F184" s="368">
        <v>0</v>
      </c>
      <c r="G184" s="368">
        <v>0</v>
      </c>
      <c r="H184" s="368">
        <v>1</v>
      </c>
      <c r="I184" s="368">
        <v>229</v>
      </c>
      <c r="J184" s="368">
        <v>1</v>
      </c>
      <c r="K184" s="368">
        <v>2</v>
      </c>
      <c r="L184" s="368">
        <v>47</v>
      </c>
      <c r="M184" s="368">
        <v>36</v>
      </c>
      <c r="N184" s="368">
        <v>0</v>
      </c>
      <c r="O184" s="368">
        <v>9</v>
      </c>
      <c r="P184" s="369">
        <v>2</v>
      </c>
      <c r="Q184" s="135">
        <f t="shared" si="44"/>
        <v>336</v>
      </c>
      <c r="R184" s="319">
        <f>SUM(Q184/Q185)</f>
        <v>1.4387257000942023E-2</v>
      </c>
    </row>
    <row r="185" spans="1:18" ht="15.75" hidden="1" thickTop="1" x14ac:dyDescent="0.25">
      <c r="A185" s="90" t="s">
        <v>135</v>
      </c>
      <c r="B185" s="120">
        <f t="shared" ref="B185:P185" si="45">SUM(B181:B184)</f>
        <v>71</v>
      </c>
      <c r="C185" s="121">
        <f t="shared" si="45"/>
        <v>485</v>
      </c>
      <c r="D185" s="121">
        <f t="shared" si="45"/>
        <v>364</v>
      </c>
      <c r="E185" s="121">
        <f t="shared" si="45"/>
        <v>214</v>
      </c>
      <c r="F185" s="121">
        <f t="shared" si="45"/>
        <v>154</v>
      </c>
      <c r="G185" s="121">
        <f t="shared" si="45"/>
        <v>0</v>
      </c>
      <c r="H185" s="121">
        <f t="shared" si="45"/>
        <v>50</v>
      </c>
      <c r="I185" s="121">
        <f t="shared" si="45"/>
        <v>13971</v>
      </c>
      <c r="J185" s="121">
        <f t="shared" si="45"/>
        <v>803</v>
      </c>
      <c r="K185" s="121">
        <f t="shared" si="45"/>
        <v>344</v>
      </c>
      <c r="L185" s="121">
        <f t="shared" si="45"/>
        <v>4256</v>
      </c>
      <c r="M185" s="121">
        <f t="shared" si="45"/>
        <v>1358</v>
      </c>
      <c r="N185" s="121">
        <f t="shared" si="45"/>
        <v>63</v>
      </c>
      <c r="O185" s="121">
        <f t="shared" si="45"/>
        <v>729</v>
      </c>
      <c r="P185" s="136">
        <f t="shared" si="45"/>
        <v>492</v>
      </c>
      <c r="Q185" s="790">
        <f t="shared" si="44"/>
        <v>23354</v>
      </c>
      <c r="R185" s="831">
        <f>SUM(R181:R184)</f>
        <v>1</v>
      </c>
    </row>
    <row r="186" spans="1:18" ht="15.75" hidden="1" thickBot="1" x14ac:dyDescent="0.3">
      <c r="A186" s="91" t="s">
        <v>134</v>
      </c>
      <c r="B186" s="315">
        <f>SUM(B185/Q185)</f>
        <v>3.0401644257942967E-3</v>
      </c>
      <c r="C186" s="315">
        <f>SUM(C185/Q185)</f>
        <v>2.0767320373383573E-2</v>
      </c>
      <c r="D186" s="315">
        <f>SUM(D185/Q185)</f>
        <v>1.5586195084353858E-2</v>
      </c>
      <c r="E186" s="315">
        <f>SUM(E185/Q185)</f>
        <v>9.163312494647597E-3</v>
      </c>
      <c r="F186" s="315">
        <f>SUM(F185/Q185)</f>
        <v>6.5941594587650941E-3</v>
      </c>
      <c r="G186" s="315">
        <v>0</v>
      </c>
      <c r="H186" s="315">
        <f>SUM(H185/Q185)</f>
        <v>2.1409608632354201E-3</v>
      </c>
      <c r="I186" s="315">
        <f>SUM(I185/Q185)</f>
        <v>0.59822728440524109</v>
      </c>
      <c r="J186" s="315">
        <f>SUM(J185/Q185)</f>
        <v>3.4383831463560846E-2</v>
      </c>
      <c r="K186" s="315">
        <f>SUM(K185/Q185)</f>
        <v>1.472981073905969E-2</v>
      </c>
      <c r="L186" s="315">
        <f>SUM(L185/Q185)</f>
        <v>0.18223858867859896</v>
      </c>
      <c r="M186" s="315">
        <f>SUM(M185/Q185)</f>
        <v>5.8148497045474007E-2</v>
      </c>
      <c r="N186" s="315">
        <f>SUM(N185/Q185)</f>
        <v>2.6976106876766292E-3</v>
      </c>
      <c r="O186" s="315">
        <f>SUM(O185/Q185)</f>
        <v>3.1215209385972425E-2</v>
      </c>
      <c r="P186" s="316">
        <f>SUM(P185/Q185)</f>
        <v>2.1067054894236534E-2</v>
      </c>
      <c r="Q186" s="858">
        <f t="shared" si="44"/>
        <v>1</v>
      </c>
      <c r="R186" s="405"/>
    </row>
    <row r="187" spans="1:18" ht="15.75" hidden="1" thickBot="1" x14ac:dyDescent="0.3">
      <c r="A187" s="2126" t="s">
        <v>166</v>
      </c>
      <c r="B187" s="2132"/>
      <c r="C187" s="2132"/>
      <c r="D187" s="2132"/>
      <c r="E187" s="2132"/>
      <c r="F187" s="2132"/>
      <c r="G187" s="2132"/>
      <c r="H187" s="2132"/>
      <c r="I187" s="2132"/>
      <c r="J187" s="2132"/>
      <c r="K187" s="2132"/>
      <c r="L187" s="2132"/>
      <c r="M187" s="2132"/>
      <c r="N187" s="2132"/>
      <c r="O187" s="2132"/>
      <c r="P187" s="2132"/>
      <c r="Q187" s="2133"/>
      <c r="R187" s="2134"/>
    </row>
    <row r="188" spans="1:18" hidden="1" x14ac:dyDescent="0.25">
      <c r="A188" s="87" t="s">
        <v>167</v>
      </c>
      <c r="B188" s="361">
        <v>1</v>
      </c>
      <c r="C188" s="362">
        <v>4</v>
      </c>
      <c r="D188" s="362">
        <v>4</v>
      </c>
      <c r="E188" s="362">
        <v>2</v>
      </c>
      <c r="F188" s="362">
        <v>0</v>
      </c>
      <c r="G188" s="362">
        <v>0</v>
      </c>
      <c r="H188" s="362">
        <v>0</v>
      </c>
      <c r="I188" s="362">
        <v>66</v>
      </c>
      <c r="J188" s="362">
        <v>2</v>
      </c>
      <c r="K188" s="362">
        <v>4</v>
      </c>
      <c r="L188" s="362">
        <v>25</v>
      </c>
      <c r="M188" s="362">
        <v>9</v>
      </c>
      <c r="N188" s="362">
        <v>0</v>
      </c>
      <c r="O188" s="362">
        <v>2</v>
      </c>
      <c r="P188" s="363">
        <v>0</v>
      </c>
      <c r="Q188" s="133">
        <f t="shared" ref="Q188:Q193" si="46">SUM(B188:P188)</f>
        <v>119</v>
      </c>
      <c r="R188" s="317">
        <v>4.0000000000000001E-3</v>
      </c>
    </row>
    <row r="189" spans="1:18" hidden="1" x14ac:dyDescent="0.25">
      <c r="A189" s="88" t="s">
        <v>168</v>
      </c>
      <c r="B189" s="364">
        <v>48</v>
      </c>
      <c r="C189" s="365">
        <v>343</v>
      </c>
      <c r="D189" s="365">
        <v>269</v>
      </c>
      <c r="E189" s="365">
        <v>167</v>
      </c>
      <c r="F189" s="365">
        <v>116</v>
      </c>
      <c r="G189" s="365">
        <v>0</v>
      </c>
      <c r="H189" s="365">
        <v>42</v>
      </c>
      <c r="I189" s="365">
        <v>9670</v>
      </c>
      <c r="J189" s="365">
        <v>620</v>
      </c>
      <c r="K189" s="365">
        <v>256</v>
      </c>
      <c r="L189" s="365">
        <v>3124</v>
      </c>
      <c r="M189" s="365">
        <v>974</v>
      </c>
      <c r="N189" s="365">
        <v>42</v>
      </c>
      <c r="O189" s="365">
        <v>519</v>
      </c>
      <c r="P189" s="366">
        <v>346</v>
      </c>
      <c r="Q189" s="134">
        <f>SUM(B189:P189)</f>
        <v>16536</v>
      </c>
      <c r="R189" s="318">
        <v>0.71</v>
      </c>
    </row>
    <row r="190" spans="1:18" hidden="1" x14ac:dyDescent="0.25">
      <c r="A190" s="88" t="s">
        <v>169</v>
      </c>
      <c r="B190" s="364">
        <v>19</v>
      </c>
      <c r="C190" s="365">
        <v>122</v>
      </c>
      <c r="D190" s="365">
        <v>79</v>
      </c>
      <c r="E190" s="365">
        <v>40</v>
      </c>
      <c r="F190" s="365">
        <v>32</v>
      </c>
      <c r="G190" s="365">
        <v>0</v>
      </c>
      <c r="H190" s="365">
        <v>7</v>
      </c>
      <c r="I190" s="365">
        <v>3732</v>
      </c>
      <c r="J190" s="365">
        <v>163</v>
      </c>
      <c r="K190" s="365">
        <v>71</v>
      </c>
      <c r="L190" s="365">
        <v>954</v>
      </c>
      <c r="M190" s="365">
        <v>323</v>
      </c>
      <c r="N190" s="365">
        <v>19</v>
      </c>
      <c r="O190" s="365">
        <v>175</v>
      </c>
      <c r="P190" s="366">
        <v>113</v>
      </c>
      <c r="Q190" s="134">
        <f t="shared" si="46"/>
        <v>5849</v>
      </c>
      <c r="R190" s="318">
        <f>SUM(Q190/Q192)</f>
        <v>0.25044960178127945</v>
      </c>
    </row>
    <row r="191" spans="1:18" ht="15.75" hidden="1" thickBot="1" x14ac:dyDescent="0.3">
      <c r="A191" s="89" t="s">
        <v>170</v>
      </c>
      <c r="B191" s="367">
        <v>3</v>
      </c>
      <c r="C191" s="368">
        <v>16</v>
      </c>
      <c r="D191" s="368">
        <v>12</v>
      </c>
      <c r="E191" s="368">
        <v>5</v>
      </c>
      <c r="F191" s="368">
        <v>6</v>
      </c>
      <c r="G191" s="368">
        <v>0</v>
      </c>
      <c r="H191" s="368">
        <v>1</v>
      </c>
      <c r="I191" s="368">
        <v>503</v>
      </c>
      <c r="J191" s="368">
        <v>18</v>
      </c>
      <c r="K191" s="368">
        <v>13</v>
      </c>
      <c r="L191" s="368">
        <v>153</v>
      </c>
      <c r="M191" s="368">
        <v>52</v>
      </c>
      <c r="N191" s="368">
        <v>2</v>
      </c>
      <c r="O191" s="368">
        <v>33</v>
      </c>
      <c r="P191" s="369">
        <v>33</v>
      </c>
      <c r="Q191" s="135">
        <f t="shared" si="46"/>
        <v>850</v>
      </c>
      <c r="R191" s="319">
        <f>SUM(Q191/Q192)</f>
        <v>3.639633467500214E-2</v>
      </c>
    </row>
    <row r="192" spans="1:18" ht="15.75" hidden="1" thickTop="1" x14ac:dyDescent="0.25">
      <c r="A192" s="90" t="s">
        <v>135</v>
      </c>
      <c r="B192" s="120">
        <f>SUM(B188:B191)</f>
        <v>71</v>
      </c>
      <c r="C192" s="121">
        <f t="shared" ref="C192:P192" si="47">SUM(C188:C191)</f>
        <v>485</v>
      </c>
      <c r="D192" s="121">
        <f t="shared" si="47"/>
        <v>364</v>
      </c>
      <c r="E192" s="121">
        <f t="shared" si="47"/>
        <v>214</v>
      </c>
      <c r="F192" s="121">
        <f t="shared" si="47"/>
        <v>154</v>
      </c>
      <c r="G192" s="121">
        <f t="shared" si="47"/>
        <v>0</v>
      </c>
      <c r="H192" s="121">
        <f t="shared" si="47"/>
        <v>50</v>
      </c>
      <c r="I192" s="121">
        <f t="shared" si="47"/>
        <v>13971</v>
      </c>
      <c r="J192" s="121">
        <f t="shared" si="47"/>
        <v>803</v>
      </c>
      <c r="K192" s="121">
        <f t="shared" si="47"/>
        <v>344</v>
      </c>
      <c r="L192" s="121">
        <f t="shared" si="47"/>
        <v>4256</v>
      </c>
      <c r="M192" s="121">
        <f t="shared" si="47"/>
        <v>1358</v>
      </c>
      <c r="N192" s="121">
        <f t="shared" si="47"/>
        <v>63</v>
      </c>
      <c r="O192" s="121">
        <f t="shared" si="47"/>
        <v>729</v>
      </c>
      <c r="P192" s="136">
        <f t="shared" si="47"/>
        <v>492</v>
      </c>
      <c r="Q192" s="790">
        <f t="shared" si="46"/>
        <v>23354</v>
      </c>
      <c r="R192" s="831">
        <f>SUM(R188:R191)</f>
        <v>1.0008459364562814</v>
      </c>
    </row>
    <row r="193" spans="1:18" ht="15.75" hidden="1" thickBot="1" x14ac:dyDescent="0.3">
      <c r="A193" s="91" t="s">
        <v>134</v>
      </c>
      <c r="B193" s="315">
        <f>SUM(B192/Q192)</f>
        <v>3.0401644257942967E-3</v>
      </c>
      <c r="C193" s="315">
        <f>SUM(C192/Q192)</f>
        <v>2.0767320373383573E-2</v>
      </c>
      <c r="D193" s="315">
        <f>SUM(D192/Q192)</f>
        <v>1.5586195084353858E-2</v>
      </c>
      <c r="E193" s="315">
        <f>SUM(E192/Q192)</f>
        <v>9.163312494647597E-3</v>
      </c>
      <c r="F193" s="315">
        <f>SUM(F192/Q192)</f>
        <v>6.5941594587650941E-3</v>
      </c>
      <c r="G193" s="315">
        <f>SUM(G192/Q192)</f>
        <v>0</v>
      </c>
      <c r="H193" s="315">
        <f>SUM(H192/Q192)</f>
        <v>2.1409608632354201E-3</v>
      </c>
      <c r="I193" s="315">
        <f>SUM(I192/Q192)</f>
        <v>0.59822728440524109</v>
      </c>
      <c r="J193" s="315">
        <f>SUM(J192/Q192)</f>
        <v>3.4383831463560846E-2</v>
      </c>
      <c r="K193" s="315">
        <f>SUM(K192/Q192)</f>
        <v>1.472981073905969E-2</v>
      </c>
      <c r="L193" s="315">
        <f>SUM(L192/Q192)</f>
        <v>0.18223858867859896</v>
      </c>
      <c r="M193" s="315">
        <f>SUM(M192/Q192)</f>
        <v>5.8148497045474007E-2</v>
      </c>
      <c r="N193" s="315">
        <f>SUM(N192/Q192)</f>
        <v>2.6976106876766292E-3</v>
      </c>
      <c r="O193" s="315">
        <f>SUM(O192/Q192)</f>
        <v>3.1215209385972425E-2</v>
      </c>
      <c r="P193" s="316">
        <f>SUM(P192/Q192)</f>
        <v>2.1067054894236534E-2</v>
      </c>
      <c r="Q193" s="858">
        <f t="shared" si="46"/>
        <v>1</v>
      </c>
      <c r="R193" s="405"/>
    </row>
    <row r="194" spans="1:18" hidden="1" x14ac:dyDescent="0.25"/>
    <row r="195" spans="1:18" ht="16.5" hidden="1" thickBot="1" x14ac:dyDescent="0.3">
      <c r="A195" s="2129" t="s">
        <v>179</v>
      </c>
      <c r="B195" s="2130"/>
      <c r="C195" s="2130"/>
      <c r="D195" s="2130"/>
      <c r="E195" s="2130"/>
      <c r="F195" s="2130"/>
      <c r="G195" s="2130"/>
      <c r="H195" s="2130"/>
      <c r="I195" s="2130"/>
      <c r="J195" s="2130"/>
      <c r="K195" s="2130"/>
      <c r="L195" s="2130"/>
      <c r="M195" s="2130"/>
      <c r="N195" s="2130"/>
      <c r="O195" s="2130"/>
      <c r="P195" s="2130"/>
      <c r="Q195" s="2130"/>
      <c r="R195" s="2131"/>
    </row>
    <row r="196" spans="1:18" ht="15.75" hidden="1" thickBot="1" x14ac:dyDescent="0.3">
      <c r="A196" s="2126" t="s">
        <v>165</v>
      </c>
      <c r="B196" s="2132"/>
      <c r="C196" s="2132"/>
      <c r="D196" s="2132"/>
      <c r="E196" s="2132"/>
      <c r="F196" s="2132"/>
      <c r="G196" s="2132"/>
      <c r="H196" s="2132"/>
      <c r="I196" s="2132"/>
      <c r="J196" s="2132"/>
      <c r="K196" s="2132"/>
      <c r="L196" s="2132"/>
      <c r="M196" s="2132"/>
      <c r="N196" s="2132"/>
      <c r="O196" s="2132"/>
      <c r="P196" s="2132"/>
      <c r="Q196" s="2132"/>
      <c r="R196" s="2128"/>
    </row>
    <row r="197" spans="1:18" hidden="1" x14ac:dyDescent="0.25">
      <c r="A197" s="87" t="s">
        <v>112</v>
      </c>
      <c r="B197" s="361">
        <v>9</v>
      </c>
      <c r="C197" s="362">
        <v>61</v>
      </c>
      <c r="D197" s="362">
        <v>54</v>
      </c>
      <c r="E197" s="362">
        <v>34</v>
      </c>
      <c r="F197" s="362">
        <v>22</v>
      </c>
      <c r="G197" s="362">
        <v>0</v>
      </c>
      <c r="H197" s="362">
        <v>15</v>
      </c>
      <c r="I197" s="362">
        <v>2500</v>
      </c>
      <c r="J197" s="362">
        <v>162</v>
      </c>
      <c r="K197" s="362">
        <v>43</v>
      </c>
      <c r="L197" s="362">
        <v>565</v>
      </c>
      <c r="M197" s="362">
        <v>244</v>
      </c>
      <c r="N197" s="362">
        <v>14</v>
      </c>
      <c r="O197" s="362">
        <v>109</v>
      </c>
      <c r="P197" s="363">
        <v>108</v>
      </c>
      <c r="Q197" s="133">
        <f t="shared" ref="Q197:Q202" si="48">SUM(B197:P197)</f>
        <v>3940</v>
      </c>
      <c r="R197" s="317">
        <f>SUM(Q197/Q201)</f>
        <v>0.16626577203865467</v>
      </c>
    </row>
    <row r="198" spans="1:18" hidden="1" x14ac:dyDescent="0.25">
      <c r="A198" s="88" t="s">
        <v>113</v>
      </c>
      <c r="B198" s="364">
        <v>34</v>
      </c>
      <c r="C198" s="365">
        <v>183</v>
      </c>
      <c r="D198" s="365">
        <v>130</v>
      </c>
      <c r="E198" s="365">
        <v>89</v>
      </c>
      <c r="F198" s="365">
        <v>75</v>
      </c>
      <c r="G198" s="365">
        <v>0</v>
      </c>
      <c r="H198" s="365">
        <v>15</v>
      </c>
      <c r="I198" s="365">
        <v>5675</v>
      </c>
      <c r="J198" s="365">
        <v>306</v>
      </c>
      <c r="K198" s="365">
        <v>132</v>
      </c>
      <c r="L198" s="365">
        <v>1908</v>
      </c>
      <c r="M198" s="365">
        <v>548</v>
      </c>
      <c r="N198" s="365">
        <v>29</v>
      </c>
      <c r="O198" s="365">
        <v>299</v>
      </c>
      <c r="P198" s="366">
        <v>184</v>
      </c>
      <c r="Q198" s="134">
        <f t="shared" si="48"/>
        <v>9607</v>
      </c>
      <c r="R198" s="318">
        <f>SUM(Q198/Q201)</f>
        <v>0.40540996750643543</v>
      </c>
    </row>
    <row r="199" spans="1:18" hidden="1" x14ac:dyDescent="0.25">
      <c r="A199" s="88" t="s">
        <v>114</v>
      </c>
      <c r="B199" s="364">
        <v>31</v>
      </c>
      <c r="C199" s="365">
        <v>209</v>
      </c>
      <c r="D199" s="365">
        <v>169</v>
      </c>
      <c r="E199" s="365">
        <v>66</v>
      </c>
      <c r="F199" s="365">
        <v>56</v>
      </c>
      <c r="G199" s="365">
        <v>0</v>
      </c>
      <c r="H199" s="365">
        <v>21</v>
      </c>
      <c r="I199" s="365">
        <v>5935</v>
      </c>
      <c r="J199" s="365">
        <v>263</v>
      </c>
      <c r="K199" s="365">
        <v>127</v>
      </c>
      <c r="L199" s="365">
        <v>1827</v>
      </c>
      <c r="M199" s="365">
        <v>611</v>
      </c>
      <c r="N199" s="365">
        <v>32</v>
      </c>
      <c r="O199" s="365">
        <v>282</v>
      </c>
      <c r="P199" s="366">
        <v>218</v>
      </c>
      <c r="Q199" s="134">
        <f t="shared" si="48"/>
        <v>9847</v>
      </c>
      <c r="R199" s="318">
        <f>SUM(Q199/Q201)</f>
        <v>0.41553783179305398</v>
      </c>
    </row>
    <row r="200" spans="1:18" ht="15.75" hidden="1" thickBot="1" x14ac:dyDescent="0.3">
      <c r="A200" s="89" t="s">
        <v>115</v>
      </c>
      <c r="B200" s="367">
        <v>1</v>
      </c>
      <c r="C200" s="368">
        <v>3</v>
      </c>
      <c r="D200" s="368">
        <v>6</v>
      </c>
      <c r="E200" s="368">
        <v>1</v>
      </c>
      <c r="F200" s="368">
        <v>0</v>
      </c>
      <c r="G200" s="368">
        <v>0</v>
      </c>
      <c r="H200" s="368">
        <v>1</v>
      </c>
      <c r="I200" s="368">
        <v>198</v>
      </c>
      <c r="J200" s="368">
        <v>0</v>
      </c>
      <c r="K200" s="368">
        <v>1</v>
      </c>
      <c r="L200" s="368">
        <v>41</v>
      </c>
      <c r="M200" s="368">
        <v>39</v>
      </c>
      <c r="N200" s="368">
        <v>0</v>
      </c>
      <c r="O200" s="368">
        <v>9</v>
      </c>
      <c r="P200" s="369">
        <v>3</v>
      </c>
      <c r="Q200" s="135">
        <f t="shared" si="48"/>
        <v>303</v>
      </c>
      <c r="R200" s="319">
        <f>SUM(Q200/Q201)</f>
        <v>1.2786428661855932E-2</v>
      </c>
    </row>
    <row r="201" spans="1:18" ht="15.75" hidden="1" thickTop="1" x14ac:dyDescent="0.25">
      <c r="A201" s="90" t="s">
        <v>135</v>
      </c>
      <c r="B201" s="120">
        <f>SUM(B197:B200)</f>
        <v>75</v>
      </c>
      <c r="C201" s="121">
        <f t="shared" ref="C201:P201" si="49">SUM(C197:C200)</f>
        <v>456</v>
      </c>
      <c r="D201" s="121">
        <f t="shared" si="49"/>
        <v>359</v>
      </c>
      <c r="E201" s="121">
        <f t="shared" si="49"/>
        <v>190</v>
      </c>
      <c r="F201" s="121">
        <f t="shared" si="49"/>
        <v>153</v>
      </c>
      <c r="G201" s="121">
        <f t="shared" si="49"/>
        <v>0</v>
      </c>
      <c r="H201" s="121">
        <f t="shared" si="49"/>
        <v>52</v>
      </c>
      <c r="I201" s="121">
        <f t="shared" si="49"/>
        <v>14308</v>
      </c>
      <c r="J201" s="121">
        <f t="shared" si="49"/>
        <v>731</v>
      </c>
      <c r="K201" s="121">
        <f t="shared" si="49"/>
        <v>303</v>
      </c>
      <c r="L201" s="121">
        <f t="shared" si="49"/>
        <v>4341</v>
      </c>
      <c r="M201" s="121">
        <f t="shared" si="49"/>
        <v>1442</v>
      </c>
      <c r="N201" s="121">
        <f t="shared" si="49"/>
        <v>75</v>
      </c>
      <c r="O201" s="121">
        <f t="shared" si="49"/>
        <v>699</v>
      </c>
      <c r="P201" s="136">
        <f t="shared" si="49"/>
        <v>513</v>
      </c>
      <c r="Q201" s="231">
        <f t="shared" si="48"/>
        <v>23697</v>
      </c>
      <c r="R201" s="333">
        <f>SUM(R197:R200)</f>
        <v>1</v>
      </c>
    </row>
    <row r="202" spans="1:18" ht="15.75" hidden="1" thickBot="1" x14ac:dyDescent="0.3">
      <c r="A202" s="91" t="s">
        <v>134</v>
      </c>
      <c r="B202" s="314">
        <f>SUM(B201/Q201)</f>
        <v>3.1649575895682999E-3</v>
      </c>
      <c r="C202" s="315">
        <f>SUM(C201/Q201)</f>
        <v>1.9242942144575264E-2</v>
      </c>
      <c r="D202" s="315">
        <f>SUM(D201/Q201)</f>
        <v>1.5149596995400262E-2</v>
      </c>
      <c r="E202" s="315">
        <f>SUM(E201/Q201)</f>
        <v>8.0178925602396936E-3</v>
      </c>
      <c r="F202" s="315">
        <f>SUM(F201/Q201)</f>
        <v>6.4565134827193312E-3</v>
      </c>
      <c r="G202" s="315">
        <f>SUM(G201/Q201)</f>
        <v>0</v>
      </c>
      <c r="H202" s="315">
        <f>SUM(H201/Q201)</f>
        <v>2.1943705954340213E-3</v>
      </c>
      <c r="I202" s="315">
        <f>SUM(I201/Q201)</f>
        <v>0.60378950922057639</v>
      </c>
      <c r="J202" s="315">
        <f>SUM(J201/Q201)</f>
        <v>3.0847786639659029E-2</v>
      </c>
      <c r="K202" s="315">
        <f>SUM(K201/Q201)</f>
        <v>1.2786428661855932E-2</v>
      </c>
      <c r="L202" s="315">
        <f>SUM(L201/Q201)</f>
        <v>0.18318774528421319</v>
      </c>
      <c r="M202" s="315">
        <f>SUM(M201/Q201)</f>
        <v>6.0851584588766508E-2</v>
      </c>
      <c r="N202" s="315">
        <f>SUM(N201/Q201)</f>
        <v>3.1649575895682999E-3</v>
      </c>
      <c r="O202" s="315">
        <f>SUM(O201/Q201)</f>
        <v>2.9497404734776553E-2</v>
      </c>
      <c r="P202" s="316">
        <f>SUM(P201/Q201)</f>
        <v>2.1648309912647171E-2</v>
      </c>
      <c r="Q202" s="412">
        <f t="shared" si="48"/>
        <v>1</v>
      </c>
      <c r="R202" s="405"/>
    </row>
    <row r="203" spans="1:18" ht="15.75" hidden="1" thickBot="1" x14ac:dyDescent="0.3">
      <c r="A203" s="2126" t="s">
        <v>166</v>
      </c>
      <c r="B203" s="2132"/>
      <c r="C203" s="2132"/>
      <c r="D203" s="2132"/>
      <c r="E203" s="2132"/>
      <c r="F203" s="2132"/>
      <c r="G203" s="2132"/>
      <c r="H203" s="2132"/>
      <c r="I203" s="2132"/>
      <c r="J203" s="2132"/>
      <c r="K203" s="2132"/>
      <c r="L203" s="2132"/>
      <c r="M203" s="2132"/>
      <c r="N203" s="2132"/>
      <c r="O203" s="2132"/>
      <c r="P203" s="2132"/>
      <c r="Q203" s="2133"/>
      <c r="R203" s="2134"/>
    </row>
    <row r="204" spans="1:18" hidden="1" x14ac:dyDescent="0.25">
      <c r="A204" s="87" t="s">
        <v>167</v>
      </c>
      <c r="B204" s="361">
        <v>1</v>
      </c>
      <c r="C204" s="362">
        <v>1</v>
      </c>
      <c r="D204" s="362">
        <v>5</v>
      </c>
      <c r="E204" s="362">
        <v>0</v>
      </c>
      <c r="F204" s="362">
        <v>0</v>
      </c>
      <c r="G204" s="362">
        <v>0</v>
      </c>
      <c r="H204" s="362">
        <v>0</v>
      </c>
      <c r="I204" s="362">
        <v>64</v>
      </c>
      <c r="J204" s="362">
        <v>4</v>
      </c>
      <c r="K204" s="362">
        <v>2</v>
      </c>
      <c r="L204" s="362">
        <v>30</v>
      </c>
      <c r="M204" s="362">
        <v>10</v>
      </c>
      <c r="N204" s="362">
        <v>0</v>
      </c>
      <c r="O204" s="362">
        <v>2</v>
      </c>
      <c r="P204" s="363">
        <v>1</v>
      </c>
      <c r="Q204" s="133">
        <f t="shared" ref="Q204:Q209" si="50">SUM(B204:P204)</f>
        <v>120</v>
      </c>
      <c r="R204" s="317">
        <f>SUM(Q204/Q208)</f>
        <v>5.0639321433092795E-3</v>
      </c>
    </row>
    <row r="205" spans="1:18" hidden="1" x14ac:dyDescent="0.25">
      <c r="A205" s="88" t="s">
        <v>168</v>
      </c>
      <c r="B205" s="364">
        <v>50</v>
      </c>
      <c r="C205" s="365">
        <v>313</v>
      </c>
      <c r="D205" s="365">
        <v>258</v>
      </c>
      <c r="E205" s="365">
        <v>140</v>
      </c>
      <c r="F205" s="365">
        <v>115</v>
      </c>
      <c r="G205" s="365">
        <v>0</v>
      </c>
      <c r="H205" s="365">
        <v>36</v>
      </c>
      <c r="I205" s="365">
        <v>9732</v>
      </c>
      <c r="J205" s="365">
        <v>555</v>
      </c>
      <c r="K205" s="365">
        <v>222</v>
      </c>
      <c r="L205" s="365">
        <v>3124</v>
      </c>
      <c r="M205" s="365">
        <v>987</v>
      </c>
      <c r="N205" s="365">
        <v>48</v>
      </c>
      <c r="O205" s="365">
        <v>494</v>
      </c>
      <c r="P205" s="366">
        <v>352</v>
      </c>
      <c r="Q205" s="134">
        <f t="shared" si="50"/>
        <v>16426</v>
      </c>
      <c r="R205" s="318">
        <f>SUM(Q205/Q208)</f>
        <v>0.69316791154998525</v>
      </c>
    </row>
    <row r="206" spans="1:18" hidden="1" x14ac:dyDescent="0.25">
      <c r="A206" s="88" t="s">
        <v>169</v>
      </c>
      <c r="B206" s="364">
        <v>19</v>
      </c>
      <c r="C206" s="365">
        <v>122</v>
      </c>
      <c r="D206" s="365">
        <v>84</v>
      </c>
      <c r="E206" s="365">
        <v>40</v>
      </c>
      <c r="F206" s="365">
        <v>33</v>
      </c>
      <c r="G206" s="365">
        <v>0</v>
      </c>
      <c r="H206" s="365">
        <v>14</v>
      </c>
      <c r="I206" s="365">
        <v>3965</v>
      </c>
      <c r="J206" s="365">
        <v>154</v>
      </c>
      <c r="K206" s="365">
        <v>68</v>
      </c>
      <c r="L206" s="365">
        <v>1040</v>
      </c>
      <c r="M206" s="365">
        <v>385</v>
      </c>
      <c r="N206" s="365">
        <v>20</v>
      </c>
      <c r="O206" s="365">
        <v>163</v>
      </c>
      <c r="P206" s="366">
        <v>129</v>
      </c>
      <c r="Q206" s="134">
        <f t="shared" si="50"/>
        <v>6236</v>
      </c>
      <c r="R206" s="318">
        <f>SUM(Q206/Q208)</f>
        <v>0.26315567371397225</v>
      </c>
    </row>
    <row r="207" spans="1:18" ht="15.75" hidden="1" thickBot="1" x14ac:dyDescent="0.3">
      <c r="A207" s="89" t="s">
        <v>170</v>
      </c>
      <c r="B207" s="367">
        <v>5</v>
      </c>
      <c r="C207" s="368">
        <v>20</v>
      </c>
      <c r="D207" s="368">
        <v>12</v>
      </c>
      <c r="E207" s="368">
        <v>10</v>
      </c>
      <c r="F207" s="368">
        <v>5</v>
      </c>
      <c r="G207" s="368">
        <v>0</v>
      </c>
      <c r="H207" s="368">
        <v>2</v>
      </c>
      <c r="I207" s="368">
        <v>547</v>
      </c>
      <c r="J207" s="368">
        <v>18</v>
      </c>
      <c r="K207" s="368">
        <v>11</v>
      </c>
      <c r="L207" s="368">
        <v>147</v>
      </c>
      <c r="M207" s="368">
        <v>60</v>
      </c>
      <c r="N207" s="368">
        <v>7</v>
      </c>
      <c r="O207" s="368">
        <v>40</v>
      </c>
      <c r="P207" s="369">
        <v>31</v>
      </c>
      <c r="Q207" s="135">
        <f t="shared" si="50"/>
        <v>915</v>
      </c>
      <c r="R207" s="319">
        <f>SUM(Q207/Q208)</f>
        <v>3.8612482592733255E-2</v>
      </c>
    </row>
    <row r="208" spans="1:18" ht="15.75" hidden="1" thickTop="1" x14ac:dyDescent="0.25">
      <c r="A208" s="90" t="s">
        <v>135</v>
      </c>
      <c r="B208" s="120">
        <f>SUM(B204:B207)</f>
        <v>75</v>
      </c>
      <c r="C208" s="121">
        <f t="shared" ref="C208:P208" si="51">SUM(C204:C207)</f>
        <v>456</v>
      </c>
      <c r="D208" s="121">
        <f t="shared" si="51"/>
        <v>359</v>
      </c>
      <c r="E208" s="121">
        <f t="shared" si="51"/>
        <v>190</v>
      </c>
      <c r="F208" s="121">
        <f t="shared" si="51"/>
        <v>153</v>
      </c>
      <c r="G208" s="121">
        <f t="shared" si="51"/>
        <v>0</v>
      </c>
      <c r="H208" s="121">
        <f t="shared" si="51"/>
        <v>52</v>
      </c>
      <c r="I208" s="121">
        <f t="shared" si="51"/>
        <v>14308</v>
      </c>
      <c r="J208" s="121">
        <f t="shared" si="51"/>
        <v>731</v>
      </c>
      <c r="K208" s="121">
        <f t="shared" si="51"/>
        <v>303</v>
      </c>
      <c r="L208" s="121">
        <f t="shared" si="51"/>
        <v>4341</v>
      </c>
      <c r="M208" s="121">
        <f t="shared" si="51"/>
        <v>1442</v>
      </c>
      <c r="N208" s="121">
        <f t="shared" si="51"/>
        <v>75</v>
      </c>
      <c r="O208" s="121">
        <f t="shared" si="51"/>
        <v>699</v>
      </c>
      <c r="P208" s="136">
        <f t="shared" si="51"/>
        <v>513</v>
      </c>
      <c r="Q208" s="231">
        <f t="shared" si="50"/>
        <v>23697</v>
      </c>
      <c r="R208" s="232">
        <f>SUM(R204:R207)</f>
        <v>1</v>
      </c>
    </row>
    <row r="209" spans="1:18" ht="15.75" hidden="1" thickBot="1" x14ac:dyDescent="0.3">
      <c r="A209" s="91" t="s">
        <v>134</v>
      </c>
      <c r="B209" s="314">
        <f>SUM(B208/Q208)</f>
        <v>3.1649575895682999E-3</v>
      </c>
      <c r="C209" s="315">
        <f>SUM(C208/Q208)</f>
        <v>1.9242942144575264E-2</v>
      </c>
      <c r="D209" s="315">
        <f>SUM(D208/Q208)</f>
        <v>1.5149596995400262E-2</v>
      </c>
      <c r="E209" s="315">
        <f>SUM(E208/Q208)</f>
        <v>8.0178925602396936E-3</v>
      </c>
      <c r="F209" s="315">
        <f>SUM(F208/Q208)</f>
        <v>6.4565134827193312E-3</v>
      </c>
      <c r="G209" s="315">
        <f>SUM(G208/Q208)</f>
        <v>0</v>
      </c>
      <c r="H209" s="315">
        <f>SUM(H208/Q208)</f>
        <v>2.1943705954340213E-3</v>
      </c>
      <c r="I209" s="315">
        <v>0.60499999999999998</v>
      </c>
      <c r="J209" s="315">
        <f>SUM(J208/Q208)</f>
        <v>3.0847786639659029E-2</v>
      </c>
      <c r="K209" s="315">
        <f>SUM(K208/Q208)</f>
        <v>1.2786428661855932E-2</v>
      </c>
      <c r="L209" s="315">
        <f>SUM(L208/Q208)</f>
        <v>0.18318774528421319</v>
      </c>
      <c r="M209" s="315">
        <f>SUM(M208/Q208)</f>
        <v>6.0851584588766508E-2</v>
      </c>
      <c r="N209" s="315">
        <f>SUM(N208/Q208)</f>
        <v>3.1649575895682999E-3</v>
      </c>
      <c r="O209" s="315">
        <f>SUM(O208/Q208)</f>
        <v>2.9497404734776553E-2</v>
      </c>
      <c r="P209" s="316">
        <f>SUM(P208/Q208)</f>
        <v>2.1648309912647171E-2</v>
      </c>
      <c r="Q209" s="230">
        <f t="shared" si="50"/>
        <v>1.0012104907794235</v>
      </c>
      <c r="R209" s="405"/>
    </row>
  </sheetData>
  <sheetProtection algorithmName="SHA-512" hashValue="GsRdhossWBP0Sx2P3KvXbnsHyfMv6clE1tB/ZIAn9fFb3cQV2efStyJy7K5szjPMo2wReX7QtUa46gZDC+PAiw==" saltValue="QdynmbjEEzGPI+zi3XzbUA==" spinCount="100000" sheet="1" objects="1" scenarios="1"/>
  <mergeCells count="40">
    <mergeCell ref="A203:R203"/>
    <mergeCell ref="A1:R1"/>
    <mergeCell ref="A196:R196"/>
    <mergeCell ref="A187:R187"/>
    <mergeCell ref="A180:R180"/>
    <mergeCell ref="A178:R178"/>
    <mergeCell ref="A195:R195"/>
    <mergeCell ref="A162:R162"/>
    <mergeCell ref="A164:R164"/>
    <mergeCell ref="A171:R171"/>
    <mergeCell ref="A98:R98"/>
    <mergeCell ref="A100:R100"/>
    <mergeCell ref="A107:R107"/>
    <mergeCell ref="A146:R146"/>
    <mergeCell ref="A148:R148"/>
    <mergeCell ref="A155:R155"/>
    <mergeCell ref="A82:R82"/>
    <mergeCell ref="A84:R84"/>
    <mergeCell ref="A91:R91"/>
    <mergeCell ref="A66:R66"/>
    <mergeCell ref="A68:R68"/>
    <mergeCell ref="A75:R75"/>
    <mergeCell ref="A139:R139"/>
    <mergeCell ref="A114:R114"/>
    <mergeCell ref="A116:R116"/>
    <mergeCell ref="A123:R123"/>
    <mergeCell ref="A130:R130"/>
    <mergeCell ref="A132:R132"/>
    <mergeCell ref="A52:R52"/>
    <mergeCell ref="A59:R59"/>
    <mergeCell ref="A2:R2"/>
    <mergeCell ref="A4:R4"/>
    <mergeCell ref="A11:R11"/>
    <mergeCell ref="A50:R50"/>
    <mergeCell ref="A34:R34"/>
    <mergeCell ref="A36:R36"/>
    <mergeCell ref="A43:R43"/>
    <mergeCell ref="A18:R18"/>
    <mergeCell ref="A20:R20"/>
    <mergeCell ref="A27:R27"/>
  </mergeCells>
  <printOptions horizontalCentered="1" verticalCentered="1"/>
  <pageMargins left="0" right="0" top="0.65625" bottom="0" header="0.3" footer="0"/>
  <pageSetup scale="94" orientation="landscape" r:id="rId1"/>
  <headerFooter>
    <oddHeader>&amp;L&amp;9
  Semi-Annual Child Welfare Report&amp;C&amp;"-,Bold"&amp;14ARIZONA DEPARTMENT of CHILD SAFETY&amp;R&amp;9
July 1, 2021 through December 31, 2021</oddHeader>
    <oddFooter>&amp;C
Page 8</oddFooter>
  </headerFooter>
  <ignoredErrors>
    <ignoredError sqref="Q176 Q169 Q185 Q192 Q137 Q144 Q153 Q160 Q105 Q112 Q89 Q96 Q80 Q73 Q57 Q64 Q48 Q41 A25:R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216"/>
  <sheetViews>
    <sheetView showGridLines="0" zoomScale="85" zoomScaleNormal="85" workbookViewId="0">
      <selection activeCell="E28" sqref="E28"/>
    </sheetView>
  </sheetViews>
  <sheetFormatPr defaultColWidth="8.85546875" defaultRowHeight="15" x14ac:dyDescent="0.25"/>
  <cols>
    <col min="1" max="1" width="12.85546875" customWidth="1"/>
    <col min="2" max="18" width="7.85546875" customWidth="1"/>
  </cols>
  <sheetData>
    <row r="1" spans="1:35" ht="19.5" thickBot="1" x14ac:dyDescent="0.35">
      <c r="A1" s="2140" t="s">
        <v>180</v>
      </c>
      <c r="B1" s="2141"/>
      <c r="C1" s="2141"/>
      <c r="D1" s="2141"/>
      <c r="E1" s="2141"/>
      <c r="F1" s="2141"/>
      <c r="G1" s="2141"/>
      <c r="H1" s="2141"/>
      <c r="I1" s="2141"/>
      <c r="J1" s="2141"/>
      <c r="K1" s="2141"/>
      <c r="L1" s="2141"/>
      <c r="M1" s="2141"/>
      <c r="N1" s="2141"/>
      <c r="O1" s="2141"/>
      <c r="P1" s="2141"/>
      <c r="Q1" s="2141"/>
      <c r="R1" s="2142"/>
      <c r="S1" s="1325"/>
      <c r="T1" s="1325"/>
      <c r="U1" s="1325"/>
      <c r="V1" s="1325"/>
      <c r="W1" s="1325"/>
      <c r="X1" s="1325"/>
      <c r="Y1" s="1325"/>
      <c r="Z1" s="1325"/>
      <c r="AA1" s="1325"/>
      <c r="AB1" s="1325"/>
      <c r="AC1" s="1325"/>
      <c r="AD1" s="1325"/>
      <c r="AE1" s="1325"/>
      <c r="AF1" s="1325"/>
      <c r="AG1" s="1325"/>
      <c r="AH1" s="1325"/>
      <c r="AI1" s="1325"/>
    </row>
    <row r="2" spans="1:35" s="197" customFormat="1" ht="16.5" hidden="1" thickBot="1" x14ac:dyDescent="0.3">
      <c r="A2" s="2129" t="s">
        <v>1032</v>
      </c>
      <c r="B2" s="2130"/>
      <c r="C2" s="2130"/>
      <c r="D2" s="2130"/>
      <c r="E2" s="2130"/>
      <c r="F2" s="2130"/>
      <c r="G2" s="2130"/>
      <c r="H2" s="2130"/>
      <c r="I2" s="2130"/>
      <c r="J2" s="2130"/>
      <c r="K2" s="2130"/>
      <c r="L2" s="2130"/>
      <c r="M2" s="2130"/>
      <c r="N2" s="2130"/>
      <c r="O2" s="2130"/>
      <c r="P2" s="2130"/>
      <c r="Q2" s="2130"/>
      <c r="R2" s="2131"/>
      <c r="S2" s="1325"/>
      <c r="T2" s="1325"/>
      <c r="U2" s="1325"/>
      <c r="V2" s="1325"/>
      <c r="W2" s="1325"/>
      <c r="X2" s="1325"/>
      <c r="Y2" s="1325"/>
      <c r="Z2" s="1325"/>
      <c r="AA2" s="1325"/>
      <c r="AB2" s="1325"/>
      <c r="AC2" s="1325"/>
      <c r="AD2" s="1325"/>
      <c r="AE2" s="1325"/>
      <c r="AF2" s="1325"/>
      <c r="AG2" s="1325"/>
      <c r="AH2" s="1325"/>
      <c r="AI2" s="1325"/>
    </row>
    <row r="3" spans="1:35" s="197" customFormat="1" ht="66.75" hidden="1" customHeight="1" thickBot="1" x14ac:dyDescent="0.3">
      <c r="A3" s="73"/>
      <c r="B3" s="705" t="s">
        <v>148</v>
      </c>
      <c r="C3" s="706" t="s">
        <v>149</v>
      </c>
      <c r="D3" s="706" t="s">
        <v>150</v>
      </c>
      <c r="E3" s="706" t="s">
        <v>151</v>
      </c>
      <c r="F3" s="706" t="s">
        <v>152</v>
      </c>
      <c r="G3" s="706" t="s">
        <v>153</v>
      </c>
      <c r="H3" s="706" t="s">
        <v>154</v>
      </c>
      <c r="I3" s="706" t="s">
        <v>155</v>
      </c>
      <c r="J3" s="706" t="s">
        <v>156</v>
      </c>
      <c r="K3" s="706" t="s">
        <v>157</v>
      </c>
      <c r="L3" s="706" t="s">
        <v>158</v>
      </c>
      <c r="M3" s="706" t="s">
        <v>159</v>
      </c>
      <c r="N3" s="706" t="s">
        <v>160</v>
      </c>
      <c r="O3" s="706" t="s">
        <v>161</v>
      </c>
      <c r="P3" s="708" t="s">
        <v>162</v>
      </c>
      <c r="Q3" s="74" t="s">
        <v>163</v>
      </c>
      <c r="R3" s="74" t="s">
        <v>164</v>
      </c>
      <c r="S3" s="1325"/>
      <c r="T3" s="1325"/>
      <c r="U3" s="1325"/>
      <c r="V3" s="1325"/>
      <c r="W3" s="1325"/>
      <c r="X3" s="1325"/>
      <c r="Y3" s="1325"/>
      <c r="Z3" s="1325"/>
      <c r="AA3" s="1325"/>
      <c r="AB3" s="1325"/>
      <c r="AC3" s="1325"/>
      <c r="AD3" s="1325"/>
      <c r="AE3" s="1325"/>
      <c r="AF3" s="1325"/>
      <c r="AG3" s="1325"/>
      <c r="AH3" s="1325"/>
      <c r="AI3" s="1325"/>
    </row>
    <row r="4" spans="1:35" s="197" customFormat="1" ht="15.75" hidden="1" thickBot="1" x14ac:dyDescent="0.3">
      <c r="A4" s="2126" t="s">
        <v>165</v>
      </c>
      <c r="B4" s="2132"/>
      <c r="C4" s="2132"/>
      <c r="D4" s="2132"/>
      <c r="E4" s="2132"/>
      <c r="F4" s="2132"/>
      <c r="G4" s="2132"/>
      <c r="H4" s="2132"/>
      <c r="I4" s="2132"/>
      <c r="J4" s="2132"/>
      <c r="K4" s="2132"/>
      <c r="L4" s="2132"/>
      <c r="M4" s="2132"/>
      <c r="N4" s="2132"/>
      <c r="O4" s="2132"/>
      <c r="P4" s="2132"/>
      <c r="Q4" s="2132"/>
      <c r="R4" s="2128"/>
      <c r="S4" s="1325"/>
      <c r="T4" s="1325"/>
      <c r="U4" s="1325"/>
      <c r="V4" s="1325"/>
      <c r="W4" s="1325"/>
      <c r="X4" s="1325"/>
      <c r="Y4" s="1325"/>
      <c r="Z4" s="1325"/>
      <c r="AA4" s="1325"/>
      <c r="AB4" s="1325"/>
      <c r="AC4" s="1325"/>
      <c r="AD4" s="1325"/>
      <c r="AE4" s="1325"/>
      <c r="AF4" s="1325"/>
      <c r="AG4" s="1325"/>
      <c r="AH4" s="1325"/>
      <c r="AI4" s="1325"/>
    </row>
    <row r="5" spans="1:35" s="197" customFormat="1" hidden="1" x14ac:dyDescent="0.25">
      <c r="A5" s="87" t="s">
        <v>112</v>
      </c>
      <c r="B5" s="1524"/>
      <c r="C5" s="1822"/>
      <c r="D5" s="1822"/>
      <c r="E5" s="1822"/>
      <c r="F5" s="1822"/>
      <c r="G5" s="1822"/>
      <c r="H5" s="1822"/>
      <c r="I5" s="1822"/>
      <c r="J5" s="1822"/>
      <c r="K5" s="1822"/>
      <c r="L5" s="1822"/>
      <c r="M5" s="1822"/>
      <c r="N5" s="1822"/>
      <c r="O5" s="1822"/>
      <c r="P5" s="1823"/>
      <c r="Q5" s="133">
        <f t="shared" ref="Q5:Q10" si="0">SUM(B5:P5)</f>
        <v>0</v>
      </c>
      <c r="R5" s="317" t="e">
        <f>SUM(Q5/Q9)</f>
        <v>#DIV/0!</v>
      </c>
      <c r="S5" s="1325"/>
      <c r="T5" s="1325"/>
      <c r="U5" s="1325"/>
      <c r="V5" s="1325"/>
      <c r="W5" s="1325"/>
      <c r="X5" s="1325"/>
      <c r="Y5" s="1325"/>
      <c r="Z5" s="1325"/>
      <c r="AA5" s="1325"/>
      <c r="AB5" s="1325"/>
      <c r="AC5" s="1325"/>
      <c r="AD5" s="1325"/>
      <c r="AE5" s="1325"/>
      <c r="AF5" s="1325"/>
      <c r="AG5" s="1325"/>
      <c r="AH5" s="1325"/>
      <c r="AI5" s="1325"/>
    </row>
    <row r="6" spans="1:35" s="197" customFormat="1" hidden="1" x14ac:dyDescent="0.25">
      <c r="A6" s="88" t="s">
        <v>113</v>
      </c>
      <c r="B6" s="1525"/>
      <c r="C6" s="1824"/>
      <c r="D6" s="1824"/>
      <c r="E6" s="1824"/>
      <c r="F6" s="1824"/>
      <c r="G6" s="1824"/>
      <c r="H6" s="1824"/>
      <c r="I6" s="1824"/>
      <c r="J6" s="1824"/>
      <c r="K6" s="1824"/>
      <c r="L6" s="1824"/>
      <c r="M6" s="1824"/>
      <c r="N6" s="1824"/>
      <c r="O6" s="1824"/>
      <c r="P6" s="1825"/>
      <c r="Q6" s="134">
        <f t="shared" si="0"/>
        <v>0</v>
      </c>
      <c r="R6" s="318" t="e">
        <f>SUM(Q6/Q9)</f>
        <v>#DIV/0!</v>
      </c>
      <c r="S6" s="1325"/>
      <c r="T6" s="1325"/>
      <c r="U6" s="1325"/>
      <c r="V6" s="1325"/>
      <c r="W6" s="1325"/>
      <c r="X6" s="1325"/>
      <c r="Y6" s="1325"/>
      <c r="Z6" s="1325"/>
      <c r="AA6" s="1325"/>
      <c r="AB6" s="1325"/>
      <c r="AC6" s="1325"/>
      <c r="AD6" s="1325"/>
      <c r="AE6" s="1325"/>
      <c r="AF6" s="1325"/>
      <c r="AG6" s="1325"/>
      <c r="AH6" s="1325"/>
      <c r="AI6" s="1325"/>
    </row>
    <row r="7" spans="1:35" s="197" customFormat="1" hidden="1" x14ac:dyDescent="0.25">
      <c r="A7" s="88" t="s">
        <v>114</v>
      </c>
      <c r="B7" s="1525"/>
      <c r="C7" s="1824"/>
      <c r="D7" s="1824"/>
      <c r="E7" s="1824"/>
      <c r="F7" s="1824"/>
      <c r="G7" s="1824"/>
      <c r="H7" s="1824"/>
      <c r="I7" s="1824"/>
      <c r="J7" s="1824"/>
      <c r="K7" s="1824"/>
      <c r="L7" s="1824"/>
      <c r="M7" s="1824"/>
      <c r="N7" s="1824"/>
      <c r="O7" s="1824"/>
      <c r="P7" s="1825"/>
      <c r="Q7" s="134">
        <f t="shared" si="0"/>
        <v>0</v>
      </c>
      <c r="R7" s="318" t="e">
        <f>SUM(Q7/Q9)</f>
        <v>#DIV/0!</v>
      </c>
      <c r="S7" s="1325"/>
      <c r="T7" s="1325"/>
      <c r="U7" s="1325"/>
      <c r="V7" s="1325"/>
      <c r="W7" s="1325"/>
      <c r="X7" s="1325"/>
      <c r="Y7" s="1325"/>
      <c r="Z7" s="1325"/>
      <c r="AA7" s="1325"/>
      <c r="AB7" s="1325"/>
      <c r="AC7" s="1325"/>
      <c r="AD7" s="1325"/>
      <c r="AE7" s="1325"/>
      <c r="AF7" s="1325"/>
      <c r="AG7" s="1325"/>
      <c r="AH7" s="1325"/>
      <c r="AI7" s="1325"/>
    </row>
    <row r="8" spans="1:35" s="197" customFormat="1" ht="15.75" hidden="1" thickBot="1" x14ac:dyDescent="0.3">
      <c r="A8" s="89" t="s">
        <v>115</v>
      </c>
      <c r="B8" s="1826"/>
      <c r="C8" s="1827"/>
      <c r="D8" s="1827"/>
      <c r="E8" s="1827"/>
      <c r="F8" s="1827"/>
      <c r="G8" s="1827"/>
      <c r="H8" s="1827"/>
      <c r="I8" s="1827"/>
      <c r="J8" s="1827"/>
      <c r="K8" s="1827"/>
      <c r="L8" s="1827"/>
      <c r="M8" s="1827"/>
      <c r="N8" s="1827"/>
      <c r="O8" s="1827"/>
      <c r="P8" s="1828"/>
      <c r="Q8" s="135">
        <f t="shared" si="0"/>
        <v>0</v>
      </c>
      <c r="R8" s="319" t="e">
        <f>SUM(Q8/Q9)</f>
        <v>#DIV/0!</v>
      </c>
      <c r="S8" s="1325"/>
      <c r="T8" s="1325"/>
      <c r="U8" s="1325"/>
      <c r="V8" s="1325"/>
      <c r="W8" s="1325"/>
      <c r="X8" s="1325"/>
      <c r="Y8" s="1325"/>
      <c r="Z8" s="1325"/>
      <c r="AA8" s="1325"/>
      <c r="AB8" s="1325"/>
      <c r="AC8" s="1325"/>
      <c r="AD8" s="1325"/>
      <c r="AE8" s="1325"/>
      <c r="AF8" s="1325"/>
      <c r="AG8" s="1325"/>
      <c r="AH8" s="1325"/>
      <c r="AI8" s="1325"/>
    </row>
    <row r="9" spans="1:35" s="197" customFormat="1" ht="16.5" hidden="1" thickTop="1" thickBot="1" x14ac:dyDescent="0.3">
      <c r="A9" s="90" t="s">
        <v>135</v>
      </c>
      <c r="B9" s="120">
        <f t="shared" ref="B9:P9" si="1">SUM(B5:B8)</f>
        <v>0</v>
      </c>
      <c r="C9" s="121">
        <f t="shared" si="1"/>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1">
        <f t="shared" si="1"/>
        <v>0</v>
      </c>
      <c r="O9" s="121">
        <f t="shared" si="1"/>
        <v>0</v>
      </c>
      <c r="P9" s="136">
        <f t="shared" si="1"/>
        <v>0</v>
      </c>
      <c r="Q9" s="231">
        <f t="shared" si="0"/>
        <v>0</v>
      </c>
      <c r="R9" s="232" t="e">
        <f>SUM(R5:R8)</f>
        <v>#DIV/0!</v>
      </c>
      <c r="S9" s="1325"/>
      <c r="T9" s="1325"/>
      <c r="U9" s="1325"/>
      <c r="V9" s="1325"/>
      <c r="W9" s="1325"/>
      <c r="X9" s="1325"/>
      <c r="Y9" s="1325"/>
      <c r="Z9" s="1325"/>
      <c r="AA9" s="1325"/>
      <c r="AB9" s="1325"/>
      <c r="AC9" s="1325"/>
      <c r="AD9" s="1325"/>
      <c r="AE9" s="1325"/>
      <c r="AF9" s="1325"/>
      <c r="AG9" s="1325"/>
      <c r="AH9" s="1325"/>
      <c r="AI9" s="1325"/>
    </row>
    <row r="10" spans="1:35" s="197" customFormat="1" ht="15.75" hidden="1" thickBot="1" x14ac:dyDescent="0.3">
      <c r="A10" s="91" t="s">
        <v>134</v>
      </c>
      <c r="B10" s="314" t="e">
        <f>SUM(B9/Q9)</f>
        <v>#DIV/0!</v>
      </c>
      <c r="C10" s="314" t="e">
        <f>SUM(C9/Q9)</f>
        <v>#DIV/0!</v>
      </c>
      <c r="D10" s="314" t="e">
        <f>SUM(D9/Q9)</f>
        <v>#DIV/0!</v>
      </c>
      <c r="E10" s="314" t="e">
        <f>SUM(E9/Q9)</f>
        <v>#DIV/0!</v>
      </c>
      <c r="F10" s="314" t="e">
        <f>SUM(F9/Q9)</f>
        <v>#DIV/0!</v>
      </c>
      <c r="G10" s="314" t="e">
        <f>SUM(G9/Q9)</f>
        <v>#DIV/0!</v>
      </c>
      <c r="H10" s="314" t="e">
        <f>SUM(H9/Q9)</f>
        <v>#DIV/0!</v>
      </c>
      <c r="I10" s="314" t="e">
        <f>SUM(I9/Q9)</f>
        <v>#DIV/0!</v>
      </c>
      <c r="J10" s="314" t="e">
        <f>SUM(J9/Q9)</f>
        <v>#DIV/0!</v>
      </c>
      <c r="K10" s="314" t="e">
        <f>SUM(K9/Q9)</f>
        <v>#DIV/0!</v>
      </c>
      <c r="L10" s="314" t="e">
        <f>SUM(L9/Q9)</f>
        <v>#DIV/0!</v>
      </c>
      <c r="M10" s="314" t="e">
        <f>SUM(M9/Q9)</f>
        <v>#DIV/0!</v>
      </c>
      <c r="N10" s="314" t="e">
        <f>SUM(N9/Q9)</f>
        <v>#DIV/0!</v>
      </c>
      <c r="O10" s="314" t="e">
        <f>SUM(O9/Q9)</f>
        <v>#DIV/0!</v>
      </c>
      <c r="P10" s="314" t="e">
        <f>SUM(P9/Q9)</f>
        <v>#DIV/0!</v>
      </c>
      <c r="Q10" s="230" t="e">
        <f t="shared" si="0"/>
        <v>#DIV/0!</v>
      </c>
      <c r="R10" s="405"/>
      <c r="S10" s="1325"/>
      <c r="T10" s="1325"/>
      <c r="U10" s="1325"/>
      <c r="V10" s="1325"/>
      <c r="W10" s="1325"/>
      <c r="X10" s="1325"/>
      <c r="Y10" s="1325"/>
      <c r="Z10" s="1325"/>
      <c r="AA10" s="1325"/>
      <c r="AB10" s="1325"/>
      <c r="AC10" s="1325"/>
      <c r="AD10" s="1325"/>
      <c r="AE10" s="1325"/>
      <c r="AF10" s="1325"/>
      <c r="AG10" s="1325"/>
      <c r="AH10" s="1325"/>
      <c r="AI10" s="1325"/>
    </row>
    <row r="11" spans="1:35" s="197" customFormat="1" ht="16.5" hidden="1" customHeight="1" thickBot="1" x14ac:dyDescent="0.3">
      <c r="A11" s="2126" t="s">
        <v>166</v>
      </c>
      <c r="B11" s="2132"/>
      <c r="C11" s="2132"/>
      <c r="D11" s="2132"/>
      <c r="E11" s="2132"/>
      <c r="F11" s="2132"/>
      <c r="G11" s="2132"/>
      <c r="H11" s="2132"/>
      <c r="I11" s="2132"/>
      <c r="J11" s="2132"/>
      <c r="K11" s="2132"/>
      <c r="L11" s="2132"/>
      <c r="M11" s="2132"/>
      <c r="N11" s="2132"/>
      <c r="O11" s="2132"/>
      <c r="P11" s="2132"/>
      <c r="Q11" s="2133"/>
      <c r="R11" s="2134"/>
      <c r="S11" s="1325"/>
      <c r="T11" s="1325"/>
      <c r="U11" s="1325"/>
      <c r="V11" s="1325"/>
      <c r="W11" s="1325"/>
      <c r="X11" s="1325"/>
      <c r="Y11" s="1325"/>
      <c r="Z11" s="1325"/>
      <c r="AA11" s="1325"/>
      <c r="AB11" s="1325"/>
      <c r="AC11" s="1325"/>
      <c r="AD11" s="1325"/>
      <c r="AE11" s="1325"/>
      <c r="AF11" s="1325"/>
      <c r="AG11" s="1325"/>
      <c r="AH11" s="1325"/>
      <c r="AI11" s="1325"/>
    </row>
    <row r="12" spans="1:35" s="197" customFormat="1" hidden="1" x14ac:dyDescent="0.25">
      <c r="A12" s="87" t="s">
        <v>167</v>
      </c>
      <c r="B12" s="1524"/>
      <c r="C12" s="1822"/>
      <c r="D12" s="1822"/>
      <c r="E12" s="1822"/>
      <c r="F12" s="1822"/>
      <c r="G12" s="1822"/>
      <c r="H12" s="1822"/>
      <c r="I12" s="1822"/>
      <c r="J12" s="1822"/>
      <c r="K12" s="1822"/>
      <c r="L12" s="1822"/>
      <c r="M12" s="1822"/>
      <c r="N12" s="1822"/>
      <c r="O12" s="1822"/>
      <c r="P12" s="1823"/>
      <c r="Q12" s="133">
        <f t="shared" ref="Q12:Q17" si="2">SUM(B12:P12)</f>
        <v>0</v>
      </c>
      <c r="R12" s="317" t="e">
        <f>SUM(Q12/Q16)</f>
        <v>#DIV/0!</v>
      </c>
      <c r="S12" s="1325"/>
      <c r="T12" s="1325"/>
      <c r="U12" s="1325"/>
      <c r="V12" s="1325"/>
      <c r="W12" s="1325"/>
      <c r="X12" s="1325"/>
      <c r="Y12" s="1325"/>
      <c r="Z12" s="1325"/>
      <c r="AA12" s="1325"/>
      <c r="AB12" s="1325"/>
      <c r="AC12" s="1325"/>
      <c r="AD12" s="1325"/>
      <c r="AE12" s="1325"/>
      <c r="AF12" s="1325"/>
      <c r="AG12" s="1325"/>
      <c r="AH12" s="1325"/>
      <c r="AI12" s="1325"/>
    </row>
    <row r="13" spans="1:35" s="197" customFormat="1" hidden="1" x14ac:dyDescent="0.25">
      <c r="A13" s="88" t="s">
        <v>168</v>
      </c>
      <c r="B13" s="1525"/>
      <c r="C13" s="1824"/>
      <c r="D13" s="1824"/>
      <c r="E13" s="1824"/>
      <c r="F13" s="1824"/>
      <c r="G13" s="1824"/>
      <c r="H13" s="1824"/>
      <c r="I13" s="1824"/>
      <c r="J13" s="1824"/>
      <c r="K13" s="1824"/>
      <c r="L13" s="1824"/>
      <c r="M13" s="1824"/>
      <c r="N13" s="1824"/>
      <c r="O13" s="1824"/>
      <c r="P13" s="1825"/>
      <c r="Q13" s="134">
        <f t="shared" si="2"/>
        <v>0</v>
      </c>
      <c r="R13" s="318" t="e">
        <f>SUM(Q13/Q16)</f>
        <v>#DIV/0!</v>
      </c>
      <c r="S13" s="1325"/>
      <c r="T13" s="1325"/>
      <c r="U13" s="1325"/>
      <c r="V13" s="1325"/>
      <c r="W13" s="1325"/>
      <c r="X13" s="1325"/>
      <c r="Y13" s="1325"/>
      <c r="Z13" s="1325"/>
      <c r="AA13" s="1325"/>
      <c r="AB13" s="1325"/>
      <c r="AC13" s="1325"/>
      <c r="AD13" s="1325"/>
      <c r="AE13" s="1325"/>
      <c r="AF13" s="1325"/>
      <c r="AG13" s="1325"/>
      <c r="AH13" s="1325"/>
      <c r="AI13" s="1325"/>
    </row>
    <row r="14" spans="1:35" s="197" customFormat="1" hidden="1" x14ac:dyDescent="0.25">
      <c r="A14" s="88" t="s">
        <v>169</v>
      </c>
      <c r="B14" s="1525"/>
      <c r="C14" s="1824"/>
      <c r="D14" s="1824"/>
      <c r="E14" s="1824"/>
      <c r="F14" s="1824"/>
      <c r="G14" s="1824"/>
      <c r="H14" s="1824"/>
      <c r="I14" s="1824"/>
      <c r="J14" s="1824"/>
      <c r="K14" s="1824"/>
      <c r="L14" s="1824"/>
      <c r="M14" s="1824"/>
      <c r="N14" s="1824"/>
      <c r="O14" s="1824"/>
      <c r="P14" s="1825"/>
      <c r="Q14" s="134">
        <f t="shared" si="2"/>
        <v>0</v>
      </c>
      <c r="R14" s="318" t="e">
        <f>SUM(Q14/Q16)</f>
        <v>#DIV/0!</v>
      </c>
      <c r="S14" s="1325"/>
      <c r="T14" s="84"/>
      <c r="U14" s="84"/>
      <c r="V14" s="84"/>
      <c r="W14" s="84"/>
      <c r="X14" s="84"/>
      <c r="Y14" s="84"/>
      <c r="Z14" s="84"/>
      <c r="AA14" s="84"/>
      <c r="AB14" s="84"/>
      <c r="AC14" s="84"/>
      <c r="AD14" s="84"/>
      <c r="AE14" s="84"/>
      <c r="AF14" s="84"/>
      <c r="AG14" s="84"/>
      <c r="AH14" s="84"/>
      <c r="AI14" s="84"/>
    </row>
    <row r="15" spans="1:35" s="197" customFormat="1" ht="15.75" hidden="1" thickBot="1" x14ac:dyDescent="0.3">
      <c r="A15" s="89" t="s">
        <v>170</v>
      </c>
      <c r="B15" s="1826"/>
      <c r="C15" s="1827"/>
      <c r="D15" s="1827"/>
      <c r="E15" s="1827"/>
      <c r="F15" s="1827"/>
      <c r="G15" s="1827"/>
      <c r="H15" s="1827"/>
      <c r="I15" s="1827"/>
      <c r="J15" s="1827"/>
      <c r="K15" s="1827"/>
      <c r="L15" s="1827"/>
      <c r="M15" s="1827"/>
      <c r="N15" s="1827"/>
      <c r="O15" s="1827"/>
      <c r="P15" s="1828"/>
      <c r="Q15" s="135">
        <f t="shared" si="2"/>
        <v>0</v>
      </c>
      <c r="R15" s="319" t="e">
        <f>SUM(Q15/Q16)</f>
        <v>#DIV/0!</v>
      </c>
      <c r="S15" s="1325"/>
      <c r="T15" s="275"/>
      <c r="U15" s="275"/>
      <c r="V15" s="275"/>
      <c r="W15" s="275"/>
      <c r="X15" s="275"/>
      <c r="Y15" s="275"/>
      <c r="Z15" s="275"/>
      <c r="AA15" s="275"/>
      <c r="AB15" s="275"/>
      <c r="AC15" s="275"/>
      <c r="AD15" s="275"/>
      <c r="AE15" s="275"/>
      <c r="AF15" s="275"/>
      <c r="AG15" s="275"/>
      <c r="AH15" s="275"/>
      <c r="AI15" s="275"/>
    </row>
    <row r="16" spans="1:35" s="197" customFormat="1" ht="16.5" hidden="1" thickTop="1" thickBot="1" x14ac:dyDescent="0.3">
      <c r="A16" s="90" t="s">
        <v>135</v>
      </c>
      <c r="B16" s="120">
        <f t="shared" ref="B16:P16" si="3">SUM(B12:B15)</f>
        <v>0</v>
      </c>
      <c r="C16" s="121">
        <f t="shared" si="3"/>
        <v>0</v>
      </c>
      <c r="D16" s="121">
        <f t="shared" si="3"/>
        <v>0</v>
      </c>
      <c r="E16" s="121">
        <f t="shared" si="3"/>
        <v>0</v>
      </c>
      <c r="F16" s="121">
        <f t="shared" si="3"/>
        <v>0</v>
      </c>
      <c r="G16" s="121">
        <f t="shared" si="3"/>
        <v>0</v>
      </c>
      <c r="H16" s="121">
        <f t="shared" si="3"/>
        <v>0</v>
      </c>
      <c r="I16" s="121">
        <f t="shared" si="3"/>
        <v>0</v>
      </c>
      <c r="J16" s="121">
        <f t="shared" si="3"/>
        <v>0</v>
      </c>
      <c r="K16" s="121">
        <f t="shared" si="3"/>
        <v>0</v>
      </c>
      <c r="L16" s="121">
        <f t="shared" si="3"/>
        <v>0</v>
      </c>
      <c r="M16" s="121">
        <f t="shared" si="3"/>
        <v>0</v>
      </c>
      <c r="N16" s="121">
        <f t="shared" si="3"/>
        <v>0</v>
      </c>
      <c r="O16" s="121">
        <f t="shared" si="3"/>
        <v>0</v>
      </c>
      <c r="P16" s="136">
        <f t="shared" si="3"/>
        <v>0</v>
      </c>
      <c r="Q16" s="231">
        <f t="shared" si="2"/>
        <v>0</v>
      </c>
      <c r="R16" s="232" t="e">
        <f>SUM(R12:R15)</f>
        <v>#DIV/0!</v>
      </c>
      <c r="S16" s="1325"/>
      <c r="T16" s="275"/>
      <c r="U16" s="84"/>
      <c r="V16" s="84"/>
      <c r="W16" s="84"/>
      <c r="X16" s="84"/>
      <c r="Y16" s="84"/>
      <c r="Z16" s="84"/>
      <c r="AA16" s="84"/>
      <c r="AB16" s="84"/>
      <c r="AC16" s="84"/>
      <c r="AD16" s="84"/>
      <c r="AE16" s="84"/>
      <c r="AF16" s="84"/>
      <c r="AG16" s="84"/>
      <c r="AH16" s="84"/>
      <c r="AI16" s="84"/>
    </row>
    <row r="17" spans="1:35" s="197" customFormat="1" ht="17.25" hidden="1" customHeight="1" thickBot="1" x14ac:dyDescent="0.3">
      <c r="A17" s="91" t="s">
        <v>134</v>
      </c>
      <c r="B17" s="314" t="e">
        <f>SUM(B16/Q16)</f>
        <v>#DIV/0!</v>
      </c>
      <c r="C17" s="314" t="e">
        <f>SUM(C16/Q16)</f>
        <v>#DIV/0!</v>
      </c>
      <c r="D17" s="314" t="e">
        <f>SUM(D16/Q16)</f>
        <v>#DIV/0!</v>
      </c>
      <c r="E17" s="314" t="e">
        <f>SUM(E16/Q16)</f>
        <v>#DIV/0!</v>
      </c>
      <c r="F17" s="314" t="e">
        <f>SUM(F16/Q16)</f>
        <v>#DIV/0!</v>
      </c>
      <c r="G17" s="314" t="e">
        <f>SUM(G16/Q16)</f>
        <v>#DIV/0!</v>
      </c>
      <c r="H17" s="314" t="e">
        <f>SUM(H16/Q16)</f>
        <v>#DIV/0!</v>
      </c>
      <c r="I17" s="314" t="e">
        <f>SUM(I16/Q16)</f>
        <v>#DIV/0!</v>
      </c>
      <c r="J17" s="314" t="e">
        <f>SUM(J16/Q16)</f>
        <v>#DIV/0!</v>
      </c>
      <c r="K17" s="314" t="e">
        <f>SUM(K16/Q16)</f>
        <v>#DIV/0!</v>
      </c>
      <c r="L17" s="314" t="e">
        <f>SUM(L16/Q16)</f>
        <v>#DIV/0!</v>
      </c>
      <c r="M17" s="314" t="e">
        <f>SUM(M16/Q16)</f>
        <v>#DIV/0!</v>
      </c>
      <c r="N17" s="314" t="e">
        <f>SUM(N16/Q16)</f>
        <v>#DIV/0!</v>
      </c>
      <c r="O17" s="314" t="e">
        <f>SUM(O16/Q16)</f>
        <v>#DIV/0!</v>
      </c>
      <c r="P17" s="314" t="e">
        <f>SUM(P16/Q16)</f>
        <v>#DIV/0!</v>
      </c>
      <c r="Q17" s="230" t="e">
        <f t="shared" si="2"/>
        <v>#DIV/0!</v>
      </c>
      <c r="R17" s="405"/>
      <c r="S17" s="1325"/>
      <c r="T17" s="275"/>
      <c r="U17" s="84"/>
      <c r="V17" s="84"/>
      <c r="W17" s="84"/>
      <c r="X17" s="84"/>
      <c r="Y17" s="84"/>
      <c r="Z17" s="84"/>
      <c r="AA17" s="84"/>
      <c r="AB17" s="84"/>
      <c r="AC17" s="84"/>
      <c r="AD17" s="84"/>
      <c r="AE17" s="84"/>
      <c r="AF17" s="84"/>
      <c r="AG17" s="84"/>
      <c r="AH17" s="84"/>
      <c r="AI17" s="84"/>
    </row>
    <row r="18" spans="1:35" s="1325" customFormat="1" ht="16.5" thickBot="1" x14ac:dyDescent="0.3">
      <c r="A18" s="2129" t="s">
        <v>1032</v>
      </c>
      <c r="B18" s="2130"/>
      <c r="C18" s="2130"/>
      <c r="D18" s="2130"/>
      <c r="E18" s="2130"/>
      <c r="F18" s="2130"/>
      <c r="G18" s="2130"/>
      <c r="H18" s="2130"/>
      <c r="I18" s="2130"/>
      <c r="J18" s="2130"/>
      <c r="K18" s="2130"/>
      <c r="L18" s="2130"/>
      <c r="M18" s="2130"/>
      <c r="N18" s="2130"/>
      <c r="O18" s="2130"/>
      <c r="P18" s="2130"/>
      <c r="Q18" s="2130"/>
      <c r="R18" s="2131"/>
    </row>
    <row r="19" spans="1:35" s="1325" customFormat="1" ht="66.75" customHeight="1" thickBot="1" x14ac:dyDescent="0.3">
      <c r="A19" s="73"/>
      <c r="B19" s="705" t="s">
        <v>148</v>
      </c>
      <c r="C19" s="706" t="s">
        <v>149</v>
      </c>
      <c r="D19" s="706" t="s">
        <v>150</v>
      </c>
      <c r="E19" s="706" t="s">
        <v>151</v>
      </c>
      <c r="F19" s="706" t="s">
        <v>152</v>
      </c>
      <c r="G19" s="706" t="s">
        <v>153</v>
      </c>
      <c r="H19" s="706" t="s">
        <v>154</v>
      </c>
      <c r="I19" s="706" t="s">
        <v>155</v>
      </c>
      <c r="J19" s="706" t="s">
        <v>156</v>
      </c>
      <c r="K19" s="706" t="s">
        <v>157</v>
      </c>
      <c r="L19" s="706" t="s">
        <v>158</v>
      </c>
      <c r="M19" s="706" t="s">
        <v>159</v>
      </c>
      <c r="N19" s="706" t="s">
        <v>160</v>
      </c>
      <c r="O19" s="706" t="s">
        <v>161</v>
      </c>
      <c r="P19" s="708" t="s">
        <v>162</v>
      </c>
      <c r="Q19" s="74" t="s">
        <v>163</v>
      </c>
      <c r="R19" s="74" t="s">
        <v>164</v>
      </c>
    </row>
    <row r="20" spans="1:35" s="1325" customFormat="1" ht="15.75" thickBot="1" x14ac:dyDescent="0.3">
      <c r="A20" s="2126" t="s">
        <v>165</v>
      </c>
      <c r="B20" s="2132"/>
      <c r="C20" s="2132"/>
      <c r="D20" s="2132"/>
      <c r="E20" s="2132"/>
      <c r="F20" s="2132"/>
      <c r="G20" s="2132"/>
      <c r="H20" s="2132"/>
      <c r="I20" s="2132"/>
      <c r="J20" s="2132"/>
      <c r="K20" s="2132"/>
      <c r="L20" s="2132"/>
      <c r="M20" s="2132"/>
      <c r="N20" s="2132"/>
      <c r="O20" s="2132"/>
      <c r="P20" s="2132"/>
      <c r="Q20" s="2132"/>
      <c r="R20" s="2128"/>
    </row>
    <row r="21" spans="1:35" s="1325" customFormat="1" x14ac:dyDescent="0.25">
      <c r="A21" s="87" t="s">
        <v>112</v>
      </c>
      <c r="B21" s="361">
        <v>0</v>
      </c>
      <c r="C21" s="362">
        <v>4</v>
      </c>
      <c r="D21" s="362">
        <v>9</v>
      </c>
      <c r="E21" s="362">
        <v>1</v>
      </c>
      <c r="F21" s="362">
        <v>1</v>
      </c>
      <c r="G21" s="362">
        <v>0</v>
      </c>
      <c r="H21" s="362">
        <v>0</v>
      </c>
      <c r="I21" s="362">
        <v>67</v>
      </c>
      <c r="J21" s="362">
        <v>1</v>
      </c>
      <c r="K21" s="362">
        <v>1</v>
      </c>
      <c r="L21" s="362">
        <v>26</v>
      </c>
      <c r="M21" s="362">
        <v>5</v>
      </c>
      <c r="N21" s="362">
        <v>0</v>
      </c>
      <c r="O21" s="362">
        <v>0</v>
      </c>
      <c r="P21" s="1975">
        <v>0</v>
      </c>
      <c r="Q21" s="133">
        <f t="shared" ref="Q21:Q26" si="4">SUM(B21:P21)</f>
        <v>115</v>
      </c>
      <c r="R21" s="317">
        <f>SUM(Q21/Q25)</f>
        <v>0.11197663096397274</v>
      </c>
    </row>
    <row r="22" spans="1:35" s="1325" customFormat="1" x14ac:dyDescent="0.25">
      <c r="A22" s="88" t="s">
        <v>113</v>
      </c>
      <c r="B22" s="364">
        <v>0</v>
      </c>
      <c r="C22" s="365">
        <v>15</v>
      </c>
      <c r="D22" s="365">
        <v>16</v>
      </c>
      <c r="E22" s="365">
        <v>7</v>
      </c>
      <c r="F22" s="365">
        <v>4</v>
      </c>
      <c r="G22" s="365">
        <v>0</v>
      </c>
      <c r="H22" s="365">
        <v>0</v>
      </c>
      <c r="I22" s="365">
        <v>279</v>
      </c>
      <c r="J22" s="365">
        <v>2</v>
      </c>
      <c r="K22" s="365">
        <v>3</v>
      </c>
      <c r="L22" s="365">
        <v>148</v>
      </c>
      <c r="M22" s="365">
        <v>27</v>
      </c>
      <c r="N22" s="365">
        <v>0</v>
      </c>
      <c r="O22" s="365">
        <v>6</v>
      </c>
      <c r="P22" s="1976">
        <v>5</v>
      </c>
      <c r="Q22" s="134">
        <f t="shared" si="4"/>
        <v>512</v>
      </c>
      <c r="R22" s="318">
        <f>SUM(Q22/Q25)</f>
        <v>0.49853943524829603</v>
      </c>
    </row>
    <row r="23" spans="1:35" s="1325" customFormat="1" x14ac:dyDescent="0.25">
      <c r="A23" s="88" t="s">
        <v>114</v>
      </c>
      <c r="B23" s="364">
        <v>4</v>
      </c>
      <c r="C23" s="365">
        <v>21</v>
      </c>
      <c r="D23" s="365">
        <v>24</v>
      </c>
      <c r="E23" s="365">
        <v>4</v>
      </c>
      <c r="F23" s="365">
        <v>2</v>
      </c>
      <c r="G23" s="365">
        <v>1</v>
      </c>
      <c r="H23" s="365">
        <v>1</v>
      </c>
      <c r="I23" s="365">
        <v>201</v>
      </c>
      <c r="J23" s="365">
        <v>1</v>
      </c>
      <c r="K23" s="365">
        <v>0</v>
      </c>
      <c r="L23" s="365">
        <v>97</v>
      </c>
      <c r="M23" s="365">
        <v>16</v>
      </c>
      <c r="N23" s="365">
        <v>0</v>
      </c>
      <c r="O23" s="365">
        <v>8</v>
      </c>
      <c r="P23" s="1976">
        <v>4</v>
      </c>
      <c r="Q23" s="134">
        <f t="shared" si="4"/>
        <v>384</v>
      </c>
      <c r="R23" s="318">
        <f>SUM(Q23/Q25)</f>
        <v>0.37390457643622199</v>
      </c>
    </row>
    <row r="24" spans="1:35" s="1325" customFormat="1" ht="15.75" thickBot="1" x14ac:dyDescent="0.3">
      <c r="A24" s="89" t="s">
        <v>115</v>
      </c>
      <c r="B24" s="367">
        <v>0</v>
      </c>
      <c r="C24" s="368">
        <v>2</v>
      </c>
      <c r="D24" s="368">
        <v>0</v>
      </c>
      <c r="E24" s="368">
        <v>0</v>
      </c>
      <c r="F24" s="368">
        <v>0</v>
      </c>
      <c r="G24" s="368">
        <v>1</v>
      </c>
      <c r="H24" s="368">
        <v>0</v>
      </c>
      <c r="I24" s="368">
        <v>11</v>
      </c>
      <c r="J24" s="368">
        <v>0</v>
      </c>
      <c r="K24" s="368">
        <v>0</v>
      </c>
      <c r="L24" s="368">
        <v>0</v>
      </c>
      <c r="M24" s="368">
        <v>1</v>
      </c>
      <c r="N24" s="368">
        <v>0</v>
      </c>
      <c r="O24" s="368">
        <v>1</v>
      </c>
      <c r="P24" s="1977">
        <v>0</v>
      </c>
      <c r="Q24" s="135">
        <f t="shared" si="4"/>
        <v>16</v>
      </c>
      <c r="R24" s="319">
        <f>SUM(Q24/Q25)</f>
        <v>1.5579357351509251E-2</v>
      </c>
    </row>
    <row r="25" spans="1:35" s="1325" customFormat="1" ht="16.5" thickTop="1" thickBot="1" x14ac:dyDescent="0.3">
      <c r="A25" s="90" t="s">
        <v>135</v>
      </c>
      <c r="B25" s="1496">
        <f t="shared" ref="B25:P25" si="5">SUM(B21:B24)</f>
        <v>4</v>
      </c>
      <c r="C25" s="1497">
        <f t="shared" si="5"/>
        <v>42</v>
      </c>
      <c r="D25" s="1497">
        <f t="shared" si="5"/>
        <v>49</v>
      </c>
      <c r="E25" s="1497">
        <f t="shared" si="5"/>
        <v>12</v>
      </c>
      <c r="F25" s="1497">
        <f t="shared" si="5"/>
        <v>7</v>
      </c>
      <c r="G25" s="1497">
        <f t="shared" si="5"/>
        <v>2</v>
      </c>
      <c r="H25" s="1497">
        <f t="shared" si="5"/>
        <v>1</v>
      </c>
      <c r="I25" s="1497">
        <f t="shared" si="5"/>
        <v>558</v>
      </c>
      <c r="J25" s="1497">
        <f t="shared" si="5"/>
        <v>4</v>
      </c>
      <c r="K25" s="1497">
        <f t="shared" si="5"/>
        <v>4</v>
      </c>
      <c r="L25" s="1497">
        <f t="shared" si="5"/>
        <v>271</v>
      </c>
      <c r="M25" s="1497">
        <f t="shared" si="5"/>
        <v>49</v>
      </c>
      <c r="N25" s="1497">
        <f t="shared" si="5"/>
        <v>0</v>
      </c>
      <c r="O25" s="1497">
        <f t="shared" si="5"/>
        <v>15</v>
      </c>
      <c r="P25" s="1978">
        <f t="shared" si="5"/>
        <v>9</v>
      </c>
      <c r="Q25" s="231">
        <f t="shared" si="4"/>
        <v>1027</v>
      </c>
      <c r="R25" s="232">
        <f>SUM(R21:R24)</f>
        <v>1</v>
      </c>
    </row>
    <row r="26" spans="1:35" s="1325" customFormat="1" ht="15.75" thickBot="1" x14ac:dyDescent="0.3">
      <c r="A26" s="91" t="s">
        <v>134</v>
      </c>
      <c r="B26" s="847">
        <f>SUM(B25/Q25)</f>
        <v>3.8948393378773127E-3</v>
      </c>
      <c r="C26" s="848">
        <f>SUM(C25/Q25)</f>
        <v>4.0895813047711782E-2</v>
      </c>
      <c r="D26" s="848">
        <f>SUM(D25/Q25)</f>
        <v>4.7711781888997079E-2</v>
      </c>
      <c r="E26" s="848">
        <f>SUM(E25/Q25)</f>
        <v>1.1684518013631937E-2</v>
      </c>
      <c r="F26" s="848">
        <f>SUM(F25/Q25)</f>
        <v>6.815968841285297E-3</v>
      </c>
      <c r="G26" s="848">
        <f>SUM(G25/Q25)</f>
        <v>1.9474196689386564E-3</v>
      </c>
      <c r="H26" s="848">
        <f>SUM(H25/Q25)</f>
        <v>9.7370983446932818E-4</v>
      </c>
      <c r="I26" s="848">
        <f>SUM(I25/Q25)</f>
        <v>0.54333008763388513</v>
      </c>
      <c r="J26" s="848">
        <f>SUM(J25/Q25)</f>
        <v>3.8948393378773127E-3</v>
      </c>
      <c r="K26" s="848">
        <f>SUM(K25/Q25)</f>
        <v>3.8948393378773127E-3</v>
      </c>
      <c r="L26" s="848">
        <f>SUM(L25/Q25)</f>
        <v>0.26387536514118792</v>
      </c>
      <c r="M26" s="848">
        <f>SUM(M25/Q25)</f>
        <v>4.7711781888997079E-2</v>
      </c>
      <c r="N26" s="848">
        <f>SUM(N25/Q25)</f>
        <v>0</v>
      </c>
      <c r="O26" s="848">
        <f>SUM(O25/Q25)</f>
        <v>1.4605647517039922E-2</v>
      </c>
      <c r="P26" s="849">
        <f>SUM(P25/Q25)</f>
        <v>8.7633885102239538E-3</v>
      </c>
      <c r="Q26" s="230">
        <f t="shared" si="4"/>
        <v>1</v>
      </c>
      <c r="R26" s="405"/>
    </row>
    <row r="27" spans="1:35" s="1325" customFormat="1" ht="16.5" customHeight="1" thickBot="1" x14ac:dyDescent="0.3">
      <c r="A27" s="2126" t="s">
        <v>166</v>
      </c>
      <c r="B27" s="2132"/>
      <c r="C27" s="2132"/>
      <c r="D27" s="2132"/>
      <c r="E27" s="2132"/>
      <c r="F27" s="2132"/>
      <c r="G27" s="2132"/>
      <c r="H27" s="2132"/>
      <c r="I27" s="2132"/>
      <c r="J27" s="2132"/>
      <c r="K27" s="2132"/>
      <c r="L27" s="2132"/>
      <c r="M27" s="2132"/>
      <c r="N27" s="2132"/>
      <c r="O27" s="2132"/>
      <c r="P27" s="2132"/>
      <c r="Q27" s="2133"/>
      <c r="R27" s="2134"/>
    </row>
    <row r="28" spans="1:35" s="1325" customFormat="1" x14ac:dyDescent="0.25">
      <c r="A28" s="87" t="s">
        <v>167</v>
      </c>
      <c r="B28" s="361">
        <v>0</v>
      </c>
      <c r="C28" s="362">
        <v>0</v>
      </c>
      <c r="D28" s="362">
        <v>0</v>
      </c>
      <c r="E28" s="362">
        <v>0</v>
      </c>
      <c r="F28" s="362">
        <v>0</v>
      </c>
      <c r="G28" s="362">
        <v>0</v>
      </c>
      <c r="H28" s="362">
        <v>0</v>
      </c>
      <c r="I28" s="362">
        <v>3</v>
      </c>
      <c r="J28" s="362">
        <v>0</v>
      </c>
      <c r="K28" s="362">
        <v>0</v>
      </c>
      <c r="L28" s="362">
        <v>0</v>
      </c>
      <c r="M28" s="362">
        <v>0</v>
      </c>
      <c r="N28" s="362">
        <v>0</v>
      </c>
      <c r="O28" s="362">
        <v>0</v>
      </c>
      <c r="P28" s="1975">
        <v>0</v>
      </c>
      <c r="Q28" s="133">
        <f t="shared" ref="Q28:Q33" si="6">SUM(B28:P28)</f>
        <v>3</v>
      </c>
      <c r="R28" s="317">
        <f>SUM(Q28/Q32)</f>
        <v>2.9211295034079843E-3</v>
      </c>
    </row>
    <row r="29" spans="1:35" s="1325" customFormat="1" x14ac:dyDescent="0.25">
      <c r="A29" s="88" t="s">
        <v>168</v>
      </c>
      <c r="B29" s="364">
        <v>3</v>
      </c>
      <c r="C29" s="365">
        <v>20</v>
      </c>
      <c r="D29" s="365">
        <v>27</v>
      </c>
      <c r="E29" s="365">
        <v>7</v>
      </c>
      <c r="F29" s="365">
        <v>1</v>
      </c>
      <c r="G29" s="365">
        <v>1</v>
      </c>
      <c r="H29" s="365">
        <v>0</v>
      </c>
      <c r="I29" s="365">
        <v>248</v>
      </c>
      <c r="J29" s="365">
        <v>1</v>
      </c>
      <c r="K29" s="365">
        <v>2</v>
      </c>
      <c r="L29" s="365">
        <v>114</v>
      </c>
      <c r="M29" s="365">
        <v>19</v>
      </c>
      <c r="N29" s="365">
        <v>0</v>
      </c>
      <c r="O29" s="365">
        <v>10</v>
      </c>
      <c r="P29" s="1976">
        <v>2</v>
      </c>
      <c r="Q29" s="134">
        <f t="shared" si="6"/>
        <v>455</v>
      </c>
      <c r="R29" s="318">
        <f>SUM(Q29/Q32)</f>
        <v>0.44303797468354428</v>
      </c>
    </row>
    <row r="30" spans="1:35" s="1325" customFormat="1" x14ac:dyDescent="0.25">
      <c r="A30" s="88" t="s">
        <v>169</v>
      </c>
      <c r="B30" s="364">
        <v>1</v>
      </c>
      <c r="C30" s="365">
        <v>20</v>
      </c>
      <c r="D30" s="365">
        <v>16</v>
      </c>
      <c r="E30" s="365">
        <v>5</v>
      </c>
      <c r="F30" s="365">
        <v>6</v>
      </c>
      <c r="G30" s="365">
        <v>1</v>
      </c>
      <c r="H30" s="365">
        <v>0</v>
      </c>
      <c r="I30" s="365">
        <v>214</v>
      </c>
      <c r="J30" s="365">
        <v>0</v>
      </c>
      <c r="K30" s="365">
        <v>2</v>
      </c>
      <c r="L30" s="365">
        <v>104</v>
      </c>
      <c r="M30" s="365">
        <v>14</v>
      </c>
      <c r="N30" s="365">
        <v>0</v>
      </c>
      <c r="O30" s="365">
        <v>4</v>
      </c>
      <c r="P30" s="1976">
        <v>4</v>
      </c>
      <c r="Q30" s="134">
        <f t="shared" si="6"/>
        <v>391</v>
      </c>
      <c r="R30" s="318">
        <f>SUM(Q30/Q32)</f>
        <v>0.38072054527750732</v>
      </c>
      <c r="T30" s="84"/>
      <c r="U30" s="84"/>
      <c r="V30" s="84"/>
      <c r="W30" s="84"/>
      <c r="X30" s="84"/>
      <c r="Y30" s="84"/>
      <c r="Z30" s="84"/>
      <c r="AA30" s="84"/>
      <c r="AB30" s="84"/>
      <c r="AC30" s="84"/>
      <c r="AD30" s="84"/>
      <c r="AE30" s="84"/>
      <c r="AF30" s="84"/>
      <c r="AG30" s="84"/>
      <c r="AH30" s="84"/>
      <c r="AI30" s="84"/>
    </row>
    <row r="31" spans="1:35" s="1325" customFormat="1" ht="15.75" thickBot="1" x14ac:dyDescent="0.3">
      <c r="A31" s="89" t="s">
        <v>170</v>
      </c>
      <c r="B31" s="367">
        <v>0</v>
      </c>
      <c r="C31" s="368">
        <v>2</v>
      </c>
      <c r="D31" s="368">
        <v>6</v>
      </c>
      <c r="E31" s="368">
        <v>0</v>
      </c>
      <c r="F31" s="368">
        <v>0</v>
      </c>
      <c r="G31" s="368">
        <v>0</v>
      </c>
      <c r="H31" s="368">
        <v>1</v>
      </c>
      <c r="I31" s="368">
        <v>93</v>
      </c>
      <c r="J31" s="368">
        <v>3</v>
      </c>
      <c r="K31" s="368">
        <v>0</v>
      </c>
      <c r="L31" s="368">
        <v>53</v>
      </c>
      <c r="M31" s="368">
        <v>16</v>
      </c>
      <c r="N31" s="368">
        <v>0</v>
      </c>
      <c r="O31" s="368">
        <v>1</v>
      </c>
      <c r="P31" s="1977">
        <v>3</v>
      </c>
      <c r="Q31" s="135">
        <f t="shared" si="6"/>
        <v>178</v>
      </c>
      <c r="R31" s="319">
        <f>SUM(Q31/Q32)</f>
        <v>0.1733203505355404</v>
      </c>
      <c r="T31" s="275"/>
      <c r="U31" s="275"/>
      <c r="V31" s="275"/>
      <c r="W31" s="275"/>
      <c r="X31" s="275"/>
      <c r="Y31" s="275"/>
      <c r="Z31" s="275"/>
      <c r="AA31" s="275"/>
      <c r="AB31" s="275"/>
      <c r="AC31" s="275"/>
      <c r="AD31" s="275"/>
      <c r="AE31" s="275"/>
      <c r="AF31" s="275"/>
      <c r="AG31" s="275"/>
      <c r="AH31" s="275"/>
      <c r="AI31" s="275"/>
    </row>
    <row r="32" spans="1:35" s="1325" customFormat="1" ht="16.5" thickTop="1" thickBot="1" x14ac:dyDescent="0.3">
      <c r="A32" s="90" t="s">
        <v>135</v>
      </c>
      <c r="B32" s="1496">
        <f t="shared" ref="B32:P32" si="7">SUM(B28:B31)</f>
        <v>4</v>
      </c>
      <c r="C32" s="1497">
        <f t="shared" si="7"/>
        <v>42</v>
      </c>
      <c r="D32" s="1497">
        <f t="shared" si="7"/>
        <v>49</v>
      </c>
      <c r="E32" s="1497">
        <f t="shared" si="7"/>
        <v>12</v>
      </c>
      <c r="F32" s="1497">
        <f t="shared" si="7"/>
        <v>7</v>
      </c>
      <c r="G32" s="1497">
        <f t="shared" si="7"/>
        <v>2</v>
      </c>
      <c r="H32" s="1497">
        <f t="shared" si="7"/>
        <v>1</v>
      </c>
      <c r="I32" s="1497">
        <f t="shared" si="7"/>
        <v>558</v>
      </c>
      <c r="J32" s="1497">
        <f t="shared" si="7"/>
        <v>4</v>
      </c>
      <c r="K32" s="1497">
        <f t="shared" si="7"/>
        <v>4</v>
      </c>
      <c r="L32" s="1497">
        <f t="shared" si="7"/>
        <v>271</v>
      </c>
      <c r="M32" s="1497">
        <f t="shared" si="7"/>
        <v>49</v>
      </c>
      <c r="N32" s="1497">
        <f t="shared" si="7"/>
        <v>0</v>
      </c>
      <c r="O32" s="1497">
        <f t="shared" si="7"/>
        <v>15</v>
      </c>
      <c r="P32" s="1978">
        <f t="shared" si="7"/>
        <v>9</v>
      </c>
      <c r="Q32" s="231">
        <f t="shared" si="6"/>
        <v>1027</v>
      </c>
      <c r="R32" s="232">
        <f>SUM(R28:R31)</f>
        <v>1</v>
      </c>
      <c r="T32" s="275"/>
      <c r="U32" s="84"/>
      <c r="V32" s="84"/>
      <c r="W32" s="84"/>
      <c r="X32" s="84"/>
      <c r="Y32" s="84"/>
      <c r="Z32" s="84"/>
      <c r="AA32" s="84"/>
      <c r="AB32" s="84"/>
      <c r="AC32" s="84"/>
      <c r="AD32" s="84"/>
      <c r="AE32" s="84"/>
      <c r="AF32" s="84"/>
      <c r="AG32" s="84"/>
      <c r="AH32" s="84"/>
      <c r="AI32" s="84"/>
    </row>
    <row r="33" spans="1:35" s="1325" customFormat="1" ht="17.25" customHeight="1" thickBot="1" x14ac:dyDescent="0.3">
      <c r="A33" s="91" t="s">
        <v>134</v>
      </c>
      <c r="B33" s="847">
        <f>SUM(B32/Q32)</f>
        <v>3.8948393378773127E-3</v>
      </c>
      <c r="C33" s="848">
        <f>SUM(C32/Q32)</f>
        <v>4.0895813047711782E-2</v>
      </c>
      <c r="D33" s="848">
        <f>SUM(D32/Q32)</f>
        <v>4.7711781888997079E-2</v>
      </c>
      <c r="E33" s="848">
        <f>SUM(E32/Q32)</f>
        <v>1.1684518013631937E-2</v>
      </c>
      <c r="F33" s="848">
        <f>SUM(F32/Q32)</f>
        <v>6.815968841285297E-3</v>
      </c>
      <c r="G33" s="848">
        <f>SUM(G32/Q32)</f>
        <v>1.9474196689386564E-3</v>
      </c>
      <c r="H33" s="848">
        <f>SUM(H32/Q32)</f>
        <v>9.7370983446932818E-4</v>
      </c>
      <c r="I33" s="848">
        <f>SUM(I32/Q32)</f>
        <v>0.54333008763388513</v>
      </c>
      <c r="J33" s="848">
        <f>SUM(J32/Q32)</f>
        <v>3.8948393378773127E-3</v>
      </c>
      <c r="K33" s="848">
        <f>SUM(K32/Q32)</f>
        <v>3.8948393378773127E-3</v>
      </c>
      <c r="L33" s="848">
        <f>SUM(L32/Q32)</f>
        <v>0.26387536514118792</v>
      </c>
      <c r="M33" s="848">
        <f>SUM(M32/Q32)</f>
        <v>4.7711781888997079E-2</v>
      </c>
      <c r="N33" s="848">
        <f>SUM(N32/Q32)</f>
        <v>0</v>
      </c>
      <c r="O33" s="848">
        <f>SUM(O32/Q32)</f>
        <v>1.4605647517039922E-2</v>
      </c>
      <c r="P33" s="849">
        <f>SUM(P32/Q32)</f>
        <v>8.7633885102239538E-3</v>
      </c>
      <c r="Q33" s="230">
        <f t="shared" si="6"/>
        <v>1</v>
      </c>
      <c r="R33" s="405"/>
      <c r="T33" s="275"/>
      <c r="U33" s="84"/>
      <c r="V33" s="84"/>
      <c r="W33" s="84"/>
      <c r="X33" s="84"/>
      <c r="Y33" s="84"/>
      <c r="Z33" s="84"/>
      <c r="AA33" s="84"/>
      <c r="AB33" s="84"/>
      <c r="AC33" s="84"/>
      <c r="AD33" s="84"/>
      <c r="AE33" s="84"/>
      <c r="AF33" s="84"/>
      <c r="AG33" s="84"/>
      <c r="AH33" s="84"/>
      <c r="AI33" s="84"/>
    </row>
    <row r="34" spans="1:35" s="1325" customFormat="1" ht="16.5" thickBot="1" x14ac:dyDescent="0.3">
      <c r="A34" s="2129" t="s">
        <v>1033</v>
      </c>
      <c r="B34" s="2130"/>
      <c r="C34" s="2130"/>
      <c r="D34" s="2130"/>
      <c r="E34" s="2130"/>
      <c r="F34" s="2130"/>
      <c r="G34" s="2130"/>
      <c r="H34" s="2130"/>
      <c r="I34" s="2130"/>
      <c r="J34" s="2130"/>
      <c r="K34" s="2130"/>
      <c r="L34" s="2130"/>
      <c r="M34" s="2130"/>
      <c r="N34" s="2130"/>
      <c r="O34" s="2130"/>
      <c r="P34" s="2130"/>
      <c r="Q34" s="2130"/>
      <c r="R34" s="2131"/>
    </row>
    <row r="35" spans="1:35" s="1325" customFormat="1" ht="66.75" customHeight="1" thickBot="1" x14ac:dyDescent="0.3">
      <c r="A35" s="73"/>
      <c r="B35" s="705" t="s">
        <v>148</v>
      </c>
      <c r="C35" s="706" t="s">
        <v>149</v>
      </c>
      <c r="D35" s="706" t="s">
        <v>150</v>
      </c>
      <c r="E35" s="706" t="s">
        <v>151</v>
      </c>
      <c r="F35" s="706" t="s">
        <v>152</v>
      </c>
      <c r="G35" s="706" t="s">
        <v>153</v>
      </c>
      <c r="H35" s="706" t="s">
        <v>154</v>
      </c>
      <c r="I35" s="706" t="s">
        <v>155</v>
      </c>
      <c r="J35" s="706" t="s">
        <v>156</v>
      </c>
      <c r="K35" s="706" t="s">
        <v>157</v>
      </c>
      <c r="L35" s="706" t="s">
        <v>158</v>
      </c>
      <c r="M35" s="706" t="s">
        <v>159</v>
      </c>
      <c r="N35" s="706" t="s">
        <v>160</v>
      </c>
      <c r="O35" s="706" t="s">
        <v>161</v>
      </c>
      <c r="P35" s="708" t="s">
        <v>162</v>
      </c>
      <c r="Q35" s="74" t="s">
        <v>163</v>
      </c>
      <c r="R35" s="74" t="s">
        <v>164</v>
      </c>
    </row>
    <row r="36" spans="1:35" s="1325" customFormat="1" ht="15.75" thickBot="1" x14ac:dyDescent="0.3">
      <c r="A36" s="2126" t="s">
        <v>165</v>
      </c>
      <c r="B36" s="2132"/>
      <c r="C36" s="2132"/>
      <c r="D36" s="2132"/>
      <c r="E36" s="2132"/>
      <c r="F36" s="2132"/>
      <c r="G36" s="2132"/>
      <c r="H36" s="2132"/>
      <c r="I36" s="2132"/>
      <c r="J36" s="2132"/>
      <c r="K36" s="2132"/>
      <c r="L36" s="2132"/>
      <c r="M36" s="2132"/>
      <c r="N36" s="2132"/>
      <c r="O36" s="2132"/>
      <c r="P36" s="2132"/>
      <c r="Q36" s="2132"/>
      <c r="R36" s="2128"/>
    </row>
    <row r="37" spans="1:35" s="1325" customFormat="1" x14ac:dyDescent="0.25">
      <c r="A37" s="87" t="s">
        <v>112</v>
      </c>
      <c r="B37" s="361">
        <v>0</v>
      </c>
      <c r="C37" s="362">
        <v>0</v>
      </c>
      <c r="D37" s="362">
        <v>0</v>
      </c>
      <c r="E37" s="362">
        <v>0</v>
      </c>
      <c r="F37" s="362">
        <v>0</v>
      </c>
      <c r="G37" s="362">
        <v>0</v>
      </c>
      <c r="H37" s="362">
        <v>0</v>
      </c>
      <c r="I37" s="362">
        <v>0</v>
      </c>
      <c r="J37" s="362">
        <v>0</v>
      </c>
      <c r="K37" s="362">
        <v>0</v>
      </c>
      <c r="L37" s="362">
        <v>0</v>
      </c>
      <c r="M37" s="362">
        <v>0</v>
      </c>
      <c r="N37" s="362">
        <v>0</v>
      </c>
      <c r="O37" s="362">
        <v>0</v>
      </c>
      <c r="P37" s="363">
        <v>0</v>
      </c>
      <c r="Q37" s="133">
        <f t="shared" ref="Q37:Q42" si="8">SUM(B37:P37)</f>
        <v>0</v>
      </c>
      <c r="R37" s="317">
        <f>SUM(Q37/Q41)</f>
        <v>0</v>
      </c>
    </row>
    <row r="38" spans="1:35" s="1325" customFormat="1" x14ac:dyDescent="0.25">
      <c r="A38" s="88" t="s">
        <v>113</v>
      </c>
      <c r="B38" s="364">
        <v>0</v>
      </c>
      <c r="C38" s="365">
        <v>2</v>
      </c>
      <c r="D38" s="365">
        <v>0</v>
      </c>
      <c r="E38" s="365">
        <v>0</v>
      </c>
      <c r="F38" s="365">
        <v>0</v>
      </c>
      <c r="G38" s="365">
        <v>0</v>
      </c>
      <c r="H38" s="365">
        <v>0</v>
      </c>
      <c r="I38" s="365">
        <v>22</v>
      </c>
      <c r="J38" s="365">
        <v>0</v>
      </c>
      <c r="K38" s="365">
        <v>0</v>
      </c>
      <c r="L38" s="365">
        <v>5</v>
      </c>
      <c r="M38" s="365">
        <v>0</v>
      </c>
      <c r="N38" s="365">
        <v>0</v>
      </c>
      <c r="O38" s="365">
        <v>0</v>
      </c>
      <c r="P38" s="366">
        <v>0</v>
      </c>
      <c r="Q38" s="134">
        <f t="shared" si="8"/>
        <v>29</v>
      </c>
      <c r="R38" s="318">
        <f>SUM(Q38/Q41)</f>
        <v>0.1657142857142857</v>
      </c>
    </row>
    <row r="39" spans="1:35" s="1325" customFormat="1" x14ac:dyDescent="0.25">
      <c r="A39" s="88" t="s">
        <v>114</v>
      </c>
      <c r="B39" s="364">
        <v>0</v>
      </c>
      <c r="C39" s="365">
        <v>0</v>
      </c>
      <c r="D39" s="365">
        <v>0</v>
      </c>
      <c r="E39" s="365">
        <v>0</v>
      </c>
      <c r="F39" s="365">
        <v>0</v>
      </c>
      <c r="G39" s="365">
        <v>0</v>
      </c>
      <c r="H39" s="365">
        <v>0</v>
      </c>
      <c r="I39" s="365">
        <v>56</v>
      </c>
      <c r="J39" s="365">
        <v>0</v>
      </c>
      <c r="K39" s="365">
        <v>0</v>
      </c>
      <c r="L39" s="365">
        <v>11</v>
      </c>
      <c r="M39" s="365">
        <v>2</v>
      </c>
      <c r="N39" s="365">
        <v>0</v>
      </c>
      <c r="O39" s="365">
        <v>0</v>
      </c>
      <c r="P39" s="366">
        <v>0</v>
      </c>
      <c r="Q39" s="134">
        <f t="shared" si="8"/>
        <v>69</v>
      </c>
      <c r="R39" s="318">
        <f>SUM(Q39/Q41)</f>
        <v>0.39428571428571429</v>
      </c>
    </row>
    <row r="40" spans="1:35" s="1325" customFormat="1" ht="15.75" thickBot="1" x14ac:dyDescent="0.3">
      <c r="A40" s="89" t="s">
        <v>115</v>
      </c>
      <c r="B40" s="367">
        <v>0</v>
      </c>
      <c r="C40" s="368">
        <v>0</v>
      </c>
      <c r="D40" s="368">
        <v>0</v>
      </c>
      <c r="E40" s="368">
        <v>0</v>
      </c>
      <c r="F40" s="368">
        <v>0</v>
      </c>
      <c r="G40" s="368">
        <v>0</v>
      </c>
      <c r="H40" s="368">
        <v>0</v>
      </c>
      <c r="I40" s="368">
        <v>64</v>
      </c>
      <c r="J40" s="368">
        <v>0</v>
      </c>
      <c r="K40" s="368">
        <v>0</v>
      </c>
      <c r="L40" s="368">
        <v>11</v>
      </c>
      <c r="M40" s="368">
        <v>2</v>
      </c>
      <c r="N40" s="368">
        <v>0</v>
      </c>
      <c r="O40" s="368">
        <v>0</v>
      </c>
      <c r="P40" s="369">
        <v>0</v>
      </c>
      <c r="Q40" s="135">
        <f t="shared" si="8"/>
        <v>77</v>
      </c>
      <c r="R40" s="319">
        <f>SUM(Q40/Q41)</f>
        <v>0.44</v>
      </c>
    </row>
    <row r="41" spans="1:35" s="1325" customFormat="1" ht="16.5" thickTop="1" thickBot="1" x14ac:dyDescent="0.3">
      <c r="A41" s="90" t="s">
        <v>135</v>
      </c>
      <c r="B41" s="120">
        <f t="shared" ref="B41:P41" si="9">SUM(B37:B40)</f>
        <v>0</v>
      </c>
      <c r="C41" s="121">
        <f t="shared" si="9"/>
        <v>2</v>
      </c>
      <c r="D41" s="121">
        <f t="shared" si="9"/>
        <v>0</v>
      </c>
      <c r="E41" s="121">
        <f t="shared" si="9"/>
        <v>0</v>
      </c>
      <c r="F41" s="121">
        <f t="shared" si="9"/>
        <v>0</v>
      </c>
      <c r="G41" s="121">
        <f t="shared" si="9"/>
        <v>0</v>
      </c>
      <c r="H41" s="121">
        <f t="shared" si="9"/>
        <v>0</v>
      </c>
      <c r="I41" s="121">
        <f t="shared" si="9"/>
        <v>142</v>
      </c>
      <c r="J41" s="121">
        <f t="shared" si="9"/>
        <v>0</v>
      </c>
      <c r="K41" s="121">
        <f t="shared" si="9"/>
        <v>0</v>
      </c>
      <c r="L41" s="121">
        <f t="shared" si="9"/>
        <v>27</v>
      </c>
      <c r="M41" s="121">
        <f t="shared" si="9"/>
        <v>4</v>
      </c>
      <c r="N41" s="121">
        <f t="shared" si="9"/>
        <v>0</v>
      </c>
      <c r="O41" s="121">
        <f t="shared" si="9"/>
        <v>0</v>
      </c>
      <c r="P41" s="136">
        <f t="shared" si="9"/>
        <v>0</v>
      </c>
      <c r="Q41" s="231">
        <f t="shared" si="8"/>
        <v>175</v>
      </c>
      <c r="R41" s="232">
        <f>SUM(R37:R40)</f>
        <v>1</v>
      </c>
    </row>
    <row r="42" spans="1:35" s="1325" customFormat="1" ht="15.75" thickBot="1" x14ac:dyDescent="0.3">
      <c r="A42" s="91" t="s">
        <v>134</v>
      </c>
      <c r="B42" s="314">
        <f>SUM(B41/Q41)</f>
        <v>0</v>
      </c>
      <c r="C42" s="315">
        <f>SUM(C41/Q41)</f>
        <v>1.1428571428571429E-2</v>
      </c>
      <c r="D42" s="315">
        <f>SUM(D41/Q41)</f>
        <v>0</v>
      </c>
      <c r="E42" s="315">
        <f>SUM(E41/Q41)</f>
        <v>0</v>
      </c>
      <c r="F42" s="315">
        <f>SUM(F41/Q41)</f>
        <v>0</v>
      </c>
      <c r="G42" s="315">
        <f>SUM(G41/Q41)</f>
        <v>0</v>
      </c>
      <c r="H42" s="315">
        <f>SUM(H41/Q41)</f>
        <v>0</v>
      </c>
      <c r="I42" s="315">
        <f>SUM(I41/Q41)</f>
        <v>0.81142857142857139</v>
      </c>
      <c r="J42" s="315">
        <f>SUM(J41/Q41)</f>
        <v>0</v>
      </c>
      <c r="K42" s="315">
        <f>SUM(K41/Q41)</f>
        <v>0</v>
      </c>
      <c r="L42" s="315">
        <f>SUM(L41/Q41)</f>
        <v>0.15428571428571428</v>
      </c>
      <c r="M42" s="315">
        <f>SUM(M41/Q41)</f>
        <v>2.2857142857142857E-2</v>
      </c>
      <c r="N42" s="315">
        <f>SUM(N41/Q41)</f>
        <v>0</v>
      </c>
      <c r="O42" s="315">
        <f>SUM(O41/Q41)</f>
        <v>0</v>
      </c>
      <c r="P42" s="316">
        <f>SUM(P41/Q41)</f>
        <v>0</v>
      </c>
      <c r="Q42" s="230">
        <f t="shared" si="8"/>
        <v>1</v>
      </c>
      <c r="R42" s="405"/>
    </row>
    <row r="43" spans="1:35" s="1325" customFormat="1" ht="16.5" customHeight="1" thickBot="1" x14ac:dyDescent="0.3">
      <c r="A43" s="2126" t="s">
        <v>166</v>
      </c>
      <c r="B43" s="2132"/>
      <c r="C43" s="2132"/>
      <c r="D43" s="2132"/>
      <c r="E43" s="2132"/>
      <c r="F43" s="2132"/>
      <c r="G43" s="2132"/>
      <c r="H43" s="2132"/>
      <c r="I43" s="2132"/>
      <c r="J43" s="2132"/>
      <c r="K43" s="2132"/>
      <c r="L43" s="2132"/>
      <c r="M43" s="2132"/>
      <c r="N43" s="2132"/>
      <c r="O43" s="2132"/>
      <c r="P43" s="2132"/>
      <c r="Q43" s="2133"/>
      <c r="R43" s="2134"/>
    </row>
    <row r="44" spans="1:35" s="1325" customFormat="1" x14ac:dyDescent="0.25">
      <c r="A44" s="87" t="s">
        <v>167</v>
      </c>
      <c r="B44" s="361">
        <v>0</v>
      </c>
      <c r="C44" s="362">
        <v>1</v>
      </c>
      <c r="D44" s="362">
        <v>0</v>
      </c>
      <c r="E44" s="362">
        <v>0</v>
      </c>
      <c r="F44" s="362">
        <v>0</v>
      </c>
      <c r="G44" s="362">
        <v>0</v>
      </c>
      <c r="H44" s="362">
        <v>0</v>
      </c>
      <c r="I44" s="362">
        <v>30</v>
      </c>
      <c r="J44" s="362">
        <v>0</v>
      </c>
      <c r="K44" s="362">
        <v>0</v>
      </c>
      <c r="L44" s="362">
        <v>3</v>
      </c>
      <c r="M44" s="362">
        <v>0</v>
      </c>
      <c r="N44" s="362">
        <v>0</v>
      </c>
      <c r="O44" s="362">
        <v>0</v>
      </c>
      <c r="P44" s="363">
        <v>0</v>
      </c>
      <c r="Q44" s="133">
        <f t="shared" ref="Q44:Q49" si="10">SUM(B44:P44)</f>
        <v>34</v>
      </c>
      <c r="R44" s="317">
        <f>SUM(Q44/Q48)</f>
        <v>0.19428571428571428</v>
      </c>
    </row>
    <row r="45" spans="1:35" s="1325" customFormat="1" x14ac:dyDescent="0.25">
      <c r="A45" s="88" t="s">
        <v>168</v>
      </c>
      <c r="B45" s="364">
        <v>0</v>
      </c>
      <c r="C45" s="365">
        <v>1</v>
      </c>
      <c r="D45" s="365">
        <v>0</v>
      </c>
      <c r="E45" s="365">
        <v>0</v>
      </c>
      <c r="F45" s="365">
        <v>0</v>
      </c>
      <c r="G45" s="365">
        <v>0</v>
      </c>
      <c r="H45" s="365">
        <v>0</v>
      </c>
      <c r="I45" s="365">
        <v>102</v>
      </c>
      <c r="J45" s="365">
        <v>0</v>
      </c>
      <c r="K45" s="365">
        <v>0</v>
      </c>
      <c r="L45" s="365">
        <v>20</v>
      </c>
      <c r="M45" s="365">
        <v>2</v>
      </c>
      <c r="N45" s="365">
        <v>0</v>
      </c>
      <c r="O45" s="365">
        <v>0</v>
      </c>
      <c r="P45" s="366">
        <v>0</v>
      </c>
      <c r="Q45" s="134">
        <f t="shared" si="10"/>
        <v>125</v>
      </c>
      <c r="R45" s="318">
        <f>SUM(Q45/Q48)</f>
        <v>0.7142857142857143</v>
      </c>
    </row>
    <row r="46" spans="1:35" s="1325" customFormat="1" x14ac:dyDescent="0.25">
      <c r="A46" s="88" t="s">
        <v>169</v>
      </c>
      <c r="B46" s="364">
        <v>0</v>
      </c>
      <c r="C46" s="365">
        <v>0</v>
      </c>
      <c r="D46" s="365">
        <v>0</v>
      </c>
      <c r="E46" s="365">
        <v>0</v>
      </c>
      <c r="F46" s="365">
        <v>0</v>
      </c>
      <c r="G46" s="365">
        <v>0</v>
      </c>
      <c r="H46" s="365">
        <v>0</v>
      </c>
      <c r="I46" s="365">
        <v>10</v>
      </c>
      <c r="J46" s="365">
        <v>0</v>
      </c>
      <c r="K46" s="365">
        <v>0</v>
      </c>
      <c r="L46" s="365">
        <v>4</v>
      </c>
      <c r="M46" s="365">
        <v>2</v>
      </c>
      <c r="N46" s="365">
        <v>0</v>
      </c>
      <c r="O46" s="365">
        <v>0</v>
      </c>
      <c r="P46" s="366">
        <v>0</v>
      </c>
      <c r="Q46" s="134">
        <f t="shared" si="10"/>
        <v>16</v>
      </c>
      <c r="R46" s="318">
        <f>SUM(Q46/Q48)</f>
        <v>9.1428571428571428E-2</v>
      </c>
      <c r="T46" s="84"/>
      <c r="U46" s="84"/>
      <c r="V46" s="84"/>
      <c r="W46" s="84"/>
      <c r="X46" s="84"/>
      <c r="Y46" s="84"/>
      <c r="Z46" s="84"/>
      <c r="AA46" s="84"/>
      <c r="AB46" s="84"/>
      <c r="AC46" s="84"/>
      <c r="AD46" s="84"/>
      <c r="AE46" s="84"/>
      <c r="AF46" s="84"/>
      <c r="AG46" s="84"/>
      <c r="AH46" s="84"/>
      <c r="AI46" s="84"/>
    </row>
    <row r="47" spans="1:35" s="1325" customFormat="1" ht="15.75" thickBot="1" x14ac:dyDescent="0.3">
      <c r="A47" s="89" t="s">
        <v>170</v>
      </c>
      <c r="B47" s="367">
        <v>0</v>
      </c>
      <c r="C47" s="368">
        <v>0</v>
      </c>
      <c r="D47" s="368">
        <v>0</v>
      </c>
      <c r="E47" s="368">
        <v>0</v>
      </c>
      <c r="F47" s="368">
        <v>0</v>
      </c>
      <c r="G47" s="368">
        <v>0</v>
      </c>
      <c r="H47" s="368">
        <v>0</v>
      </c>
      <c r="I47" s="368">
        <v>0</v>
      </c>
      <c r="J47" s="368">
        <v>0</v>
      </c>
      <c r="K47" s="368">
        <v>0</v>
      </c>
      <c r="L47" s="368">
        <v>0</v>
      </c>
      <c r="M47" s="368">
        <v>0</v>
      </c>
      <c r="N47" s="368">
        <v>0</v>
      </c>
      <c r="O47" s="368">
        <v>0</v>
      </c>
      <c r="P47" s="369">
        <v>0</v>
      </c>
      <c r="Q47" s="135">
        <f t="shared" si="10"/>
        <v>0</v>
      </c>
      <c r="R47" s="319">
        <f>SUM(Q47/Q48)</f>
        <v>0</v>
      </c>
      <c r="T47" s="275"/>
      <c r="U47" s="275"/>
      <c r="V47" s="275"/>
      <c r="W47" s="275"/>
      <c r="X47" s="275"/>
      <c r="Y47" s="275"/>
      <c r="Z47" s="275"/>
      <c r="AA47" s="275"/>
      <c r="AB47" s="275"/>
      <c r="AC47" s="275"/>
      <c r="AD47" s="275"/>
      <c r="AE47" s="275"/>
      <c r="AF47" s="275"/>
      <c r="AG47" s="275"/>
      <c r="AH47" s="275"/>
      <c r="AI47" s="275"/>
    </row>
    <row r="48" spans="1:35" s="1325" customFormat="1" ht="16.5" thickTop="1" thickBot="1" x14ac:dyDescent="0.3">
      <c r="A48" s="90" t="s">
        <v>135</v>
      </c>
      <c r="B48" s="120">
        <f t="shared" ref="B48:P48" si="11">SUM(B44:B47)</f>
        <v>0</v>
      </c>
      <c r="C48" s="121">
        <f t="shared" si="11"/>
        <v>2</v>
      </c>
      <c r="D48" s="121">
        <f t="shared" si="11"/>
        <v>0</v>
      </c>
      <c r="E48" s="121">
        <f t="shared" si="11"/>
        <v>0</v>
      </c>
      <c r="F48" s="121">
        <f t="shared" si="11"/>
        <v>0</v>
      </c>
      <c r="G48" s="121">
        <f t="shared" si="11"/>
        <v>0</v>
      </c>
      <c r="H48" s="121">
        <f t="shared" si="11"/>
        <v>0</v>
      </c>
      <c r="I48" s="121">
        <f t="shared" si="11"/>
        <v>142</v>
      </c>
      <c r="J48" s="121">
        <f t="shared" si="11"/>
        <v>0</v>
      </c>
      <c r="K48" s="121">
        <f t="shared" si="11"/>
        <v>0</v>
      </c>
      <c r="L48" s="121">
        <f t="shared" si="11"/>
        <v>27</v>
      </c>
      <c r="M48" s="121">
        <f t="shared" si="11"/>
        <v>4</v>
      </c>
      <c r="N48" s="121">
        <f t="shared" si="11"/>
        <v>0</v>
      </c>
      <c r="O48" s="121">
        <f t="shared" si="11"/>
        <v>0</v>
      </c>
      <c r="P48" s="136">
        <f t="shared" si="11"/>
        <v>0</v>
      </c>
      <c r="Q48" s="231">
        <f t="shared" si="10"/>
        <v>175</v>
      </c>
      <c r="R48" s="232">
        <f>SUM(R44:R47)</f>
        <v>1</v>
      </c>
      <c r="T48" s="275"/>
      <c r="U48" s="84"/>
      <c r="V48" s="84"/>
      <c r="W48" s="84"/>
      <c r="X48" s="84"/>
      <c r="Y48" s="84"/>
      <c r="Z48" s="84"/>
      <c r="AA48" s="84"/>
      <c r="AB48" s="84"/>
      <c r="AC48" s="84"/>
      <c r="AD48" s="84"/>
      <c r="AE48" s="84"/>
      <c r="AF48" s="84"/>
      <c r="AG48" s="84"/>
      <c r="AH48" s="84"/>
      <c r="AI48" s="84"/>
    </row>
    <row r="49" spans="1:35" s="1325" customFormat="1" ht="17.25" customHeight="1" thickBot="1" x14ac:dyDescent="0.3">
      <c r="A49" s="91" t="s">
        <v>134</v>
      </c>
      <c r="B49" s="314">
        <f>SUM(B48/Q48)</f>
        <v>0</v>
      </c>
      <c r="C49" s="315">
        <f>SUM(C48/Q48)</f>
        <v>1.1428571428571429E-2</v>
      </c>
      <c r="D49" s="315">
        <f>SUM(D48/Q48)</f>
        <v>0</v>
      </c>
      <c r="E49" s="315">
        <f>SUM(E48/Q48)</f>
        <v>0</v>
      </c>
      <c r="F49" s="315">
        <f>SUM(F48/Q48)</f>
        <v>0</v>
      </c>
      <c r="G49" s="315">
        <f>SUM(G48/Q48)</f>
        <v>0</v>
      </c>
      <c r="H49" s="315">
        <f>SUM(H48/Q48)</f>
        <v>0</v>
      </c>
      <c r="I49" s="315">
        <f>SUM(I48/Q48)</f>
        <v>0.81142857142857139</v>
      </c>
      <c r="J49" s="315">
        <f>SUM(J48/Q48)</f>
        <v>0</v>
      </c>
      <c r="K49" s="315">
        <f>SUM(K48/Q48)</f>
        <v>0</v>
      </c>
      <c r="L49" s="315">
        <f>SUM(L48/Q48)</f>
        <v>0.15428571428571428</v>
      </c>
      <c r="M49" s="315">
        <f>SUM(M48/Q48)</f>
        <v>2.2857142857142857E-2</v>
      </c>
      <c r="N49" s="315">
        <f>SUM(N48/Q48)</f>
        <v>0</v>
      </c>
      <c r="O49" s="315">
        <f>SUM(O48/Q48)</f>
        <v>0</v>
      </c>
      <c r="P49" s="316">
        <f>SUM(P48/Q48)</f>
        <v>0</v>
      </c>
      <c r="Q49" s="230">
        <f t="shared" si="10"/>
        <v>1</v>
      </c>
      <c r="R49" s="405"/>
      <c r="T49" s="275"/>
      <c r="U49" s="84"/>
      <c r="V49" s="84"/>
      <c r="W49" s="84"/>
      <c r="X49" s="84"/>
      <c r="Y49" s="84"/>
      <c r="Z49" s="84"/>
      <c r="AA49" s="84"/>
      <c r="AB49" s="84"/>
      <c r="AC49" s="84"/>
      <c r="AD49" s="84"/>
      <c r="AE49" s="84"/>
      <c r="AF49" s="84"/>
      <c r="AG49" s="84"/>
      <c r="AH49" s="84"/>
      <c r="AI49" s="84"/>
    </row>
    <row r="50" spans="1:35" s="1325" customFormat="1" ht="16.5" hidden="1" thickBot="1" x14ac:dyDescent="0.3">
      <c r="A50" s="2129" t="s">
        <v>181</v>
      </c>
      <c r="B50" s="2130"/>
      <c r="C50" s="2130"/>
      <c r="D50" s="2130"/>
      <c r="E50" s="2130"/>
      <c r="F50" s="2130"/>
      <c r="G50" s="2130"/>
      <c r="H50" s="2130"/>
      <c r="I50" s="2130"/>
      <c r="J50" s="2130"/>
      <c r="K50" s="2130"/>
      <c r="L50" s="2130"/>
      <c r="M50" s="2130"/>
      <c r="N50" s="2130"/>
      <c r="O50" s="2130"/>
      <c r="P50" s="2130"/>
      <c r="Q50" s="2130"/>
      <c r="R50" s="2131"/>
    </row>
    <row r="51" spans="1:35" s="1325" customFormat="1" ht="66.75" hidden="1" customHeight="1" thickBot="1" x14ac:dyDescent="0.3">
      <c r="A51" s="73"/>
      <c r="B51" s="705" t="s">
        <v>148</v>
      </c>
      <c r="C51" s="706" t="s">
        <v>149</v>
      </c>
      <c r="D51" s="706" t="s">
        <v>150</v>
      </c>
      <c r="E51" s="706" t="s">
        <v>151</v>
      </c>
      <c r="F51" s="706" t="s">
        <v>152</v>
      </c>
      <c r="G51" s="706" t="s">
        <v>153</v>
      </c>
      <c r="H51" s="706" t="s">
        <v>154</v>
      </c>
      <c r="I51" s="706" t="s">
        <v>155</v>
      </c>
      <c r="J51" s="706" t="s">
        <v>156</v>
      </c>
      <c r="K51" s="706" t="s">
        <v>157</v>
      </c>
      <c r="L51" s="706" t="s">
        <v>158</v>
      </c>
      <c r="M51" s="706" t="s">
        <v>159</v>
      </c>
      <c r="N51" s="706" t="s">
        <v>160</v>
      </c>
      <c r="O51" s="706" t="s">
        <v>161</v>
      </c>
      <c r="P51" s="708" t="s">
        <v>162</v>
      </c>
      <c r="Q51" s="74" t="s">
        <v>163</v>
      </c>
      <c r="R51" s="74" t="s">
        <v>164</v>
      </c>
    </row>
    <row r="52" spans="1:35" s="1325" customFormat="1" ht="15.75" hidden="1" thickBot="1" x14ac:dyDescent="0.3">
      <c r="A52" s="2126" t="s">
        <v>165</v>
      </c>
      <c r="B52" s="2132"/>
      <c r="C52" s="2132"/>
      <c r="D52" s="2132"/>
      <c r="E52" s="2132"/>
      <c r="F52" s="2132"/>
      <c r="G52" s="2132"/>
      <c r="H52" s="2132"/>
      <c r="I52" s="2132"/>
      <c r="J52" s="2132"/>
      <c r="K52" s="2132"/>
      <c r="L52" s="2132"/>
      <c r="M52" s="2132"/>
      <c r="N52" s="2132"/>
      <c r="O52" s="2132"/>
      <c r="P52" s="2132"/>
      <c r="Q52" s="2132"/>
      <c r="R52" s="2128"/>
    </row>
    <row r="53" spans="1:35" s="1325" customFormat="1" hidden="1" x14ac:dyDescent="0.25">
      <c r="A53" s="87" t="s">
        <v>112</v>
      </c>
      <c r="B53" s="361">
        <v>0</v>
      </c>
      <c r="C53" s="362">
        <v>1</v>
      </c>
      <c r="D53" s="362">
        <v>0</v>
      </c>
      <c r="E53" s="362">
        <v>0</v>
      </c>
      <c r="F53" s="362">
        <v>0</v>
      </c>
      <c r="G53" s="362">
        <v>0</v>
      </c>
      <c r="H53" s="362">
        <v>0</v>
      </c>
      <c r="I53" s="362">
        <v>14</v>
      </c>
      <c r="J53" s="362">
        <v>0</v>
      </c>
      <c r="K53" s="362">
        <v>0</v>
      </c>
      <c r="L53" s="362">
        <v>3</v>
      </c>
      <c r="M53" s="362">
        <v>0</v>
      </c>
      <c r="N53" s="362">
        <v>0</v>
      </c>
      <c r="O53" s="362">
        <v>0</v>
      </c>
      <c r="P53" s="363">
        <v>0</v>
      </c>
      <c r="Q53" s="133">
        <f t="shared" ref="Q53:Q58" si="12">SUM(B53:P53)</f>
        <v>18</v>
      </c>
      <c r="R53" s="317">
        <f>SUM(Q53/Q57)</f>
        <v>0.24657534246575341</v>
      </c>
    </row>
    <row r="54" spans="1:35" s="1325" customFormat="1" hidden="1" x14ac:dyDescent="0.25">
      <c r="A54" s="88" t="s">
        <v>113</v>
      </c>
      <c r="B54" s="364">
        <v>0</v>
      </c>
      <c r="C54" s="365">
        <v>0</v>
      </c>
      <c r="D54" s="365">
        <v>0</v>
      </c>
      <c r="E54" s="365">
        <v>0</v>
      </c>
      <c r="F54" s="365">
        <v>0</v>
      </c>
      <c r="G54" s="365">
        <v>0</v>
      </c>
      <c r="H54" s="365">
        <v>0</v>
      </c>
      <c r="I54" s="365">
        <v>37</v>
      </c>
      <c r="J54" s="365">
        <v>0</v>
      </c>
      <c r="K54" s="365">
        <v>0</v>
      </c>
      <c r="L54" s="365">
        <v>4</v>
      </c>
      <c r="M54" s="365">
        <v>1</v>
      </c>
      <c r="N54" s="365">
        <v>0</v>
      </c>
      <c r="O54" s="365">
        <v>1</v>
      </c>
      <c r="P54" s="366">
        <v>0</v>
      </c>
      <c r="Q54" s="134">
        <f t="shared" si="12"/>
        <v>43</v>
      </c>
      <c r="R54" s="318">
        <f>SUM(Q54/Q57)</f>
        <v>0.58904109589041098</v>
      </c>
    </row>
    <row r="55" spans="1:35" s="1325" customFormat="1" hidden="1" x14ac:dyDescent="0.25">
      <c r="A55" s="88" t="s">
        <v>114</v>
      </c>
      <c r="B55" s="364">
        <v>0</v>
      </c>
      <c r="C55" s="365">
        <v>0</v>
      </c>
      <c r="D55" s="365">
        <v>0</v>
      </c>
      <c r="E55" s="365">
        <v>0</v>
      </c>
      <c r="F55" s="365">
        <v>0</v>
      </c>
      <c r="G55" s="365">
        <v>0</v>
      </c>
      <c r="H55" s="365">
        <v>0</v>
      </c>
      <c r="I55" s="365">
        <v>9</v>
      </c>
      <c r="J55" s="365">
        <v>1</v>
      </c>
      <c r="K55" s="365">
        <v>0</v>
      </c>
      <c r="L55" s="365">
        <v>2</v>
      </c>
      <c r="M55" s="365">
        <v>0</v>
      </c>
      <c r="N55" s="365">
        <v>0</v>
      </c>
      <c r="O55" s="365">
        <v>0</v>
      </c>
      <c r="P55" s="366">
        <v>0</v>
      </c>
      <c r="Q55" s="134">
        <f t="shared" si="12"/>
        <v>12</v>
      </c>
      <c r="R55" s="318">
        <f>SUM(Q55/Q57)</f>
        <v>0.16438356164383561</v>
      </c>
    </row>
    <row r="56" spans="1:35" s="1325" customFormat="1" ht="15.75" hidden="1" thickBot="1" x14ac:dyDescent="0.3">
      <c r="A56" s="89" t="s">
        <v>115</v>
      </c>
      <c r="B56" s="367">
        <v>0</v>
      </c>
      <c r="C56" s="368">
        <v>0</v>
      </c>
      <c r="D56" s="368">
        <v>0</v>
      </c>
      <c r="E56" s="368">
        <v>0</v>
      </c>
      <c r="F56" s="368">
        <v>0</v>
      </c>
      <c r="G56" s="368">
        <v>0</v>
      </c>
      <c r="H56" s="368">
        <v>0</v>
      </c>
      <c r="I56" s="368">
        <v>0</v>
      </c>
      <c r="J56" s="368">
        <v>0</v>
      </c>
      <c r="K56" s="368">
        <v>0</v>
      </c>
      <c r="L56" s="368">
        <v>0</v>
      </c>
      <c r="M56" s="368">
        <v>0</v>
      </c>
      <c r="N56" s="368">
        <v>0</v>
      </c>
      <c r="O56" s="368">
        <v>0</v>
      </c>
      <c r="P56" s="369">
        <v>0</v>
      </c>
      <c r="Q56" s="135">
        <f t="shared" si="12"/>
        <v>0</v>
      </c>
      <c r="R56" s="319">
        <f>SUM(Q56/Q57)</f>
        <v>0</v>
      </c>
    </row>
    <row r="57" spans="1:35" s="1325" customFormat="1" ht="16.5" hidden="1" thickTop="1" thickBot="1" x14ac:dyDescent="0.3">
      <c r="A57" s="90" t="s">
        <v>135</v>
      </c>
      <c r="B57" s="120">
        <f t="shared" ref="B57:P57" si="13">SUM(B53:B56)</f>
        <v>0</v>
      </c>
      <c r="C57" s="121">
        <f t="shared" si="13"/>
        <v>1</v>
      </c>
      <c r="D57" s="121">
        <f t="shared" si="13"/>
        <v>0</v>
      </c>
      <c r="E57" s="121">
        <f t="shared" si="13"/>
        <v>0</v>
      </c>
      <c r="F57" s="121">
        <f t="shared" si="13"/>
        <v>0</v>
      </c>
      <c r="G57" s="121">
        <f t="shared" si="13"/>
        <v>0</v>
      </c>
      <c r="H57" s="121">
        <f t="shared" si="13"/>
        <v>0</v>
      </c>
      <c r="I57" s="121">
        <f t="shared" si="13"/>
        <v>60</v>
      </c>
      <c r="J57" s="121">
        <f t="shared" si="13"/>
        <v>1</v>
      </c>
      <c r="K57" s="121">
        <f t="shared" si="13"/>
        <v>0</v>
      </c>
      <c r="L57" s="121">
        <f t="shared" si="13"/>
        <v>9</v>
      </c>
      <c r="M57" s="121">
        <f t="shared" si="13"/>
        <v>1</v>
      </c>
      <c r="N57" s="121">
        <f t="shared" si="13"/>
        <v>0</v>
      </c>
      <c r="O57" s="121">
        <f t="shared" si="13"/>
        <v>1</v>
      </c>
      <c r="P57" s="136">
        <f t="shared" si="13"/>
        <v>0</v>
      </c>
      <c r="Q57" s="231">
        <f t="shared" si="12"/>
        <v>73</v>
      </c>
      <c r="R57" s="232">
        <f>SUM(R53:R56)</f>
        <v>1</v>
      </c>
    </row>
    <row r="58" spans="1:35" s="1325" customFormat="1" ht="15.75" hidden="1" thickBot="1" x14ac:dyDescent="0.3">
      <c r="A58" s="91" t="s">
        <v>134</v>
      </c>
      <c r="B58" s="314">
        <f>SUM(B57/Q57)</f>
        <v>0</v>
      </c>
      <c r="C58" s="315">
        <f>SUM(C57/Q57)</f>
        <v>1.3698630136986301E-2</v>
      </c>
      <c r="D58" s="315">
        <f>SUM(D57/Q57)</f>
        <v>0</v>
      </c>
      <c r="E58" s="315">
        <f>SUM(E57/Q57)</f>
        <v>0</v>
      </c>
      <c r="F58" s="315">
        <f>SUM(F57/Q57)</f>
        <v>0</v>
      </c>
      <c r="G58" s="315">
        <f>SUM(G57/Q57)</f>
        <v>0</v>
      </c>
      <c r="H58" s="315">
        <f>SUM(H57/Q57)</f>
        <v>0</v>
      </c>
      <c r="I58" s="315">
        <f>SUM(I57/Q57)</f>
        <v>0.82191780821917804</v>
      </c>
      <c r="J58" s="315">
        <f>SUM(J57/Q57)</f>
        <v>1.3698630136986301E-2</v>
      </c>
      <c r="K58" s="315">
        <f>SUM(K57/Q57)</f>
        <v>0</v>
      </c>
      <c r="L58" s="315">
        <f>SUM(L57/Q57)</f>
        <v>0.12328767123287671</v>
      </c>
      <c r="M58" s="315">
        <f>SUM(M57/Q57)</f>
        <v>1.3698630136986301E-2</v>
      </c>
      <c r="N58" s="315">
        <f>SUM(N57/Q57)</f>
        <v>0</v>
      </c>
      <c r="O58" s="315">
        <f>SUM(O57/Q57)</f>
        <v>1.3698630136986301E-2</v>
      </c>
      <c r="P58" s="316">
        <f>SUM(P57/Q57)</f>
        <v>0</v>
      </c>
      <c r="Q58" s="230">
        <f t="shared" si="12"/>
        <v>1.0000000000000002</v>
      </c>
      <c r="R58" s="405"/>
    </row>
    <row r="59" spans="1:35" s="1325" customFormat="1" ht="16.5" hidden="1" customHeight="1" thickBot="1" x14ac:dyDescent="0.3">
      <c r="A59" s="2126" t="s">
        <v>166</v>
      </c>
      <c r="B59" s="2132"/>
      <c r="C59" s="2132"/>
      <c r="D59" s="2132"/>
      <c r="E59" s="2132"/>
      <c r="F59" s="2132"/>
      <c r="G59" s="2132"/>
      <c r="H59" s="2132"/>
      <c r="I59" s="2132"/>
      <c r="J59" s="2132"/>
      <c r="K59" s="2132"/>
      <c r="L59" s="2132"/>
      <c r="M59" s="2132"/>
      <c r="N59" s="2132"/>
      <c r="O59" s="2132"/>
      <c r="P59" s="2132"/>
      <c r="Q59" s="2133"/>
      <c r="R59" s="2134"/>
      <c r="T59" s="614"/>
    </row>
    <row r="60" spans="1:35" s="1325" customFormat="1" hidden="1" x14ac:dyDescent="0.25">
      <c r="A60" s="87" t="s">
        <v>167</v>
      </c>
      <c r="B60" s="361">
        <v>0</v>
      </c>
      <c r="C60" s="362">
        <v>0</v>
      </c>
      <c r="D60" s="362">
        <v>0</v>
      </c>
      <c r="E60" s="362">
        <v>0</v>
      </c>
      <c r="F60" s="362">
        <v>0</v>
      </c>
      <c r="G60" s="362">
        <v>0</v>
      </c>
      <c r="H60" s="362">
        <v>0</v>
      </c>
      <c r="I60" s="362">
        <v>1</v>
      </c>
      <c r="J60" s="362">
        <v>0</v>
      </c>
      <c r="K60" s="362">
        <v>0</v>
      </c>
      <c r="L60" s="362">
        <v>0</v>
      </c>
      <c r="M60" s="362">
        <v>0</v>
      </c>
      <c r="N60" s="362">
        <v>0</v>
      </c>
      <c r="O60" s="362">
        <v>0</v>
      </c>
      <c r="P60" s="363">
        <v>0</v>
      </c>
      <c r="Q60" s="133">
        <f t="shared" ref="Q60:Q65" si="14">SUM(B60:P60)</f>
        <v>1</v>
      </c>
      <c r="R60" s="317">
        <f>SUM(Q60/Q64)</f>
        <v>1.3698630136986301E-2</v>
      </c>
    </row>
    <row r="61" spans="1:35" s="1325" customFormat="1" hidden="1" x14ac:dyDescent="0.25">
      <c r="A61" s="88" t="s">
        <v>168</v>
      </c>
      <c r="B61" s="364">
        <v>0</v>
      </c>
      <c r="C61" s="365">
        <v>1</v>
      </c>
      <c r="D61" s="365">
        <v>0</v>
      </c>
      <c r="E61" s="365">
        <v>0</v>
      </c>
      <c r="F61" s="365">
        <v>0</v>
      </c>
      <c r="G61" s="365">
        <v>0</v>
      </c>
      <c r="H61" s="365">
        <v>0</v>
      </c>
      <c r="I61" s="365">
        <v>16</v>
      </c>
      <c r="J61" s="365">
        <v>1</v>
      </c>
      <c r="K61" s="365">
        <v>0</v>
      </c>
      <c r="L61" s="365">
        <v>1</v>
      </c>
      <c r="M61" s="365">
        <v>0</v>
      </c>
      <c r="N61" s="365">
        <v>0</v>
      </c>
      <c r="O61" s="365">
        <v>0</v>
      </c>
      <c r="P61" s="366">
        <v>0</v>
      </c>
      <c r="Q61" s="134">
        <f t="shared" si="14"/>
        <v>19</v>
      </c>
      <c r="R61" s="318">
        <f>SUM(Q61/Q64)</f>
        <v>0.26027397260273971</v>
      </c>
    </row>
    <row r="62" spans="1:35" s="1325" customFormat="1" hidden="1" x14ac:dyDescent="0.25">
      <c r="A62" s="88" t="s">
        <v>169</v>
      </c>
      <c r="B62" s="364">
        <v>0</v>
      </c>
      <c r="C62" s="365">
        <v>0</v>
      </c>
      <c r="D62" s="365">
        <v>0</v>
      </c>
      <c r="E62" s="365">
        <v>0</v>
      </c>
      <c r="F62" s="365">
        <v>0</v>
      </c>
      <c r="G62" s="365">
        <v>0</v>
      </c>
      <c r="H62" s="365">
        <v>0</v>
      </c>
      <c r="I62" s="365">
        <v>20</v>
      </c>
      <c r="J62" s="365">
        <v>0</v>
      </c>
      <c r="K62" s="365">
        <v>0</v>
      </c>
      <c r="L62" s="365">
        <v>5</v>
      </c>
      <c r="M62" s="365">
        <v>1</v>
      </c>
      <c r="N62" s="365">
        <v>0</v>
      </c>
      <c r="O62" s="365">
        <v>1</v>
      </c>
      <c r="P62" s="366">
        <v>0</v>
      </c>
      <c r="Q62" s="134">
        <f t="shared" si="14"/>
        <v>27</v>
      </c>
      <c r="R62" s="318">
        <f>SUM(Q62/Q64)</f>
        <v>0.36986301369863012</v>
      </c>
      <c r="T62" s="84"/>
      <c r="U62" s="84"/>
      <c r="V62" s="84"/>
      <c r="W62" s="84"/>
      <c r="X62" s="84"/>
      <c r="Y62" s="84"/>
      <c r="Z62" s="84"/>
      <c r="AA62" s="84"/>
      <c r="AB62" s="84"/>
      <c r="AC62" s="84"/>
      <c r="AD62" s="84"/>
      <c r="AE62" s="84"/>
      <c r="AF62" s="84"/>
      <c r="AG62" s="84"/>
      <c r="AH62" s="84"/>
      <c r="AI62" s="84"/>
    </row>
    <row r="63" spans="1:35" s="1325" customFormat="1" ht="15.75" hidden="1" thickBot="1" x14ac:dyDescent="0.3">
      <c r="A63" s="89" t="s">
        <v>170</v>
      </c>
      <c r="B63" s="367">
        <v>0</v>
      </c>
      <c r="C63" s="368">
        <v>0</v>
      </c>
      <c r="D63" s="368">
        <v>0</v>
      </c>
      <c r="E63" s="368">
        <v>0</v>
      </c>
      <c r="F63" s="368">
        <v>0</v>
      </c>
      <c r="G63" s="368">
        <v>0</v>
      </c>
      <c r="H63" s="368">
        <v>0</v>
      </c>
      <c r="I63" s="368">
        <v>23</v>
      </c>
      <c r="J63" s="368">
        <v>0</v>
      </c>
      <c r="K63" s="368">
        <v>0</v>
      </c>
      <c r="L63" s="368">
        <v>3</v>
      </c>
      <c r="M63" s="368">
        <v>0</v>
      </c>
      <c r="N63" s="368">
        <v>0</v>
      </c>
      <c r="O63" s="368">
        <v>0</v>
      </c>
      <c r="P63" s="369">
        <v>0</v>
      </c>
      <c r="Q63" s="135">
        <f t="shared" si="14"/>
        <v>26</v>
      </c>
      <c r="R63" s="319">
        <f>SUM(Q63/Q64)</f>
        <v>0.35616438356164382</v>
      </c>
      <c r="T63" s="275"/>
      <c r="U63" s="275"/>
      <c r="V63" s="275"/>
      <c r="W63" s="275"/>
      <c r="X63" s="275"/>
      <c r="Y63" s="275"/>
      <c r="Z63" s="275"/>
      <c r="AA63" s="275"/>
      <c r="AB63" s="275"/>
      <c r="AC63" s="275"/>
      <c r="AD63" s="275"/>
      <c r="AE63" s="275"/>
      <c r="AF63" s="275"/>
      <c r="AG63" s="275"/>
      <c r="AH63" s="275"/>
      <c r="AI63" s="275"/>
    </row>
    <row r="64" spans="1:35" s="1325" customFormat="1" ht="16.5" hidden="1" thickTop="1" thickBot="1" x14ac:dyDescent="0.3">
      <c r="A64" s="90" t="s">
        <v>135</v>
      </c>
      <c r="B64" s="120">
        <f t="shared" ref="B64:P64" si="15">SUM(B60:B63)</f>
        <v>0</v>
      </c>
      <c r="C64" s="121">
        <f t="shared" si="15"/>
        <v>1</v>
      </c>
      <c r="D64" s="121">
        <f t="shared" si="15"/>
        <v>0</v>
      </c>
      <c r="E64" s="121">
        <f t="shared" si="15"/>
        <v>0</v>
      </c>
      <c r="F64" s="121">
        <f t="shared" si="15"/>
        <v>0</v>
      </c>
      <c r="G64" s="121">
        <f t="shared" si="15"/>
        <v>0</v>
      </c>
      <c r="H64" s="121">
        <f t="shared" si="15"/>
        <v>0</v>
      </c>
      <c r="I64" s="121">
        <f t="shared" si="15"/>
        <v>60</v>
      </c>
      <c r="J64" s="121">
        <f t="shared" si="15"/>
        <v>1</v>
      </c>
      <c r="K64" s="121">
        <f t="shared" si="15"/>
        <v>0</v>
      </c>
      <c r="L64" s="121">
        <f t="shared" si="15"/>
        <v>9</v>
      </c>
      <c r="M64" s="121">
        <f t="shared" si="15"/>
        <v>1</v>
      </c>
      <c r="N64" s="121">
        <f t="shared" si="15"/>
        <v>0</v>
      </c>
      <c r="O64" s="121">
        <f t="shared" si="15"/>
        <v>1</v>
      </c>
      <c r="P64" s="136">
        <f t="shared" si="15"/>
        <v>0</v>
      </c>
      <c r="Q64" s="231">
        <f t="shared" si="14"/>
        <v>73</v>
      </c>
      <c r="R64" s="232">
        <f>SUM(R60:R63)</f>
        <v>0.99999999999999989</v>
      </c>
      <c r="T64" s="275"/>
      <c r="U64" s="84"/>
      <c r="V64" s="84"/>
      <c r="W64" s="84"/>
      <c r="X64" s="84"/>
      <c r="Y64" s="84"/>
      <c r="Z64" s="84"/>
      <c r="AA64" s="84"/>
      <c r="AB64" s="84"/>
      <c r="AC64" s="84"/>
      <c r="AD64" s="84"/>
      <c r="AE64" s="84"/>
      <c r="AF64" s="84"/>
      <c r="AG64" s="84"/>
      <c r="AH64" s="84"/>
      <c r="AI64" s="84"/>
    </row>
    <row r="65" spans="1:35" s="1325" customFormat="1" ht="17.25" hidden="1" customHeight="1" thickBot="1" x14ac:dyDescent="0.3">
      <c r="A65" s="91" t="s">
        <v>134</v>
      </c>
      <c r="B65" s="314">
        <f>SUM(B64/Q64)</f>
        <v>0</v>
      </c>
      <c r="C65" s="315">
        <f>SUM(C64/Q64)</f>
        <v>1.3698630136986301E-2</v>
      </c>
      <c r="D65" s="315">
        <f>SUM(D64/Q64)</f>
        <v>0</v>
      </c>
      <c r="E65" s="315">
        <f>SUM(E64/Q64)</f>
        <v>0</v>
      </c>
      <c r="F65" s="315">
        <f>SUM(F64/Q64)</f>
        <v>0</v>
      </c>
      <c r="G65" s="315">
        <f>SUM(G64/Q64)</f>
        <v>0</v>
      </c>
      <c r="H65" s="315">
        <f>SUM(H64/Q64)</f>
        <v>0</v>
      </c>
      <c r="I65" s="315">
        <f>SUM(I64/Q64)</f>
        <v>0.82191780821917804</v>
      </c>
      <c r="J65" s="315">
        <f>SUM(J64/Q64)</f>
        <v>1.3698630136986301E-2</v>
      </c>
      <c r="K65" s="315">
        <f>SUM(K64/Q64)</f>
        <v>0</v>
      </c>
      <c r="L65" s="315">
        <f>SUM(L64/Q64)</f>
        <v>0.12328767123287671</v>
      </c>
      <c r="M65" s="315">
        <f>SUM(M64/Q64)</f>
        <v>1.3698630136986301E-2</v>
      </c>
      <c r="N65" s="315">
        <f>SUM(N64/Q64)</f>
        <v>0</v>
      </c>
      <c r="O65" s="315">
        <f>SUM(O64/Q64)</f>
        <v>1.3698630136986301E-2</v>
      </c>
      <c r="P65" s="316">
        <f>SUM(P64/Q64)</f>
        <v>0</v>
      </c>
      <c r="Q65" s="230">
        <f t="shared" si="14"/>
        <v>1.0000000000000002</v>
      </c>
      <c r="R65" s="405"/>
      <c r="T65" s="275"/>
      <c r="U65" s="84"/>
      <c r="V65" s="84"/>
      <c r="W65" s="84"/>
      <c r="X65" s="84"/>
      <c r="Y65" s="84"/>
      <c r="Z65" s="84"/>
      <c r="AA65" s="84"/>
      <c r="AB65" s="84"/>
      <c r="AC65" s="84"/>
      <c r="AD65" s="84"/>
      <c r="AE65" s="84"/>
      <c r="AF65" s="84"/>
      <c r="AG65" s="84"/>
      <c r="AH65" s="84"/>
      <c r="AI65" s="84"/>
    </row>
    <row r="66" spans="1:35" s="1325" customFormat="1" ht="16.5" hidden="1" thickBot="1" x14ac:dyDescent="0.3">
      <c r="A66" s="2129" t="s">
        <v>182</v>
      </c>
      <c r="B66" s="2130"/>
      <c r="C66" s="2130"/>
      <c r="D66" s="2130"/>
      <c r="E66" s="2130"/>
      <c r="F66" s="2130"/>
      <c r="G66" s="2130"/>
      <c r="H66" s="2130"/>
      <c r="I66" s="2130"/>
      <c r="J66" s="2130"/>
      <c r="K66" s="2130"/>
      <c r="L66" s="2130"/>
      <c r="M66" s="2130"/>
      <c r="N66" s="2130"/>
      <c r="O66" s="2130"/>
      <c r="P66" s="2130"/>
      <c r="Q66" s="2130"/>
      <c r="R66" s="2131"/>
    </row>
    <row r="67" spans="1:35" s="1325" customFormat="1" ht="66.75" hidden="1" customHeight="1" thickBot="1" x14ac:dyDescent="0.3">
      <c r="A67" s="73"/>
      <c r="B67" s="705" t="s">
        <v>148</v>
      </c>
      <c r="C67" s="706" t="s">
        <v>149</v>
      </c>
      <c r="D67" s="706" t="s">
        <v>150</v>
      </c>
      <c r="E67" s="706" t="s">
        <v>151</v>
      </c>
      <c r="F67" s="706" t="s">
        <v>152</v>
      </c>
      <c r="G67" s="706" t="s">
        <v>153</v>
      </c>
      <c r="H67" s="706" t="s">
        <v>154</v>
      </c>
      <c r="I67" s="706" t="s">
        <v>155</v>
      </c>
      <c r="J67" s="706" t="s">
        <v>156</v>
      </c>
      <c r="K67" s="706" t="s">
        <v>157</v>
      </c>
      <c r="L67" s="706" t="s">
        <v>158</v>
      </c>
      <c r="M67" s="706" t="s">
        <v>159</v>
      </c>
      <c r="N67" s="706" t="s">
        <v>160</v>
      </c>
      <c r="O67" s="706" t="s">
        <v>161</v>
      </c>
      <c r="P67" s="708" t="s">
        <v>162</v>
      </c>
      <c r="Q67" s="74" t="s">
        <v>163</v>
      </c>
      <c r="R67" s="74" t="s">
        <v>164</v>
      </c>
    </row>
    <row r="68" spans="1:35" s="1325" customFormat="1" ht="15.75" hidden="1" thickBot="1" x14ac:dyDescent="0.3">
      <c r="A68" s="2126" t="s">
        <v>165</v>
      </c>
      <c r="B68" s="2132"/>
      <c r="C68" s="2132"/>
      <c r="D68" s="2132"/>
      <c r="E68" s="2132"/>
      <c r="F68" s="2132"/>
      <c r="G68" s="2132"/>
      <c r="H68" s="2132"/>
      <c r="I68" s="2132"/>
      <c r="J68" s="2132"/>
      <c r="K68" s="2132"/>
      <c r="L68" s="2132"/>
      <c r="M68" s="2132"/>
      <c r="N68" s="2132"/>
      <c r="O68" s="2132"/>
      <c r="P68" s="2132"/>
      <c r="Q68" s="2132"/>
      <c r="R68" s="2128"/>
    </row>
    <row r="69" spans="1:35" s="1325" customFormat="1" hidden="1" x14ac:dyDescent="0.25">
      <c r="A69" s="87" t="s">
        <v>112</v>
      </c>
      <c r="B69" s="361">
        <v>0</v>
      </c>
      <c r="C69" s="362">
        <v>0</v>
      </c>
      <c r="D69" s="362">
        <v>0</v>
      </c>
      <c r="E69" s="362">
        <v>0</v>
      </c>
      <c r="F69" s="362">
        <v>0</v>
      </c>
      <c r="G69" s="362">
        <v>0</v>
      </c>
      <c r="H69" s="362">
        <v>0</v>
      </c>
      <c r="I69" s="362">
        <v>5</v>
      </c>
      <c r="J69" s="362">
        <v>0</v>
      </c>
      <c r="K69" s="362">
        <v>0</v>
      </c>
      <c r="L69" s="362">
        <v>0</v>
      </c>
      <c r="M69" s="362">
        <v>0</v>
      </c>
      <c r="N69" s="362">
        <v>0</v>
      </c>
      <c r="O69" s="362">
        <v>0</v>
      </c>
      <c r="P69" s="363">
        <v>0</v>
      </c>
      <c r="Q69" s="133">
        <f t="shared" ref="Q69:Q74" si="16">SUM(B69:P69)</f>
        <v>5</v>
      </c>
      <c r="R69" s="317">
        <f>SUM(Q69/Q73)</f>
        <v>0.25</v>
      </c>
    </row>
    <row r="70" spans="1:35" s="1325" customFormat="1" hidden="1" x14ac:dyDescent="0.25">
      <c r="A70" s="88" t="s">
        <v>113</v>
      </c>
      <c r="B70" s="364">
        <v>0</v>
      </c>
      <c r="C70" s="365">
        <v>0</v>
      </c>
      <c r="D70" s="365">
        <v>0</v>
      </c>
      <c r="E70" s="365">
        <v>0</v>
      </c>
      <c r="F70" s="365">
        <v>0</v>
      </c>
      <c r="G70" s="365">
        <v>0</v>
      </c>
      <c r="H70" s="365">
        <v>0</v>
      </c>
      <c r="I70" s="365">
        <v>13</v>
      </c>
      <c r="J70" s="365">
        <v>0</v>
      </c>
      <c r="K70" s="365">
        <v>0</v>
      </c>
      <c r="L70" s="365">
        <v>2</v>
      </c>
      <c r="M70" s="365">
        <v>0</v>
      </c>
      <c r="N70" s="365">
        <v>0</v>
      </c>
      <c r="O70" s="365">
        <v>0</v>
      </c>
      <c r="P70" s="366">
        <v>0</v>
      </c>
      <c r="Q70" s="134">
        <f t="shared" si="16"/>
        <v>15</v>
      </c>
      <c r="R70" s="318">
        <f>SUM(Q70/Q73)</f>
        <v>0.75</v>
      </c>
    </row>
    <row r="71" spans="1:35" s="1325" customFormat="1" hidden="1" x14ac:dyDescent="0.25">
      <c r="A71" s="88" t="s">
        <v>114</v>
      </c>
      <c r="B71" s="364">
        <v>0</v>
      </c>
      <c r="C71" s="365">
        <v>0</v>
      </c>
      <c r="D71" s="365">
        <v>0</v>
      </c>
      <c r="E71" s="365">
        <v>0</v>
      </c>
      <c r="F71" s="365">
        <v>0</v>
      </c>
      <c r="G71" s="365">
        <v>0</v>
      </c>
      <c r="H71" s="365">
        <v>0</v>
      </c>
      <c r="I71" s="365">
        <v>0</v>
      </c>
      <c r="J71" s="365">
        <v>0</v>
      </c>
      <c r="K71" s="365">
        <v>0</v>
      </c>
      <c r="L71" s="365">
        <v>0</v>
      </c>
      <c r="M71" s="365">
        <v>0</v>
      </c>
      <c r="N71" s="365">
        <v>0</v>
      </c>
      <c r="O71" s="365">
        <v>0</v>
      </c>
      <c r="P71" s="366">
        <v>0</v>
      </c>
      <c r="Q71" s="134">
        <f t="shared" si="16"/>
        <v>0</v>
      </c>
      <c r="R71" s="318">
        <f>SUM(Q71/Q73)</f>
        <v>0</v>
      </c>
    </row>
    <row r="72" spans="1:35" s="1325" customFormat="1" ht="15.75" hidden="1" thickBot="1" x14ac:dyDescent="0.3">
      <c r="A72" s="89" t="s">
        <v>115</v>
      </c>
      <c r="B72" s="367">
        <v>0</v>
      </c>
      <c r="C72" s="368">
        <v>0</v>
      </c>
      <c r="D72" s="368">
        <v>0</v>
      </c>
      <c r="E72" s="368">
        <v>0</v>
      </c>
      <c r="F72" s="368">
        <v>0</v>
      </c>
      <c r="G72" s="368">
        <v>0</v>
      </c>
      <c r="H72" s="368">
        <v>0</v>
      </c>
      <c r="I72" s="368">
        <v>0</v>
      </c>
      <c r="J72" s="368">
        <v>0</v>
      </c>
      <c r="K72" s="368">
        <v>0</v>
      </c>
      <c r="L72" s="368">
        <v>0</v>
      </c>
      <c r="M72" s="368">
        <v>0</v>
      </c>
      <c r="N72" s="368">
        <v>0</v>
      </c>
      <c r="O72" s="368">
        <v>0</v>
      </c>
      <c r="P72" s="369">
        <v>0</v>
      </c>
      <c r="Q72" s="135">
        <f t="shared" si="16"/>
        <v>0</v>
      </c>
      <c r="R72" s="319">
        <f>SUM(Q72/Q73)</f>
        <v>0</v>
      </c>
    </row>
    <row r="73" spans="1:35" s="1325" customFormat="1" ht="16.5" hidden="1" thickTop="1" thickBot="1" x14ac:dyDescent="0.3">
      <c r="A73" s="90" t="s">
        <v>135</v>
      </c>
      <c r="B73" s="120">
        <f t="shared" ref="B73:P73" si="17">SUM(B69:B72)</f>
        <v>0</v>
      </c>
      <c r="C73" s="121">
        <f t="shared" si="17"/>
        <v>0</v>
      </c>
      <c r="D73" s="121">
        <f t="shared" si="17"/>
        <v>0</v>
      </c>
      <c r="E73" s="121">
        <f t="shared" si="17"/>
        <v>0</v>
      </c>
      <c r="F73" s="121">
        <f t="shared" si="17"/>
        <v>0</v>
      </c>
      <c r="G73" s="121">
        <f t="shared" si="17"/>
        <v>0</v>
      </c>
      <c r="H73" s="121">
        <f t="shared" si="17"/>
        <v>0</v>
      </c>
      <c r="I73" s="121">
        <f t="shared" si="17"/>
        <v>18</v>
      </c>
      <c r="J73" s="121">
        <f t="shared" si="17"/>
        <v>0</v>
      </c>
      <c r="K73" s="121">
        <f t="shared" si="17"/>
        <v>0</v>
      </c>
      <c r="L73" s="121">
        <f t="shared" si="17"/>
        <v>2</v>
      </c>
      <c r="M73" s="121">
        <f t="shared" si="17"/>
        <v>0</v>
      </c>
      <c r="N73" s="121">
        <f t="shared" si="17"/>
        <v>0</v>
      </c>
      <c r="O73" s="121">
        <f t="shared" si="17"/>
        <v>0</v>
      </c>
      <c r="P73" s="136">
        <f t="shared" si="17"/>
        <v>0</v>
      </c>
      <c r="Q73" s="231">
        <f t="shared" si="16"/>
        <v>20</v>
      </c>
      <c r="R73" s="232">
        <f>SUM(R69:R72)</f>
        <v>1</v>
      </c>
    </row>
    <row r="74" spans="1:35" s="1325" customFormat="1" ht="15.75" hidden="1" thickBot="1" x14ac:dyDescent="0.3">
      <c r="A74" s="91" t="s">
        <v>134</v>
      </c>
      <c r="B74" s="314">
        <f>SUM(B73/Q73)</f>
        <v>0</v>
      </c>
      <c r="C74" s="315">
        <f>SUM(C73/Q73)</f>
        <v>0</v>
      </c>
      <c r="D74" s="315">
        <f>SUM(D73/Q73)</f>
        <v>0</v>
      </c>
      <c r="E74" s="315">
        <f>SUM(E73/Q73)</f>
        <v>0</v>
      </c>
      <c r="F74" s="315">
        <f>SUM(F73/Q73)</f>
        <v>0</v>
      </c>
      <c r="G74" s="315">
        <f>SUM(G73/Q73)</f>
        <v>0</v>
      </c>
      <c r="H74" s="315">
        <f>SUM(H73/Q73)</f>
        <v>0</v>
      </c>
      <c r="I74" s="315">
        <f>SUM(I73/Q73)</f>
        <v>0.9</v>
      </c>
      <c r="J74" s="315">
        <f>SUM(J73/Q73)</f>
        <v>0</v>
      </c>
      <c r="K74" s="315">
        <f>SUM(K73/Q73)</f>
        <v>0</v>
      </c>
      <c r="L74" s="315">
        <f>SUM(L73/Q73)</f>
        <v>0.1</v>
      </c>
      <c r="M74" s="315">
        <f>SUM(M73/Q73)</f>
        <v>0</v>
      </c>
      <c r="N74" s="315">
        <f>SUM(N73/Q73)</f>
        <v>0</v>
      </c>
      <c r="O74" s="315">
        <f>SUM(O73/Q73)</f>
        <v>0</v>
      </c>
      <c r="P74" s="316">
        <f>SUM(P73/Q73)</f>
        <v>0</v>
      </c>
      <c r="Q74" s="230">
        <f t="shared" si="16"/>
        <v>1</v>
      </c>
      <c r="R74" s="405"/>
    </row>
    <row r="75" spans="1:35" s="1325" customFormat="1" ht="16.5" hidden="1" customHeight="1" thickBot="1" x14ac:dyDescent="0.3">
      <c r="A75" s="2126" t="s">
        <v>166</v>
      </c>
      <c r="B75" s="2132"/>
      <c r="C75" s="2132"/>
      <c r="D75" s="2132"/>
      <c r="E75" s="2132"/>
      <c r="F75" s="2132"/>
      <c r="G75" s="2132"/>
      <c r="H75" s="2132"/>
      <c r="I75" s="2132"/>
      <c r="J75" s="2132"/>
      <c r="K75" s="2132"/>
      <c r="L75" s="2132"/>
      <c r="M75" s="2132"/>
      <c r="N75" s="2132"/>
      <c r="O75" s="2132"/>
      <c r="P75" s="2132"/>
      <c r="Q75" s="2133"/>
      <c r="R75" s="2134"/>
    </row>
    <row r="76" spans="1:35" s="1325" customFormat="1" hidden="1" x14ac:dyDescent="0.25">
      <c r="A76" s="87" t="s">
        <v>167</v>
      </c>
      <c r="B76" s="361">
        <v>0</v>
      </c>
      <c r="C76" s="362">
        <v>0</v>
      </c>
      <c r="D76" s="362">
        <v>0</v>
      </c>
      <c r="E76" s="362">
        <v>0</v>
      </c>
      <c r="F76" s="362">
        <v>0</v>
      </c>
      <c r="G76" s="362">
        <v>0</v>
      </c>
      <c r="H76" s="362">
        <v>0</v>
      </c>
      <c r="I76" s="362">
        <v>0</v>
      </c>
      <c r="J76" s="362">
        <v>0</v>
      </c>
      <c r="K76" s="362">
        <v>0</v>
      </c>
      <c r="L76" s="362">
        <v>0</v>
      </c>
      <c r="M76" s="362">
        <v>0</v>
      </c>
      <c r="N76" s="362">
        <v>0</v>
      </c>
      <c r="O76" s="362">
        <v>0</v>
      </c>
      <c r="P76" s="363">
        <v>0</v>
      </c>
      <c r="Q76" s="133">
        <f t="shared" ref="Q76:Q81" si="18">SUM(B76:P76)</f>
        <v>0</v>
      </c>
      <c r="R76" s="317">
        <f>SUM(Q76/Q80)</f>
        <v>0</v>
      </c>
    </row>
    <row r="77" spans="1:35" s="1325" customFormat="1" hidden="1" x14ac:dyDescent="0.25">
      <c r="A77" s="88" t="s">
        <v>168</v>
      </c>
      <c r="B77" s="364">
        <v>0</v>
      </c>
      <c r="C77" s="365">
        <v>0</v>
      </c>
      <c r="D77" s="365">
        <v>0</v>
      </c>
      <c r="E77" s="365">
        <v>0</v>
      </c>
      <c r="F77" s="365">
        <v>0</v>
      </c>
      <c r="G77" s="365">
        <v>0</v>
      </c>
      <c r="H77" s="365">
        <v>0</v>
      </c>
      <c r="I77" s="365">
        <v>1</v>
      </c>
      <c r="J77" s="365">
        <v>0</v>
      </c>
      <c r="K77" s="365">
        <v>0</v>
      </c>
      <c r="L77" s="365">
        <v>0</v>
      </c>
      <c r="M77" s="365">
        <v>0</v>
      </c>
      <c r="N77" s="365">
        <v>0</v>
      </c>
      <c r="O77" s="365">
        <v>0</v>
      </c>
      <c r="P77" s="366">
        <v>0</v>
      </c>
      <c r="Q77" s="134">
        <f t="shared" si="18"/>
        <v>1</v>
      </c>
      <c r="R77" s="318">
        <f>SUM(Q77/Q80)</f>
        <v>0.05</v>
      </c>
    </row>
    <row r="78" spans="1:35" s="1325" customFormat="1" hidden="1" x14ac:dyDescent="0.25">
      <c r="A78" s="88" t="s">
        <v>169</v>
      </c>
      <c r="B78" s="364">
        <v>0</v>
      </c>
      <c r="C78" s="365">
        <v>0</v>
      </c>
      <c r="D78" s="365">
        <v>0</v>
      </c>
      <c r="E78" s="365">
        <v>0</v>
      </c>
      <c r="F78" s="365">
        <v>0</v>
      </c>
      <c r="G78" s="365">
        <v>0</v>
      </c>
      <c r="H78" s="365">
        <v>0</v>
      </c>
      <c r="I78" s="365">
        <v>4</v>
      </c>
      <c r="J78" s="365">
        <v>0</v>
      </c>
      <c r="K78" s="365">
        <v>0</v>
      </c>
      <c r="L78" s="365">
        <v>0</v>
      </c>
      <c r="M78" s="365">
        <v>0</v>
      </c>
      <c r="N78" s="365">
        <v>0</v>
      </c>
      <c r="O78" s="365">
        <v>0</v>
      </c>
      <c r="P78" s="366">
        <v>0</v>
      </c>
      <c r="Q78" s="134">
        <f t="shared" si="18"/>
        <v>4</v>
      </c>
      <c r="R78" s="318">
        <f>SUM(Q78/Q80)</f>
        <v>0.2</v>
      </c>
      <c r="T78" s="84"/>
      <c r="U78" s="84"/>
      <c r="V78" s="84"/>
      <c r="W78" s="84"/>
      <c r="X78" s="84"/>
      <c r="Y78" s="84"/>
      <c r="Z78" s="84"/>
      <c r="AA78" s="84"/>
      <c r="AB78" s="84"/>
      <c r="AC78" s="84"/>
      <c r="AD78" s="84"/>
      <c r="AE78" s="84"/>
      <c r="AF78" s="84"/>
      <c r="AG78" s="84"/>
      <c r="AH78" s="84"/>
      <c r="AI78" s="84"/>
    </row>
    <row r="79" spans="1:35" s="1325" customFormat="1" ht="15.75" hidden="1" thickBot="1" x14ac:dyDescent="0.3">
      <c r="A79" s="89" t="s">
        <v>170</v>
      </c>
      <c r="B79" s="367">
        <v>0</v>
      </c>
      <c r="C79" s="368">
        <v>0</v>
      </c>
      <c r="D79" s="368">
        <v>0</v>
      </c>
      <c r="E79" s="368">
        <v>0</v>
      </c>
      <c r="F79" s="368">
        <v>0</v>
      </c>
      <c r="G79" s="368">
        <v>0</v>
      </c>
      <c r="H79" s="368">
        <v>0</v>
      </c>
      <c r="I79" s="368">
        <v>13</v>
      </c>
      <c r="J79" s="368">
        <v>0</v>
      </c>
      <c r="K79" s="368">
        <v>0</v>
      </c>
      <c r="L79" s="368">
        <v>2</v>
      </c>
      <c r="M79" s="368">
        <v>0</v>
      </c>
      <c r="N79" s="368">
        <v>0</v>
      </c>
      <c r="O79" s="368">
        <v>0</v>
      </c>
      <c r="P79" s="369">
        <v>0</v>
      </c>
      <c r="Q79" s="135">
        <f t="shared" si="18"/>
        <v>15</v>
      </c>
      <c r="R79" s="319">
        <f>SUM(Q79/Q80)</f>
        <v>0.75</v>
      </c>
      <c r="T79" s="275"/>
      <c r="U79" s="275"/>
      <c r="V79" s="275"/>
      <c r="W79" s="275"/>
      <c r="X79" s="275"/>
      <c r="Y79" s="275"/>
      <c r="Z79" s="275"/>
      <c r="AA79" s="275"/>
      <c r="AB79" s="275"/>
      <c r="AC79" s="275"/>
      <c r="AD79" s="275"/>
      <c r="AE79" s="275"/>
      <c r="AF79" s="275"/>
      <c r="AG79" s="275"/>
      <c r="AH79" s="275"/>
      <c r="AI79" s="275"/>
    </row>
    <row r="80" spans="1:35" s="1325" customFormat="1" ht="16.5" hidden="1" thickTop="1" thickBot="1" x14ac:dyDescent="0.3">
      <c r="A80" s="90" t="s">
        <v>135</v>
      </c>
      <c r="B80" s="120">
        <f t="shared" ref="B80:P80" si="19">SUM(B76:B79)</f>
        <v>0</v>
      </c>
      <c r="C80" s="121">
        <f t="shared" si="19"/>
        <v>0</v>
      </c>
      <c r="D80" s="121">
        <f t="shared" si="19"/>
        <v>0</v>
      </c>
      <c r="E80" s="121">
        <f t="shared" si="19"/>
        <v>0</v>
      </c>
      <c r="F80" s="121">
        <f t="shared" si="19"/>
        <v>0</v>
      </c>
      <c r="G80" s="121">
        <f t="shared" si="19"/>
        <v>0</v>
      </c>
      <c r="H80" s="121">
        <f t="shared" si="19"/>
        <v>0</v>
      </c>
      <c r="I80" s="121">
        <f t="shared" si="19"/>
        <v>18</v>
      </c>
      <c r="J80" s="121">
        <f t="shared" si="19"/>
        <v>0</v>
      </c>
      <c r="K80" s="121">
        <f t="shared" si="19"/>
        <v>0</v>
      </c>
      <c r="L80" s="121">
        <f t="shared" si="19"/>
        <v>2</v>
      </c>
      <c r="M80" s="121">
        <f t="shared" si="19"/>
        <v>0</v>
      </c>
      <c r="N80" s="121">
        <f t="shared" si="19"/>
        <v>0</v>
      </c>
      <c r="O80" s="121">
        <f t="shared" si="19"/>
        <v>0</v>
      </c>
      <c r="P80" s="136">
        <f t="shared" si="19"/>
        <v>0</v>
      </c>
      <c r="Q80" s="231">
        <f t="shared" si="18"/>
        <v>20</v>
      </c>
      <c r="R80" s="232">
        <f>SUM(R76:R79)</f>
        <v>1</v>
      </c>
      <c r="T80" s="275"/>
      <c r="U80" s="84"/>
      <c r="V80" s="84"/>
      <c r="W80" s="84"/>
      <c r="X80" s="84"/>
      <c r="Y80" s="84"/>
      <c r="Z80" s="84"/>
      <c r="AA80" s="84"/>
      <c r="AB80" s="84"/>
      <c r="AC80" s="84"/>
      <c r="AD80" s="84"/>
      <c r="AE80" s="84"/>
      <c r="AF80" s="84"/>
      <c r="AG80" s="84"/>
      <c r="AH80" s="84"/>
      <c r="AI80" s="84"/>
    </row>
    <row r="81" spans="1:35" s="1325" customFormat="1" ht="17.25" hidden="1" customHeight="1" thickBot="1" x14ac:dyDescent="0.3">
      <c r="A81" s="91" t="s">
        <v>134</v>
      </c>
      <c r="B81" s="314">
        <f>SUM(B80/Q80)</f>
        <v>0</v>
      </c>
      <c r="C81" s="315">
        <f>SUM(C80/Q80)</f>
        <v>0</v>
      </c>
      <c r="D81" s="315">
        <f>SUM(D80/Q80)</f>
        <v>0</v>
      </c>
      <c r="E81" s="315">
        <f>SUM(E80/Q80)</f>
        <v>0</v>
      </c>
      <c r="F81" s="315">
        <f>SUM(F80/Q80)</f>
        <v>0</v>
      </c>
      <c r="G81" s="315">
        <f>SUM(G80/Q80)</f>
        <v>0</v>
      </c>
      <c r="H81" s="315">
        <f>SUM(H80/Q80)</f>
        <v>0</v>
      </c>
      <c r="I81" s="315">
        <f>SUM(I80/Q80)</f>
        <v>0.9</v>
      </c>
      <c r="J81" s="315">
        <f>SUM(J80/Q80)</f>
        <v>0</v>
      </c>
      <c r="K81" s="315">
        <f>SUM(K80/Q80)</f>
        <v>0</v>
      </c>
      <c r="L81" s="315">
        <f>SUM(L80/Q80)</f>
        <v>0.1</v>
      </c>
      <c r="M81" s="315">
        <f>SUM(M80/Q80)</f>
        <v>0</v>
      </c>
      <c r="N81" s="315">
        <f>SUM(N80/Q80)</f>
        <v>0</v>
      </c>
      <c r="O81" s="315">
        <f>SUM(O80/Q80)</f>
        <v>0</v>
      </c>
      <c r="P81" s="316">
        <f>SUM(P80/Q80)</f>
        <v>0</v>
      </c>
      <c r="Q81" s="230">
        <f t="shared" si="18"/>
        <v>1</v>
      </c>
      <c r="R81" s="405"/>
      <c r="T81" s="275"/>
      <c r="U81" s="84"/>
      <c r="V81" s="84"/>
      <c r="W81" s="84"/>
      <c r="X81" s="84"/>
      <c r="Y81" s="84"/>
      <c r="Z81" s="84"/>
      <c r="AA81" s="84"/>
      <c r="AB81" s="84"/>
      <c r="AC81" s="84"/>
      <c r="AD81" s="84"/>
      <c r="AE81" s="84"/>
      <c r="AF81" s="84"/>
      <c r="AG81" s="84"/>
      <c r="AH81" s="84"/>
      <c r="AI81" s="84"/>
    </row>
    <row r="82" spans="1:35" s="1325" customFormat="1" ht="16.5" hidden="1" thickBot="1" x14ac:dyDescent="0.3">
      <c r="A82" s="2129" t="s">
        <v>183</v>
      </c>
      <c r="B82" s="2130"/>
      <c r="C82" s="2130"/>
      <c r="D82" s="2130"/>
      <c r="E82" s="2130"/>
      <c r="F82" s="2130"/>
      <c r="G82" s="2130"/>
      <c r="H82" s="2130"/>
      <c r="I82" s="2130"/>
      <c r="J82" s="2130"/>
      <c r="K82" s="2130"/>
      <c r="L82" s="2130"/>
      <c r="M82" s="2130"/>
      <c r="N82" s="2130"/>
      <c r="O82" s="2130"/>
      <c r="P82" s="2130"/>
      <c r="Q82" s="2130"/>
      <c r="R82" s="2131"/>
    </row>
    <row r="83" spans="1:35" s="1325" customFormat="1" ht="66.75" hidden="1" customHeight="1" thickBot="1" x14ac:dyDescent="0.3">
      <c r="A83" s="73"/>
      <c r="B83" s="705" t="s">
        <v>148</v>
      </c>
      <c r="C83" s="706" t="s">
        <v>149</v>
      </c>
      <c r="D83" s="706" t="s">
        <v>150</v>
      </c>
      <c r="E83" s="706" t="s">
        <v>151</v>
      </c>
      <c r="F83" s="706" t="s">
        <v>152</v>
      </c>
      <c r="G83" s="706" t="s">
        <v>153</v>
      </c>
      <c r="H83" s="706" t="s">
        <v>154</v>
      </c>
      <c r="I83" s="706" t="s">
        <v>155</v>
      </c>
      <c r="J83" s="706" t="s">
        <v>156</v>
      </c>
      <c r="K83" s="706" t="s">
        <v>157</v>
      </c>
      <c r="L83" s="706" t="s">
        <v>158</v>
      </c>
      <c r="M83" s="706" t="s">
        <v>159</v>
      </c>
      <c r="N83" s="706" t="s">
        <v>160</v>
      </c>
      <c r="O83" s="706" t="s">
        <v>161</v>
      </c>
      <c r="P83" s="708" t="s">
        <v>162</v>
      </c>
      <c r="Q83" s="74" t="s">
        <v>163</v>
      </c>
      <c r="R83" s="74" t="s">
        <v>164</v>
      </c>
    </row>
    <row r="84" spans="1:35" s="1325" customFormat="1" ht="15.75" hidden="1" thickBot="1" x14ac:dyDescent="0.3">
      <c r="A84" s="2126" t="s">
        <v>165</v>
      </c>
      <c r="B84" s="2132"/>
      <c r="C84" s="2132"/>
      <c r="D84" s="2132"/>
      <c r="E84" s="2132"/>
      <c r="F84" s="2132"/>
      <c r="G84" s="2132"/>
      <c r="H84" s="2132"/>
      <c r="I84" s="2132"/>
      <c r="J84" s="2132"/>
      <c r="K84" s="2132"/>
      <c r="L84" s="2132"/>
      <c r="M84" s="2132"/>
      <c r="N84" s="2132"/>
      <c r="O84" s="2132"/>
      <c r="P84" s="2132"/>
      <c r="Q84" s="2132"/>
      <c r="R84" s="2128"/>
    </row>
    <row r="85" spans="1:35" s="1325" customFormat="1" hidden="1" x14ac:dyDescent="0.25">
      <c r="A85" s="87" t="s">
        <v>112</v>
      </c>
      <c r="B85" s="361">
        <v>0</v>
      </c>
      <c r="C85" s="362">
        <v>0</v>
      </c>
      <c r="D85" s="362">
        <v>0</v>
      </c>
      <c r="E85" s="362">
        <v>0</v>
      </c>
      <c r="F85" s="362">
        <v>0</v>
      </c>
      <c r="G85" s="362">
        <v>0</v>
      </c>
      <c r="H85" s="362">
        <v>0</v>
      </c>
      <c r="I85" s="362">
        <v>0</v>
      </c>
      <c r="J85" s="362">
        <v>0</v>
      </c>
      <c r="K85" s="362">
        <v>0</v>
      </c>
      <c r="L85" s="362">
        <v>1</v>
      </c>
      <c r="M85" s="362">
        <v>0</v>
      </c>
      <c r="N85" s="362">
        <v>0</v>
      </c>
      <c r="O85" s="362">
        <v>0</v>
      </c>
      <c r="P85" s="363">
        <v>0</v>
      </c>
      <c r="Q85" s="133">
        <f t="shared" ref="Q85:Q90" si="20">SUM(B85:P85)</f>
        <v>1</v>
      </c>
      <c r="R85" s="317">
        <f>SUM(Q85/Q89)</f>
        <v>9.0909090909090912E-2</v>
      </c>
    </row>
    <row r="86" spans="1:35" s="1325" customFormat="1" hidden="1" x14ac:dyDescent="0.25">
      <c r="A86" s="88" t="s">
        <v>113</v>
      </c>
      <c r="B86" s="364">
        <v>0</v>
      </c>
      <c r="C86" s="365">
        <v>0</v>
      </c>
      <c r="D86" s="365">
        <v>0</v>
      </c>
      <c r="E86" s="365">
        <v>0</v>
      </c>
      <c r="F86" s="365">
        <v>0</v>
      </c>
      <c r="G86" s="365">
        <v>0</v>
      </c>
      <c r="H86" s="365">
        <v>0</v>
      </c>
      <c r="I86" s="365">
        <v>9</v>
      </c>
      <c r="J86" s="365">
        <v>0</v>
      </c>
      <c r="K86" s="365">
        <v>0</v>
      </c>
      <c r="L86" s="365">
        <v>1</v>
      </c>
      <c r="M86" s="365">
        <v>0</v>
      </c>
      <c r="N86" s="365">
        <v>0</v>
      </c>
      <c r="O86" s="365">
        <v>0</v>
      </c>
      <c r="P86" s="366">
        <v>0</v>
      </c>
      <c r="Q86" s="134">
        <f t="shared" si="20"/>
        <v>10</v>
      </c>
      <c r="R86" s="318">
        <f>SUM(Q86/Q89)</f>
        <v>0.90909090909090906</v>
      </c>
    </row>
    <row r="87" spans="1:35" s="1325" customFormat="1" hidden="1" x14ac:dyDescent="0.25">
      <c r="A87" s="88" t="s">
        <v>114</v>
      </c>
      <c r="B87" s="364">
        <v>0</v>
      </c>
      <c r="C87" s="365">
        <v>0</v>
      </c>
      <c r="D87" s="365">
        <v>0</v>
      </c>
      <c r="E87" s="365">
        <v>0</v>
      </c>
      <c r="F87" s="365">
        <v>0</v>
      </c>
      <c r="G87" s="365">
        <v>0</v>
      </c>
      <c r="H87" s="365">
        <v>0</v>
      </c>
      <c r="I87" s="365">
        <v>0</v>
      </c>
      <c r="J87" s="365">
        <v>0</v>
      </c>
      <c r="K87" s="365">
        <v>0</v>
      </c>
      <c r="L87" s="365">
        <v>0</v>
      </c>
      <c r="M87" s="365">
        <v>0</v>
      </c>
      <c r="N87" s="365">
        <v>0</v>
      </c>
      <c r="O87" s="365">
        <v>0</v>
      </c>
      <c r="P87" s="366">
        <v>0</v>
      </c>
      <c r="Q87" s="134">
        <f t="shared" si="20"/>
        <v>0</v>
      </c>
      <c r="R87" s="318">
        <f>SUM(Q87/Q89)</f>
        <v>0</v>
      </c>
    </row>
    <row r="88" spans="1:35" s="1325" customFormat="1" ht="15.75" hidden="1" thickBot="1" x14ac:dyDescent="0.3">
      <c r="A88" s="89" t="s">
        <v>115</v>
      </c>
      <c r="B88" s="367">
        <v>0</v>
      </c>
      <c r="C88" s="368">
        <v>0</v>
      </c>
      <c r="D88" s="368">
        <v>0</v>
      </c>
      <c r="E88" s="368">
        <v>0</v>
      </c>
      <c r="F88" s="368">
        <v>0</v>
      </c>
      <c r="G88" s="368">
        <v>0</v>
      </c>
      <c r="H88" s="368">
        <v>0</v>
      </c>
      <c r="I88" s="368">
        <v>0</v>
      </c>
      <c r="J88" s="368">
        <v>0</v>
      </c>
      <c r="K88" s="368">
        <v>0</v>
      </c>
      <c r="L88" s="368">
        <v>0</v>
      </c>
      <c r="M88" s="368">
        <v>0</v>
      </c>
      <c r="N88" s="368">
        <v>0</v>
      </c>
      <c r="O88" s="368">
        <v>0</v>
      </c>
      <c r="P88" s="369">
        <v>0</v>
      </c>
      <c r="Q88" s="135">
        <f t="shared" si="20"/>
        <v>0</v>
      </c>
      <c r="R88" s="319">
        <f>SUM(Q88/Q89)</f>
        <v>0</v>
      </c>
    </row>
    <row r="89" spans="1:35" s="1325" customFormat="1" ht="16.5" hidden="1" thickTop="1" thickBot="1" x14ac:dyDescent="0.3">
      <c r="A89" s="90" t="s">
        <v>135</v>
      </c>
      <c r="B89" s="120">
        <f t="shared" ref="B89:P89" si="21">SUM(B85:B88)</f>
        <v>0</v>
      </c>
      <c r="C89" s="121">
        <f t="shared" si="21"/>
        <v>0</v>
      </c>
      <c r="D89" s="121">
        <f t="shared" si="21"/>
        <v>0</v>
      </c>
      <c r="E89" s="121">
        <f t="shared" si="21"/>
        <v>0</v>
      </c>
      <c r="F89" s="121">
        <f t="shared" si="21"/>
        <v>0</v>
      </c>
      <c r="G89" s="121">
        <f t="shared" si="21"/>
        <v>0</v>
      </c>
      <c r="H89" s="121">
        <f t="shared" si="21"/>
        <v>0</v>
      </c>
      <c r="I89" s="121">
        <f t="shared" si="21"/>
        <v>9</v>
      </c>
      <c r="J89" s="121">
        <f t="shared" si="21"/>
        <v>0</v>
      </c>
      <c r="K89" s="121">
        <f t="shared" si="21"/>
        <v>0</v>
      </c>
      <c r="L89" s="121">
        <f t="shared" si="21"/>
        <v>2</v>
      </c>
      <c r="M89" s="121">
        <f t="shared" si="21"/>
        <v>0</v>
      </c>
      <c r="N89" s="121">
        <f t="shared" si="21"/>
        <v>0</v>
      </c>
      <c r="O89" s="121">
        <f t="shared" si="21"/>
        <v>0</v>
      </c>
      <c r="P89" s="136">
        <f t="shared" si="21"/>
        <v>0</v>
      </c>
      <c r="Q89" s="231">
        <f t="shared" si="20"/>
        <v>11</v>
      </c>
      <c r="R89" s="232">
        <f>SUM(R85:R88)</f>
        <v>1</v>
      </c>
    </row>
    <row r="90" spans="1:35" s="1325" customFormat="1" ht="15.75" hidden="1" thickBot="1" x14ac:dyDescent="0.3">
      <c r="A90" s="91" t="s">
        <v>134</v>
      </c>
      <c r="B90" s="314">
        <f>SUM(B89/Q89)</f>
        <v>0</v>
      </c>
      <c r="C90" s="315">
        <f>SUM(C89/Q89)</f>
        <v>0</v>
      </c>
      <c r="D90" s="315">
        <f>SUM(D89/Q89)</f>
        <v>0</v>
      </c>
      <c r="E90" s="315">
        <f>SUM(E89/Q89)</f>
        <v>0</v>
      </c>
      <c r="F90" s="315">
        <f>SUM(F89/Q89)</f>
        <v>0</v>
      </c>
      <c r="G90" s="315">
        <f>SUM(G89/Q89)</f>
        <v>0</v>
      </c>
      <c r="H90" s="315">
        <f>SUM(H89/Q89)</f>
        <v>0</v>
      </c>
      <c r="I90" s="315">
        <f>SUM(I89/Q89)</f>
        <v>0.81818181818181823</v>
      </c>
      <c r="J90" s="315">
        <f>SUM(J89/Q89)</f>
        <v>0</v>
      </c>
      <c r="K90" s="315">
        <f>SUM(K89/Q89)</f>
        <v>0</v>
      </c>
      <c r="L90" s="315">
        <f>SUM(L89/Q89)</f>
        <v>0.18181818181818182</v>
      </c>
      <c r="M90" s="315">
        <f>SUM(M89/Q89)</f>
        <v>0</v>
      </c>
      <c r="N90" s="315">
        <f>SUM(N89/Q89)</f>
        <v>0</v>
      </c>
      <c r="O90" s="315">
        <f>SUM(O89/Q89)</f>
        <v>0</v>
      </c>
      <c r="P90" s="316">
        <f>SUM(P89/Q89)</f>
        <v>0</v>
      </c>
      <c r="Q90" s="230">
        <f t="shared" si="20"/>
        <v>1</v>
      </c>
      <c r="R90" s="405"/>
    </row>
    <row r="91" spans="1:35" s="1325" customFormat="1" ht="16.5" hidden="1" customHeight="1" thickBot="1" x14ac:dyDescent="0.3">
      <c r="A91" s="2126" t="s">
        <v>166</v>
      </c>
      <c r="B91" s="2132"/>
      <c r="C91" s="2132"/>
      <c r="D91" s="2132"/>
      <c r="E91" s="2132"/>
      <c r="F91" s="2132"/>
      <c r="G91" s="2132"/>
      <c r="H91" s="2132"/>
      <c r="I91" s="2132"/>
      <c r="J91" s="2132"/>
      <c r="K91" s="2132"/>
      <c r="L91" s="2132"/>
      <c r="M91" s="2132"/>
      <c r="N91" s="2132"/>
      <c r="O91" s="2132"/>
      <c r="P91" s="2132"/>
      <c r="Q91" s="2133"/>
      <c r="R91" s="2134"/>
    </row>
    <row r="92" spans="1:35" s="1325" customFormat="1" hidden="1" x14ac:dyDescent="0.25">
      <c r="A92" s="87" t="s">
        <v>167</v>
      </c>
      <c r="B92" s="361">
        <v>0</v>
      </c>
      <c r="C92" s="362">
        <v>0</v>
      </c>
      <c r="D92" s="362">
        <v>0</v>
      </c>
      <c r="E92" s="362">
        <v>0</v>
      </c>
      <c r="F92" s="362">
        <v>0</v>
      </c>
      <c r="G92" s="362">
        <v>0</v>
      </c>
      <c r="H92" s="362">
        <v>0</v>
      </c>
      <c r="I92" s="362">
        <v>0</v>
      </c>
      <c r="J92" s="362">
        <v>0</v>
      </c>
      <c r="K92" s="362">
        <v>0</v>
      </c>
      <c r="L92" s="362">
        <v>0</v>
      </c>
      <c r="M92" s="362">
        <v>0</v>
      </c>
      <c r="N92" s="362">
        <v>0</v>
      </c>
      <c r="O92" s="362">
        <v>0</v>
      </c>
      <c r="P92" s="363">
        <v>0</v>
      </c>
      <c r="Q92" s="133">
        <f t="shared" ref="Q92:Q97" si="22">SUM(B92:P92)</f>
        <v>0</v>
      </c>
      <c r="R92" s="317">
        <f>SUM(Q92/Q96)</f>
        <v>0</v>
      </c>
    </row>
    <row r="93" spans="1:35" s="1325" customFormat="1" hidden="1" x14ac:dyDescent="0.25">
      <c r="A93" s="88" t="s">
        <v>168</v>
      </c>
      <c r="B93" s="364">
        <v>0</v>
      </c>
      <c r="C93" s="365">
        <v>0</v>
      </c>
      <c r="D93" s="365">
        <v>0</v>
      </c>
      <c r="E93" s="365">
        <v>0</v>
      </c>
      <c r="F93" s="365">
        <v>0</v>
      </c>
      <c r="G93" s="365">
        <v>0</v>
      </c>
      <c r="H93" s="365">
        <v>0</v>
      </c>
      <c r="I93" s="365">
        <v>2</v>
      </c>
      <c r="J93" s="365">
        <v>0</v>
      </c>
      <c r="K93" s="365">
        <v>0</v>
      </c>
      <c r="L93" s="365">
        <v>0</v>
      </c>
      <c r="M93" s="365">
        <v>0</v>
      </c>
      <c r="N93" s="365">
        <v>0</v>
      </c>
      <c r="O93" s="365">
        <v>0</v>
      </c>
      <c r="P93" s="366">
        <v>0</v>
      </c>
      <c r="Q93" s="134">
        <f t="shared" si="22"/>
        <v>2</v>
      </c>
      <c r="R93" s="318">
        <f>SUM(Q93/Q96)</f>
        <v>0.18181818181818182</v>
      </c>
    </row>
    <row r="94" spans="1:35" s="1325" customFormat="1" hidden="1" x14ac:dyDescent="0.25">
      <c r="A94" s="88" t="s">
        <v>169</v>
      </c>
      <c r="B94" s="364">
        <v>0</v>
      </c>
      <c r="C94" s="365">
        <v>0</v>
      </c>
      <c r="D94" s="365">
        <v>0</v>
      </c>
      <c r="E94" s="365">
        <v>0</v>
      </c>
      <c r="F94" s="365">
        <v>0</v>
      </c>
      <c r="G94" s="365">
        <v>0</v>
      </c>
      <c r="H94" s="365">
        <v>0</v>
      </c>
      <c r="I94" s="365">
        <v>2</v>
      </c>
      <c r="J94" s="365">
        <v>0</v>
      </c>
      <c r="K94" s="365">
        <v>0</v>
      </c>
      <c r="L94" s="365">
        <v>0</v>
      </c>
      <c r="M94" s="365">
        <v>0</v>
      </c>
      <c r="N94" s="365">
        <v>0</v>
      </c>
      <c r="O94" s="365">
        <v>0</v>
      </c>
      <c r="P94" s="366">
        <v>0</v>
      </c>
      <c r="Q94" s="134">
        <f t="shared" si="22"/>
        <v>2</v>
      </c>
      <c r="R94" s="318">
        <f>SUM(Q94/Q96)</f>
        <v>0.18181818181818182</v>
      </c>
      <c r="T94" s="84"/>
      <c r="U94" s="84"/>
      <c r="V94" s="84"/>
      <c r="W94" s="84"/>
      <c r="X94" s="84"/>
      <c r="Y94" s="84"/>
      <c r="Z94" s="84"/>
      <c r="AA94" s="84"/>
      <c r="AB94" s="84"/>
      <c r="AC94" s="84"/>
      <c r="AD94" s="84"/>
      <c r="AE94" s="84"/>
      <c r="AF94" s="84"/>
      <c r="AG94" s="84"/>
      <c r="AH94" s="84"/>
      <c r="AI94" s="84"/>
    </row>
    <row r="95" spans="1:35" s="1325" customFormat="1" ht="15.75" hidden="1" thickBot="1" x14ac:dyDescent="0.3">
      <c r="A95" s="89" t="s">
        <v>170</v>
      </c>
      <c r="B95" s="367">
        <v>0</v>
      </c>
      <c r="C95" s="368">
        <v>0</v>
      </c>
      <c r="D95" s="368">
        <v>0</v>
      </c>
      <c r="E95" s="368">
        <v>0</v>
      </c>
      <c r="F95" s="368">
        <v>0</v>
      </c>
      <c r="G95" s="368">
        <v>0</v>
      </c>
      <c r="H95" s="368">
        <v>0</v>
      </c>
      <c r="I95" s="368">
        <v>5</v>
      </c>
      <c r="J95" s="368">
        <v>0</v>
      </c>
      <c r="K95" s="368">
        <v>0</v>
      </c>
      <c r="L95" s="368">
        <v>2</v>
      </c>
      <c r="M95" s="368">
        <v>0</v>
      </c>
      <c r="N95" s="368">
        <v>0</v>
      </c>
      <c r="O95" s="368">
        <v>0</v>
      </c>
      <c r="P95" s="369">
        <v>0</v>
      </c>
      <c r="Q95" s="135">
        <f t="shared" si="22"/>
        <v>7</v>
      </c>
      <c r="R95" s="319">
        <f>SUM(Q95/Q96)</f>
        <v>0.63636363636363635</v>
      </c>
      <c r="T95" s="275"/>
      <c r="U95" s="275"/>
      <c r="V95" s="275"/>
      <c r="W95" s="275"/>
      <c r="X95" s="275"/>
      <c r="Y95" s="275"/>
      <c r="Z95" s="275"/>
      <c r="AA95" s="275"/>
      <c r="AB95" s="275"/>
      <c r="AC95" s="275"/>
      <c r="AD95" s="275"/>
      <c r="AE95" s="275"/>
      <c r="AF95" s="275"/>
      <c r="AG95" s="275"/>
      <c r="AH95" s="275"/>
      <c r="AI95" s="275"/>
    </row>
    <row r="96" spans="1:35" s="1325" customFormat="1" ht="16.5" hidden="1" thickTop="1" thickBot="1" x14ac:dyDescent="0.3">
      <c r="A96" s="90" t="s">
        <v>135</v>
      </c>
      <c r="B96" s="120">
        <f t="shared" ref="B96:P96" si="23">SUM(B92:B95)</f>
        <v>0</v>
      </c>
      <c r="C96" s="121">
        <f t="shared" si="23"/>
        <v>0</v>
      </c>
      <c r="D96" s="121">
        <f t="shared" si="23"/>
        <v>0</v>
      </c>
      <c r="E96" s="121">
        <f t="shared" si="23"/>
        <v>0</v>
      </c>
      <c r="F96" s="121">
        <f t="shared" si="23"/>
        <v>0</v>
      </c>
      <c r="G96" s="121">
        <f t="shared" si="23"/>
        <v>0</v>
      </c>
      <c r="H96" s="121">
        <f t="shared" si="23"/>
        <v>0</v>
      </c>
      <c r="I96" s="121">
        <f t="shared" si="23"/>
        <v>9</v>
      </c>
      <c r="J96" s="121">
        <f t="shared" si="23"/>
        <v>0</v>
      </c>
      <c r="K96" s="121">
        <f t="shared" si="23"/>
        <v>0</v>
      </c>
      <c r="L96" s="121">
        <f t="shared" si="23"/>
        <v>2</v>
      </c>
      <c r="M96" s="121">
        <f t="shared" si="23"/>
        <v>0</v>
      </c>
      <c r="N96" s="121">
        <f t="shared" si="23"/>
        <v>0</v>
      </c>
      <c r="O96" s="121">
        <f t="shared" si="23"/>
        <v>0</v>
      </c>
      <c r="P96" s="136">
        <f t="shared" si="23"/>
        <v>0</v>
      </c>
      <c r="Q96" s="231">
        <f t="shared" si="22"/>
        <v>11</v>
      </c>
      <c r="R96" s="232">
        <f>SUM(R92:R95)</f>
        <v>1</v>
      </c>
      <c r="T96" s="275"/>
      <c r="U96" s="84"/>
      <c r="V96" s="84"/>
      <c r="W96" s="84"/>
      <c r="X96" s="84"/>
      <c r="Y96" s="84"/>
      <c r="Z96" s="84"/>
      <c r="AA96" s="84"/>
      <c r="AB96" s="84"/>
      <c r="AC96" s="84"/>
      <c r="AD96" s="84"/>
      <c r="AE96" s="84"/>
      <c r="AF96" s="84"/>
      <c r="AG96" s="84"/>
      <c r="AH96" s="84"/>
      <c r="AI96" s="84"/>
    </row>
    <row r="97" spans="1:35" s="1325" customFormat="1" ht="17.25" hidden="1" customHeight="1" thickBot="1" x14ac:dyDescent="0.3">
      <c r="A97" s="91" t="s">
        <v>134</v>
      </c>
      <c r="B97" s="314">
        <f>SUM(B96/Q96)</f>
        <v>0</v>
      </c>
      <c r="C97" s="315">
        <f>SUM(C96/Q96)</f>
        <v>0</v>
      </c>
      <c r="D97" s="315">
        <f>SUM(D96/Q96)</f>
        <v>0</v>
      </c>
      <c r="E97" s="315">
        <f>SUM(E96/Q96)</f>
        <v>0</v>
      </c>
      <c r="F97" s="315">
        <f>SUM(F96/Q96)</f>
        <v>0</v>
      </c>
      <c r="G97" s="315">
        <f>SUM(G96/Q96)</f>
        <v>0</v>
      </c>
      <c r="H97" s="315">
        <f>SUM(H96/Q96)</f>
        <v>0</v>
      </c>
      <c r="I97" s="315">
        <f>SUM(I96/Q96)</f>
        <v>0.81818181818181823</v>
      </c>
      <c r="J97" s="315">
        <f>SUM(J96/Q96)</f>
        <v>0</v>
      </c>
      <c r="K97" s="315">
        <f>SUM(K96/Q96)</f>
        <v>0</v>
      </c>
      <c r="L97" s="315">
        <f>SUM(L96/Q96)</f>
        <v>0.18181818181818182</v>
      </c>
      <c r="M97" s="315">
        <f>SUM(M96/Q96)</f>
        <v>0</v>
      </c>
      <c r="N97" s="315">
        <f>SUM(N96/Q96)</f>
        <v>0</v>
      </c>
      <c r="O97" s="315">
        <f>SUM(O96/Q96)</f>
        <v>0</v>
      </c>
      <c r="P97" s="316">
        <f>SUM(P96/Q96)</f>
        <v>0</v>
      </c>
      <c r="Q97" s="230">
        <f t="shared" si="22"/>
        <v>1</v>
      </c>
      <c r="R97" s="405"/>
      <c r="T97" s="275"/>
      <c r="U97" s="84"/>
      <c r="V97" s="84"/>
      <c r="W97" s="84"/>
      <c r="X97" s="84"/>
      <c r="Y97" s="84"/>
      <c r="Z97" s="84"/>
      <c r="AA97" s="84"/>
      <c r="AB97" s="84"/>
      <c r="AC97" s="84"/>
      <c r="AD97" s="84"/>
      <c r="AE97" s="84"/>
      <c r="AF97" s="84"/>
      <c r="AG97" s="84"/>
      <c r="AH97" s="84"/>
      <c r="AI97" s="84"/>
    </row>
    <row r="98" spans="1:35" s="1325" customFormat="1" ht="16.5" hidden="1" thickBot="1" x14ac:dyDescent="0.3">
      <c r="A98" s="2129" t="s">
        <v>184</v>
      </c>
      <c r="B98" s="2130"/>
      <c r="C98" s="2130"/>
      <c r="D98" s="2130"/>
      <c r="E98" s="2130"/>
      <c r="F98" s="2130"/>
      <c r="G98" s="2130"/>
      <c r="H98" s="2130"/>
      <c r="I98" s="2130"/>
      <c r="J98" s="2130"/>
      <c r="K98" s="2130"/>
      <c r="L98" s="2130"/>
      <c r="M98" s="2130"/>
      <c r="N98" s="2130"/>
      <c r="O98" s="2130"/>
      <c r="P98" s="2130"/>
      <c r="Q98" s="2130"/>
      <c r="R98" s="2131"/>
    </row>
    <row r="99" spans="1:35" s="1325" customFormat="1" ht="66.75" hidden="1" customHeight="1" thickBot="1" x14ac:dyDescent="0.3">
      <c r="A99" s="73"/>
      <c r="B99" s="705" t="s">
        <v>148</v>
      </c>
      <c r="C99" s="706" t="s">
        <v>149</v>
      </c>
      <c r="D99" s="706" t="s">
        <v>150</v>
      </c>
      <c r="E99" s="706" t="s">
        <v>151</v>
      </c>
      <c r="F99" s="706" t="s">
        <v>152</v>
      </c>
      <c r="G99" s="706" t="s">
        <v>153</v>
      </c>
      <c r="H99" s="706" t="s">
        <v>154</v>
      </c>
      <c r="I99" s="706" t="s">
        <v>155</v>
      </c>
      <c r="J99" s="706" t="s">
        <v>156</v>
      </c>
      <c r="K99" s="706" t="s">
        <v>157</v>
      </c>
      <c r="L99" s="706" t="s">
        <v>158</v>
      </c>
      <c r="M99" s="706" t="s">
        <v>159</v>
      </c>
      <c r="N99" s="706" t="s">
        <v>160</v>
      </c>
      <c r="O99" s="706" t="s">
        <v>161</v>
      </c>
      <c r="P99" s="708" t="s">
        <v>162</v>
      </c>
      <c r="Q99" s="74" t="s">
        <v>163</v>
      </c>
      <c r="R99" s="74" t="s">
        <v>164</v>
      </c>
    </row>
    <row r="100" spans="1:35" s="1325" customFormat="1" ht="15.75" hidden="1" thickBot="1" x14ac:dyDescent="0.3">
      <c r="A100" s="2126" t="s">
        <v>165</v>
      </c>
      <c r="B100" s="2132"/>
      <c r="C100" s="2132"/>
      <c r="D100" s="2132"/>
      <c r="E100" s="2132"/>
      <c r="F100" s="2132"/>
      <c r="G100" s="2132"/>
      <c r="H100" s="2132"/>
      <c r="I100" s="2132"/>
      <c r="J100" s="2132"/>
      <c r="K100" s="2132"/>
      <c r="L100" s="2132"/>
      <c r="M100" s="2132"/>
      <c r="N100" s="2132"/>
      <c r="O100" s="2132"/>
      <c r="P100" s="2132"/>
      <c r="Q100" s="2132"/>
      <c r="R100" s="2128"/>
    </row>
    <row r="101" spans="1:35" s="1325" customFormat="1" hidden="1" x14ac:dyDescent="0.25">
      <c r="A101" s="87" t="s">
        <v>112</v>
      </c>
      <c r="B101" s="361">
        <v>0</v>
      </c>
      <c r="C101" s="362">
        <v>0</v>
      </c>
      <c r="D101" s="362">
        <v>0</v>
      </c>
      <c r="E101" s="362">
        <v>0</v>
      </c>
      <c r="F101" s="362">
        <v>0</v>
      </c>
      <c r="G101" s="362">
        <v>0</v>
      </c>
      <c r="H101" s="362">
        <v>0</v>
      </c>
      <c r="I101" s="362">
        <v>0</v>
      </c>
      <c r="J101" s="362">
        <v>0</v>
      </c>
      <c r="K101" s="362">
        <v>0</v>
      </c>
      <c r="L101" s="362">
        <v>0</v>
      </c>
      <c r="M101" s="362">
        <v>0</v>
      </c>
      <c r="N101" s="362">
        <v>0</v>
      </c>
      <c r="O101" s="362">
        <v>0</v>
      </c>
      <c r="P101" s="363">
        <v>0</v>
      </c>
      <c r="Q101" s="133">
        <f t="shared" ref="Q101:Q105" si="24">SUM(B101:P101)</f>
        <v>0</v>
      </c>
      <c r="R101" s="317">
        <v>0</v>
      </c>
    </row>
    <row r="102" spans="1:35" s="1325" customFormat="1" hidden="1" x14ac:dyDescent="0.25">
      <c r="A102" s="88" t="s">
        <v>113</v>
      </c>
      <c r="B102" s="364">
        <v>0</v>
      </c>
      <c r="C102" s="365">
        <v>0</v>
      </c>
      <c r="D102" s="365">
        <v>0</v>
      </c>
      <c r="E102" s="365">
        <v>0</v>
      </c>
      <c r="F102" s="365">
        <v>0</v>
      </c>
      <c r="G102" s="365">
        <v>0</v>
      </c>
      <c r="H102" s="365">
        <v>0</v>
      </c>
      <c r="I102" s="365">
        <v>0</v>
      </c>
      <c r="J102" s="365">
        <v>0</v>
      </c>
      <c r="K102" s="365">
        <v>0</v>
      </c>
      <c r="L102" s="365">
        <v>0</v>
      </c>
      <c r="M102" s="365">
        <v>0</v>
      </c>
      <c r="N102" s="365">
        <v>0</v>
      </c>
      <c r="O102" s="365">
        <v>0</v>
      </c>
      <c r="P102" s="366">
        <v>0</v>
      </c>
      <c r="Q102" s="134">
        <f t="shared" si="24"/>
        <v>0</v>
      </c>
      <c r="R102" s="318">
        <v>0</v>
      </c>
    </row>
    <row r="103" spans="1:35" s="1325" customFormat="1" hidden="1" x14ac:dyDescent="0.25">
      <c r="A103" s="88" t="s">
        <v>114</v>
      </c>
      <c r="B103" s="364">
        <v>0</v>
      </c>
      <c r="C103" s="365">
        <v>0</v>
      </c>
      <c r="D103" s="365">
        <v>0</v>
      </c>
      <c r="E103" s="365">
        <v>0</v>
      </c>
      <c r="F103" s="365">
        <v>0</v>
      </c>
      <c r="G103" s="365">
        <v>0</v>
      </c>
      <c r="H103" s="365">
        <v>0</v>
      </c>
      <c r="I103" s="365">
        <v>0</v>
      </c>
      <c r="J103" s="365">
        <v>0</v>
      </c>
      <c r="K103" s="365">
        <v>0</v>
      </c>
      <c r="L103" s="365">
        <v>0</v>
      </c>
      <c r="M103" s="365">
        <v>0</v>
      </c>
      <c r="N103" s="365">
        <v>0</v>
      </c>
      <c r="O103" s="365">
        <v>0</v>
      </c>
      <c r="P103" s="366">
        <v>0</v>
      </c>
      <c r="Q103" s="134">
        <f t="shared" si="24"/>
        <v>0</v>
      </c>
      <c r="R103" s="318">
        <v>0</v>
      </c>
    </row>
    <row r="104" spans="1:35" s="1325" customFormat="1" ht="15.75" hidden="1" thickBot="1" x14ac:dyDescent="0.3">
      <c r="A104" s="89" t="s">
        <v>115</v>
      </c>
      <c r="B104" s="367">
        <v>0</v>
      </c>
      <c r="C104" s="368">
        <v>0</v>
      </c>
      <c r="D104" s="368">
        <v>0</v>
      </c>
      <c r="E104" s="368">
        <v>0</v>
      </c>
      <c r="F104" s="368">
        <v>0</v>
      </c>
      <c r="G104" s="368">
        <v>0</v>
      </c>
      <c r="H104" s="368">
        <v>0</v>
      </c>
      <c r="I104" s="368">
        <v>0</v>
      </c>
      <c r="J104" s="368">
        <v>0</v>
      </c>
      <c r="K104" s="368">
        <v>0</v>
      </c>
      <c r="L104" s="368">
        <v>0</v>
      </c>
      <c r="M104" s="368">
        <v>0</v>
      </c>
      <c r="N104" s="368">
        <v>0</v>
      </c>
      <c r="O104" s="368">
        <v>0</v>
      </c>
      <c r="P104" s="369">
        <v>0</v>
      </c>
      <c r="Q104" s="135">
        <f t="shared" si="24"/>
        <v>0</v>
      </c>
      <c r="R104" s="319">
        <v>0</v>
      </c>
    </row>
    <row r="105" spans="1:35" s="1325" customFormat="1" ht="16.5" hidden="1" thickTop="1" thickBot="1" x14ac:dyDescent="0.3">
      <c r="A105" s="90" t="s">
        <v>135</v>
      </c>
      <c r="B105" s="120">
        <f t="shared" ref="B105:P105" si="25">SUM(B101:B104)</f>
        <v>0</v>
      </c>
      <c r="C105" s="121">
        <f t="shared" si="25"/>
        <v>0</v>
      </c>
      <c r="D105" s="121">
        <f t="shared" si="25"/>
        <v>0</v>
      </c>
      <c r="E105" s="121">
        <f t="shared" si="25"/>
        <v>0</v>
      </c>
      <c r="F105" s="121">
        <f t="shared" si="25"/>
        <v>0</v>
      </c>
      <c r="G105" s="121">
        <f t="shared" si="25"/>
        <v>0</v>
      </c>
      <c r="H105" s="121">
        <f t="shared" si="25"/>
        <v>0</v>
      </c>
      <c r="I105" s="121">
        <f t="shared" si="25"/>
        <v>0</v>
      </c>
      <c r="J105" s="121">
        <f t="shared" si="25"/>
        <v>0</v>
      </c>
      <c r="K105" s="121">
        <f t="shared" si="25"/>
        <v>0</v>
      </c>
      <c r="L105" s="121">
        <f t="shared" si="25"/>
        <v>0</v>
      </c>
      <c r="M105" s="121">
        <f t="shared" si="25"/>
        <v>0</v>
      </c>
      <c r="N105" s="121">
        <f t="shared" si="25"/>
        <v>0</v>
      </c>
      <c r="O105" s="121">
        <f t="shared" si="25"/>
        <v>0</v>
      </c>
      <c r="P105" s="136">
        <f t="shared" si="25"/>
        <v>0</v>
      </c>
      <c r="Q105" s="231">
        <f t="shared" si="24"/>
        <v>0</v>
      </c>
      <c r="R105" s="232">
        <f>SUM(R101:R104)</f>
        <v>0</v>
      </c>
    </row>
    <row r="106" spans="1:35" s="1325" customFormat="1" ht="15.75" hidden="1" thickBot="1" x14ac:dyDescent="0.3">
      <c r="A106" s="91" t="s">
        <v>134</v>
      </c>
      <c r="B106" s="314">
        <v>0</v>
      </c>
      <c r="C106" s="315">
        <v>0</v>
      </c>
      <c r="D106" s="315">
        <v>0</v>
      </c>
      <c r="E106" s="315">
        <v>0</v>
      </c>
      <c r="F106" s="315">
        <v>0</v>
      </c>
      <c r="G106" s="315">
        <v>0</v>
      </c>
      <c r="H106" s="315">
        <v>0</v>
      </c>
      <c r="I106" s="315">
        <v>0</v>
      </c>
      <c r="J106" s="315">
        <v>0</v>
      </c>
      <c r="K106" s="315">
        <v>0</v>
      </c>
      <c r="L106" s="315">
        <v>0</v>
      </c>
      <c r="M106" s="315">
        <v>0</v>
      </c>
      <c r="N106" s="315">
        <v>0</v>
      </c>
      <c r="O106" s="315">
        <v>0</v>
      </c>
      <c r="P106" s="316">
        <v>0</v>
      </c>
      <c r="Q106" s="230">
        <v>0</v>
      </c>
      <c r="R106" s="405"/>
    </row>
    <row r="107" spans="1:35" s="1325" customFormat="1" ht="16.5" hidden="1" customHeight="1" thickBot="1" x14ac:dyDescent="0.3">
      <c r="A107" s="2126" t="s">
        <v>166</v>
      </c>
      <c r="B107" s="2132"/>
      <c r="C107" s="2132"/>
      <c r="D107" s="2132"/>
      <c r="E107" s="2132"/>
      <c r="F107" s="2132"/>
      <c r="G107" s="2132"/>
      <c r="H107" s="2132"/>
      <c r="I107" s="2132"/>
      <c r="J107" s="2132"/>
      <c r="K107" s="2132"/>
      <c r="L107" s="2132"/>
      <c r="M107" s="2132"/>
      <c r="N107" s="2132"/>
      <c r="O107" s="2132"/>
      <c r="P107" s="2132"/>
      <c r="Q107" s="2133"/>
      <c r="R107" s="2134"/>
    </row>
    <row r="108" spans="1:35" s="1325" customFormat="1" hidden="1" x14ac:dyDescent="0.25">
      <c r="A108" s="87" t="s">
        <v>167</v>
      </c>
      <c r="B108" s="361">
        <v>0</v>
      </c>
      <c r="C108" s="362">
        <v>0</v>
      </c>
      <c r="D108" s="362">
        <v>0</v>
      </c>
      <c r="E108" s="362">
        <v>0</v>
      </c>
      <c r="F108" s="362">
        <v>0</v>
      </c>
      <c r="G108" s="362">
        <v>0</v>
      </c>
      <c r="H108" s="362">
        <v>0</v>
      </c>
      <c r="I108" s="362">
        <v>0</v>
      </c>
      <c r="J108" s="362">
        <v>0</v>
      </c>
      <c r="K108" s="362">
        <v>0</v>
      </c>
      <c r="L108" s="362">
        <v>0</v>
      </c>
      <c r="M108" s="362">
        <v>0</v>
      </c>
      <c r="N108" s="362">
        <v>0</v>
      </c>
      <c r="O108" s="362">
        <v>0</v>
      </c>
      <c r="P108" s="363">
        <v>0</v>
      </c>
      <c r="Q108" s="1988">
        <f t="shared" ref="Q108:Q113" si="26">SUM(B108:P108)</f>
        <v>0</v>
      </c>
      <c r="R108" s="317">
        <v>0</v>
      </c>
    </row>
    <row r="109" spans="1:35" s="1325" customFormat="1" hidden="1" x14ac:dyDescent="0.25">
      <c r="A109" s="88" t="s">
        <v>168</v>
      </c>
      <c r="B109" s="364">
        <v>0</v>
      </c>
      <c r="C109" s="365">
        <v>0</v>
      </c>
      <c r="D109" s="365">
        <v>0</v>
      </c>
      <c r="E109" s="365">
        <v>0</v>
      </c>
      <c r="F109" s="365">
        <v>0</v>
      </c>
      <c r="G109" s="365">
        <v>0</v>
      </c>
      <c r="H109" s="365">
        <v>0</v>
      </c>
      <c r="I109" s="365">
        <v>0</v>
      </c>
      <c r="J109" s="365">
        <v>0</v>
      </c>
      <c r="K109" s="365">
        <v>0</v>
      </c>
      <c r="L109" s="365">
        <v>0</v>
      </c>
      <c r="M109" s="365">
        <v>0</v>
      </c>
      <c r="N109" s="365">
        <v>0</v>
      </c>
      <c r="O109" s="365">
        <v>0</v>
      </c>
      <c r="P109" s="366">
        <v>0</v>
      </c>
      <c r="Q109" s="1989">
        <f t="shared" si="26"/>
        <v>0</v>
      </c>
      <c r="R109" s="318">
        <v>0</v>
      </c>
    </row>
    <row r="110" spans="1:35" s="1325" customFormat="1" hidden="1" x14ac:dyDescent="0.25">
      <c r="A110" s="88" t="s">
        <v>169</v>
      </c>
      <c r="B110" s="364">
        <v>0</v>
      </c>
      <c r="C110" s="365">
        <v>0</v>
      </c>
      <c r="D110" s="365">
        <v>0</v>
      </c>
      <c r="E110" s="365">
        <v>0</v>
      </c>
      <c r="F110" s="365">
        <v>0</v>
      </c>
      <c r="G110" s="365">
        <v>0</v>
      </c>
      <c r="H110" s="365">
        <v>0</v>
      </c>
      <c r="I110" s="365">
        <v>0</v>
      </c>
      <c r="J110" s="365">
        <v>0</v>
      </c>
      <c r="K110" s="365">
        <v>0</v>
      </c>
      <c r="L110" s="365">
        <v>0</v>
      </c>
      <c r="M110" s="365">
        <v>0</v>
      </c>
      <c r="N110" s="365">
        <v>0</v>
      </c>
      <c r="O110" s="365">
        <v>0</v>
      </c>
      <c r="P110" s="366">
        <v>0</v>
      </c>
      <c r="Q110" s="1989">
        <f t="shared" si="26"/>
        <v>0</v>
      </c>
      <c r="R110" s="318">
        <v>0</v>
      </c>
      <c r="T110" s="84"/>
      <c r="U110" s="84"/>
      <c r="V110" s="84"/>
      <c r="W110" s="84"/>
      <c r="X110" s="84"/>
      <c r="Y110" s="84"/>
      <c r="Z110" s="84"/>
      <c r="AA110" s="84"/>
      <c r="AB110" s="84"/>
      <c r="AC110" s="84"/>
      <c r="AD110" s="84"/>
      <c r="AE110" s="84"/>
      <c r="AF110" s="84"/>
      <c r="AG110" s="84"/>
      <c r="AH110" s="84"/>
      <c r="AI110" s="84"/>
    </row>
    <row r="111" spans="1:35" s="1325" customFormat="1" ht="15.75" hidden="1" thickBot="1" x14ac:dyDescent="0.3">
      <c r="A111" s="89" t="s">
        <v>170</v>
      </c>
      <c r="B111" s="367">
        <v>0</v>
      </c>
      <c r="C111" s="368">
        <v>0</v>
      </c>
      <c r="D111" s="368">
        <v>0</v>
      </c>
      <c r="E111" s="368">
        <v>0</v>
      </c>
      <c r="F111" s="368">
        <v>0</v>
      </c>
      <c r="G111" s="368">
        <v>0</v>
      </c>
      <c r="H111" s="368">
        <v>0</v>
      </c>
      <c r="I111" s="368">
        <v>0</v>
      </c>
      <c r="J111" s="368">
        <v>0</v>
      </c>
      <c r="K111" s="368">
        <v>0</v>
      </c>
      <c r="L111" s="368">
        <v>0</v>
      </c>
      <c r="M111" s="368">
        <v>0</v>
      </c>
      <c r="N111" s="368">
        <v>0</v>
      </c>
      <c r="O111" s="368">
        <v>0</v>
      </c>
      <c r="P111" s="369">
        <v>0</v>
      </c>
      <c r="Q111" s="1990">
        <f t="shared" si="26"/>
        <v>0</v>
      </c>
      <c r="R111" s="319">
        <v>0</v>
      </c>
      <c r="T111" s="275"/>
      <c r="U111" s="275"/>
      <c r="V111" s="275"/>
      <c r="W111" s="275"/>
      <c r="X111" s="275"/>
      <c r="Y111" s="275"/>
      <c r="Z111" s="275"/>
      <c r="AA111" s="275"/>
      <c r="AB111" s="275"/>
      <c r="AC111" s="275"/>
      <c r="AD111" s="275"/>
      <c r="AE111" s="275"/>
      <c r="AF111" s="275"/>
      <c r="AG111" s="275"/>
      <c r="AH111" s="275"/>
      <c r="AI111" s="275"/>
    </row>
    <row r="112" spans="1:35" s="1325" customFormat="1" ht="16.5" hidden="1" thickTop="1" thickBot="1" x14ac:dyDescent="0.3">
      <c r="A112" s="90" t="s">
        <v>135</v>
      </c>
      <c r="B112" s="120">
        <f t="shared" ref="B112:P112" si="27">SUM(B108:B111)</f>
        <v>0</v>
      </c>
      <c r="C112" s="121">
        <f t="shared" si="27"/>
        <v>0</v>
      </c>
      <c r="D112" s="121">
        <f t="shared" si="27"/>
        <v>0</v>
      </c>
      <c r="E112" s="121">
        <f t="shared" si="27"/>
        <v>0</v>
      </c>
      <c r="F112" s="121">
        <f t="shared" si="27"/>
        <v>0</v>
      </c>
      <c r="G112" s="121">
        <f t="shared" si="27"/>
        <v>0</v>
      </c>
      <c r="H112" s="121">
        <f t="shared" si="27"/>
        <v>0</v>
      </c>
      <c r="I112" s="121">
        <f t="shared" si="27"/>
        <v>0</v>
      </c>
      <c r="J112" s="121">
        <f t="shared" si="27"/>
        <v>0</v>
      </c>
      <c r="K112" s="121">
        <f t="shared" si="27"/>
        <v>0</v>
      </c>
      <c r="L112" s="121">
        <f t="shared" si="27"/>
        <v>0</v>
      </c>
      <c r="M112" s="121">
        <f t="shared" si="27"/>
        <v>0</v>
      </c>
      <c r="N112" s="121">
        <f t="shared" si="27"/>
        <v>0</v>
      </c>
      <c r="O112" s="121">
        <f t="shared" si="27"/>
        <v>0</v>
      </c>
      <c r="P112" s="136">
        <f t="shared" si="27"/>
        <v>0</v>
      </c>
      <c r="Q112" s="231">
        <f t="shared" si="26"/>
        <v>0</v>
      </c>
      <c r="R112" s="232">
        <f>SUM(R108:R111)</f>
        <v>0</v>
      </c>
      <c r="T112" s="275"/>
      <c r="U112" s="84"/>
      <c r="V112" s="84"/>
      <c r="W112" s="84"/>
      <c r="X112" s="84"/>
      <c r="Y112" s="84"/>
      <c r="Z112" s="84"/>
      <c r="AA112" s="84"/>
      <c r="AB112" s="84"/>
      <c r="AC112" s="84"/>
      <c r="AD112" s="84"/>
      <c r="AE112" s="84"/>
      <c r="AF112" s="84"/>
      <c r="AG112" s="84"/>
      <c r="AH112" s="84"/>
      <c r="AI112" s="84"/>
    </row>
    <row r="113" spans="1:35" s="1325" customFormat="1" ht="17.25" hidden="1" customHeight="1" thickBot="1" x14ac:dyDescent="0.3">
      <c r="A113" s="91" t="s">
        <v>134</v>
      </c>
      <c r="B113" s="314">
        <v>0</v>
      </c>
      <c r="C113" s="315">
        <v>0</v>
      </c>
      <c r="D113" s="315">
        <v>0</v>
      </c>
      <c r="E113" s="315">
        <v>0</v>
      </c>
      <c r="F113" s="315">
        <v>0</v>
      </c>
      <c r="G113" s="315">
        <v>0</v>
      </c>
      <c r="H113" s="315">
        <v>0</v>
      </c>
      <c r="I113" s="315">
        <v>0</v>
      </c>
      <c r="J113" s="315">
        <v>0</v>
      </c>
      <c r="K113" s="315">
        <v>0</v>
      </c>
      <c r="L113" s="315">
        <v>0</v>
      </c>
      <c r="M113" s="315">
        <v>0</v>
      </c>
      <c r="N113" s="315">
        <v>0</v>
      </c>
      <c r="O113" s="315">
        <v>0</v>
      </c>
      <c r="P113" s="316">
        <v>0</v>
      </c>
      <c r="Q113" s="1584">
        <f t="shared" si="26"/>
        <v>0</v>
      </c>
      <c r="R113" s="405"/>
      <c r="T113" s="275"/>
      <c r="U113" s="84"/>
      <c r="V113" s="84"/>
      <c r="W113" s="84"/>
      <c r="X113" s="84"/>
      <c r="Y113" s="84"/>
      <c r="Z113" s="84"/>
      <c r="AA113" s="84"/>
      <c r="AB113" s="84"/>
      <c r="AC113" s="84"/>
      <c r="AD113" s="84"/>
      <c r="AE113" s="84"/>
      <c r="AF113" s="84"/>
      <c r="AG113" s="84"/>
      <c r="AH113" s="84"/>
      <c r="AI113" s="84"/>
    </row>
    <row r="114" spans="1:35" s="1325" customFormat="1" ht="27.75" hidden="1" customHeight="1" x14ac:dyDescent="0.25">
      <c r="A114" s="2138" t="s">
        <v>185</v>
      </c>
      <c r="B114" s="2138"/>
      <c r="C114" s="2138"/>
      <c r="D114" s="2138"/>
      <c r="E114" s="2138"/>
      <c r="F114" s="2138"/>
      <c r="G114" s="2138"/>
      <c r="H114" s="2138"/>
      <c r="I114" s="2138"/>
      <c r="J114" s="2138"/>
      <c r="K114" s="2138"/>
      <c r="L114" s="2138"/>
      <c r="M114" s="2138"/>
      <c r="N114" s="2138"/>
      <c r="O114" s="2138"/>
      <c r="P114" s="2138"/>
      <c r="Q114" s="2138"/>
      <c r="R114" s="2138"/>
      <c r="T114" s="275"/>
      <c r="U114" s="84"/>
      <c r="V114" s="84"/>
      <c r="W114" s="84"/>
      <c r="X114" s="84"/>
      <c r="Y114" s="84"/>
      <c r="Z114" s="84"/>
      <c r="AA114" s="84"/>
      <c r="AB114" s="84"/>
      <c r="AC114" s="84"/>
      <c r="AD114" s="84"/>
      <c r="AE114" s="84"/>
      <c r="AF114" s="84"/>
      <c r="AG114" s="84"/>
      <c r="AH114" s="84"/>
      <c r="AI114" s="84"/>
    </row>
    <row r="115" spans="1:35" s="197" customFormat="1" ht="16.5" hidden="1" thickBot="1" x14ac:dyDescent="0.3">
      <c r="A115" s="2120" t="s">
        <v>186</v>
      </c>
      <c r="B115" s="2121"/>
      <c r="C115" s="2121"/>
      <c r="D115" s="2121"/>
      <c r="E115" s="2121"/>
      <c r="F115" s="2121"/>
      <c r="G115" s="2121"/>
      <c r="H115" s="2121"/>
      <c r="I115" s="2121"/>
      <c r="J115" s="2121"/>
      <c r="K115" s="2121"/>
      <c r="L115" s="2121"/>
      <c r="M115" s="2121"/>
      <c r="N115" s="2121"/>
      <c r="O115" s="2121"/>
      <c r="P115" s="2121"/>
      <c r="Q115" s="2121"/>
      <c r="R115" s="2139"/>
      <c r="S115" s="1325"/>
      <c r="T115" s="1325"/>
      <c r="U115" s="1325"/>
      <c r="V115" s="1325"/>
      <c r="W115" s="1325"/>
      <c r="X115" s="1325"/>
      <c r="Y115" s="1325"/>
      <c r="Z115" s="1325"/>
      <c r="AA115" s="1325"/>
      <c r="AB115" s="1325"/>
      <c r="AC115" s="1325"/>
      <c r="AD115" s="1325"/>
      <c r="AE115" s="1325"/>
      <c r="AF115" s="1325"/>
      <c r="AG115" s="1325"/>
      <c r="AH115" s="1325"/>
      <c r="AI115" s="1325"/>
    </row>
    <row r="116" spans="1:35" s="197" customFormat="1" ht="66.75" hidden="1" customHeight="1" thickBot="1" x14ac:dyDescent="0.3">
      <c r="A116" s="73"/>
      <c r="B116" s="705" t="s">
        <v>148</v>
      </c>
      <c r="C116" s="706" t="s">
        <v>149</v>
      </c>
      <c r="D116" s="706" t="s">
        <v>150</v>
      </c>
      <c r="E116" s="706" t="s">
        <v>151</v>
      </c>
      <c r="F116" s="706" t="s">
        <v>152</v>
      </c>
      <c r="G116" s="706" t="s">
        <v>153</v>
      </c>
      <c r="H116" s="706" t="s">
        <v>154</v>
      </c>
      <c r="I116" s="706" t="s">
        <v>155</v>
      </c>
      <c r="J116" s="706" t="s">
        <v>156</v>
      </c>
      <c r="K116" s="706" t="s">
        <v>157</v>
      </c>
      <c r="L116" s="706" t="s">
        <v>158</v>
      </c>
      <c r="M116" s="706" t="s">
        <v>159</v>
      </c>
      <c r="N116" s="706" t="s">
        <v>160</v>
      </c>
      <c r="O116" s="706" t="s">
        <v>161</v>
      </c>
      <c r="P116" s="708" t="s">
        <v>162</v>
      </c>
      <c r="Q116" s="74" t="s">
        <v>163</v>
      </c>
      <c r="R116" s="74" t="s">
        <v>164</v>
      </c>
      <c r="S116" s="1325"/>
      <c r="T116" s="1325"/>
      <c r="U116" s="1325"/>
      <c r="V116" s="1325"/>
      <c r="W116" s="1325"/>
      <c r="X116" s="1325"/>
      <c r="Y116" s="1325"/>
      <c r="Z116" s="1325"/>
      <c r="AA116" s="1325"/>
      <c r="AB116" s="1325"/>
      <c r="AC116" s="1325"/>
      <c r="AD116" s="1325"/>
      <c r="AE116" s="1325"/>
      <c r="AF116" s="1325"/>
      <c r="AG116" s="1325"/>
      <c r="AH116" s="1325"/>
      <c r="AI116" s="1325"/>
    </row>
    <row r="117" spans="1:35" s="197" customFormat="1" ht="15.75" hidden="1" thickBot="1" x14ac:dyDescent="0.3">
      <c r="A117" s="2126" t="s">
        <v>165</v>
      </c>
      <c r="B117" s="2132"/>
      <c r="C117" s="2132"/>
      <c r="D117" s="2132"/>
      <c r="E117" s="2132"/>
      <c r="F117" s="2132"/>
      <c r="G117" s="2132"/>
      <c r="H117" s="2132"/>
      <c r="I117" s="2132"/>
      <c r="J117" s="2132"/>
      <c r="K117" s="2132"/>
      <c r="L117" s="2132"/>
      <c r="M117" s="2132"/>
      <c r="N117" s="2132"/>
      <c r="O117" s="2132"/>
      <c r="P117" s="2132"/>
      <c r="Q117" s="2132"/>
      <c r="R117" s="2128"/>
      <c r="S117" s="1325"/>
      <c r="T117" s="1325"/>
      <c r="U117" s="1325"/>
      <c r="V117" s="1325"/>
      <c r="W117" s="1325"/>
      <c r="X117" s="1325"/>
      <c r="Y117" s="1325"/>
      <c r="Z117" s="1325"/>
      <c r="AA117" s="1325"/>
      <c r="AB117" s="1325"/>
      <c r="AC117" s="1325"/>
      <c r="AD117" s="1325"/>
      <c r="AE117" s="1325"/>
      <c r="AF117" s="1325"/>
      <c r="AG117" s="1325"/>
      <c r="AH117" s="1325"/>
      <c r="AI117" s="1325"/>
    </row>
    <row r="118" spans="1:35" s="197" customFormat="1" hidden="1" x14ac:dyDescent="0.25">
      <c r="A118" s="87" t="s">
        <v>112</v>
      </c>
      <c r="B118" s="361">
        <v>0</v>
      </c>
      <c r="C118" s="362">
        <v>0</v>
      </c>
      <c r="D118" s="362">
        <v>0</v>
      </c>
      <c r="E118" s="362">
        <v>0</v>
      </c>
      <c r="F118" s="362">
        <v>0</v>
      </c>
      <c r="G118" s="362">
        <v>0</v>
      </c>
      <c r="H118" s="362">
        <v>0</v>
      </c>
      <c r="I118" s="362">
        <v>0</v>
      </c>
      <c r="J118" s="362">
        <v>0</v>
      </c>
      <c r="K118" s="362">
        <v>0</v>
      </c>
      <c r="L118" s="362">
        <v>1</v>
      </c>
      <c r="M118" s="362">
        <v>0</v>
      </c>
      <c r="N118" s="362">
        <v>0</v>
      </c>
      <c r="O118" s="362">
        <v>0</v>
      </c>
      <c r="P118" s="363">
        <v>0</v>
      </c>
      <c r="Q118" s="133">
        <f t="shared" ref="Q118:Q123" si="28">SUM(B118:P118)</f>
        <v>1</v>
      </c>
      <c r="R118" s="317">
        <f>SUM(Q118/Q122)</f>
        <v>1</v>
      </c>
      <c r="S118" s="1325"/>
      <c r="T118" s="1325"/>
      <c r="U118" s="1325"/>
      <c r="V118" s="1325"/>
      <c r="W118" s="1325"/>
      <c r="X118" s="1325"/>
      <c r="Y118" s="1325"/>
      <c r="Z118" s="1325"/>
      <c r="AA118" s="1325"/>
      <c r="AB118" s="1325"/>
      <c r="AC118" s="1325"/>
      <c r="AD118" s="1325"/>
      <c r="AE118" s="1325"/>
      <c r="AF118" s="1325"/>
      <c r="AG118" s="1325"/>
      <c r="AH118" s="1325"/>
      <c r="AI118" s="1325"/>
    </row>
    <row r="119" spans="1:35" s="197" customFormat="1" hidden="1" x14ac:dyDescent="0.25">
      <c r="A119" s="88" t="s">
        <v>113</v>
      </c>
      <c r="B119" s="364">
        <v>0</v>
      </c>
      <c r="C119" s="365">
        <v>0</v>
      </c>
      <c r="D119" s="365">
        <v>0</v>
      </c>
      <c r="E119" s="365">
        <v>0</v>
      </c>
      <c r="F119" s="365">
        <v>0</v>
      </c>
      <c r="G119" s="365">
        <v>0</v>
      </c>
      <c r="H119" s="365">
        <v>0</v>
      </c>
      <c r="I119" s="365">
        <v>0</v>
      </c>
      <c r="J119" s="365">
        <v>0</v>
      </c>
      <c r="K119" s="365">
        <v>0</v>
      </c>
      <c r="L119" s="365">
        <v>0</v>
      </c>
      <c r="M119" s="365">
        <v>0</v>
      </c>
      <c r="N119" s="365">
        <v>0</v>
      </c>
      <c r="O119" s="365">
        <v>0</v>
      </c>
      <c r="P119" s="366">
        <v>0</v>
      </c>
      <c r="Q119" s="134">
        <f t="shared" si="28"/>
        <v>0</v>
      </c>
      <c r="R119" s="318">
        <f>SUM(Q119/Q122)</f>
        <v>0</v>
      </c>
      <c r="S119" s="1325"/>
      <c r="T119" s="1325"/>
      <c r="U119" s="1325"/>
      <c r="V119" s="1325"/>
      <c r="W119" s="1325"/>
      <c r="X119" s="1325"/>
      <c r="Y119" s="1325"/>
      <c r="Z119" s="1325"/>
      <c r="AA119" s="1325"/>
      <c r="AB119" s="1325"/>
      <c r="AC119" s="1325"/>
      <c r="AD119" s="1325"/>
      <c r="AE119" s="1325"/>
      <c r="AF119" s="1325"/>
      <c r="AG119" s="1325"/>
      <c r="AH119" s="1325"/>
      <c r="AI119" s="1325"/>
    </row>
    <row r="120" spans="1:35" s="197" customFormat="1" hidden="1" x14ac:dyDescent="0.25">
      <c r="A120" s="88" t="s">
        <v>114</v>
      </c>
      <c r="B120" s="364">
        <v>0</v>
      </c>
      <c r="C120" s="365">
        <v>0</v>
      </c>
      <c r="D120" s="365">
        <v>0</v>
      </c>
      <c r="E120" s="365">
        <v>0</v>
      </c>
      <c r="F120" s="365">
        <v>0</v>
      </c>
      <c r="G120" s="365">
        <v>0</v>
      </c>
      <c r="H120" s="365">
        <v>0</v>
      </c>
      <c r="I120" s="365">
        <v>0</v>
      </c>
      <c r="J120" s="365">
        <v>0</v>
      </c>
      <c r="K120" s="365">
        <v>0</v>
      </c>
      <c r="L120" s="365">
        <v>0</v>
      </c>
      <c r="M120" s="365">
        <v>0</v>
      </c>
      <c r="N120" s="365">
        <v>0</v>
      </c>
      <c r="O120" s="365">
        <v>0</v>
      </c>
      <c r="P120" s="366">
        <v>0</v>
      </c>
      <c r="Q120" s="134">
        <f t="shared" si="28"/>
        <v>0</v>
      </c>
      <c r="R120" s="318">
        <f>SUM(Q120/Q122)</f>
        <v>0</v>
      </c>
      <c r="S120" s="1325"/>
      <c r="T120" s="1325"/>
      <c r="U120" s="1325"/>
      <c r="V120" s="1325"/>
      <c r="W120" s="1325"/>
      <c r="X120" s="1325"/>
      <c r="Y120" s="1325"/>
      <c r="Z120" s="1325"/>
      <c r="AA120" s="1325"/>
      <c r="AB120" s="1325"/>
      <c r="AC120" s="1325"/>
      <c r="AD120" s="1325"/>
      <c r="AE120" s="1325"/>
      <c r="AF120" s="1325"/>
      <c r="AG120" s="1325"/>
      <c r="AH120" s="1325"/>
      <c r="AI120" s="1325"/>
    </row>
    <row r="121" spans="1:35" s="197" customFormat="1" ht="15.75" hidden="1" thickBot="1" x14ac:dyDescent="0.3">
      <c r="A121" s="89" t="s">
        <v>115</v>
      </c>
      <c r="B121" s="367">
        <v>0</v>
      </c>
      <c r="C121" s="368">
        <v>0</v>
      </c>
      <c r="D121" s="368">
        <v>0</v>
      </c>
      <c r="E121" s="368">
        <v>0</v>
      </c>
      <c r="F121" s="368">
        <v>0</v>
      </c>
      <c r="G121" s="368">
        <v>0</v>
      </c>
      <c r="H121" s="368">
        <v>0</v>
      </c>
      <c r="I121" s="368">
        <v>0</v>
      </c>
      <c r="J121" s="368">
        <v>0</v>
      </c>
      <c r="K121" s="368">
        <v>0</v>
      </c>
      <c r="L121" s="368">
        <v>0</v>
      </c>
      <c r="M121" s="368">
        <v>0</v>
      </c>
      <c r="N121" s="368">
        <v>0</v>
      </c>
      <c r="O121" s="368">
        <v>0</v>
      </c>
      <c r="P121" s="369">
        <v>0</v>
      </c>
      <c r="Q121" s="135">
        <f t="shared" si="28"/>
        <v>0</v>
      </c>
      <c r="R121" s="319">
        <f>SUM(Q121/Q122)</f>
        <v>0</v>
      </c>
      <c r="S121" s="1325"/>
      <c r="T121" s="1325"/>
      <c r="U121" s="1325"/>
      <c r="V121" s="1325"/>
      <c r="W121" s="1325"/>
      <c r="X121" s="1325"/>
      <c r="Y121" s="1325"/>
      <c r="Z121" s="1325"/>
      <c r="AA121" s="1325"/>
      <c r="AB121" s="1325"/>
      <c r="AC121" s="1325"/>
      <c r="AD121" s="1325"/>
      <c r="AE121" s="1325"/>
      <c r="AF121" s="1325"/>
      <c r="AG121" s="1325"/>
      <c r="AH121" s="1325"/>
      <c r="AI121" s="1325"/>
    </row>
    <row r="122" spans="1:35" s="197" customFormat="1" ht="16.5" hidden="1" thickTop="1" thickBot="1" x14ac:dyDescent="0.3">
      <c r="A122" s="90" t="s">
        <v>135</v>
      </c>
      <c r="B122" s="120">
        <f t="shared" ref="B122:P122" si="29">SUM(B118:B121)</f>
        <v>0</v>
      </c>
      <c r="C122" s="121">
        <f t="shared" si="29"/>
        <v>0</v>
      </c>
      <c r="D122" s="121">
        <f t="shared" si="29"/>
        <v>0</v>
      </c>
      <c r="E122" s="121">
        <f t="shared" si="29"/>
        <v>0</v>
      </c>
      <c r="F122" s="121">
        <f t="shared" si="29"/>
        <v>0</v>
      </c>
      <c r="G122" s="121">
        <f t="shared" si="29"/>
        <v>0</v>
      </c>
      <c r="H122" s="121">
        <f t="shared" si="29"/>
        <v>0</v>
      </c>
      <c r="I122" s="121">
        <f t="shared" si="29"/>
        <v>0</v>
      </c>
      <c r="J122" s="121">
        <f t="shared" si="29"/>
        <v>0</v>
      </c>
      <c r="K122" s="121">
        <f t="shared" si="29"/>
        <v>0</v>
      </c>
      <c r="L122" s="121">
        <f t="shared" si="29"/>
        <v>1</v>
      </c>
      <c r="M122" s="121">
        <f t="shared" si="29"/>
        <v>0</v>
      </c>
      <c r="N122" s="121">
        <f t="shared" si="29"/>
        <v>0</v>
      </c>
      <c r="O122" s="121">
        <f t="shared" si="29"/>
        <v>0</v>
      </c>
      <c r="P122" s="136">
        <f t="shared" si="29"/>
        <v>0</v>
      </c>
      <c r="Q122" s="231">
        <f t="shared" si="28"/>
        <v>1</v>
      </c>
      <c r="R122" s="232">
        <f>SUM(R118:R121)</f>
        <v>1</v>
      </c>
      <c r="S122" s="1325"/>
      <c r="T122" s="1325"/>
      <c r="U122" s="1325"/>
      <c r="V122" s="1325"/>
      <c r="W122" s="1325"/>
      <c r="X122" s="1325"/>
      <c r="Y122" s="1325"/>
      <c r="Z122" s="1325"/>
      <c r="AA122" s="1325"/>
      <c r="AB122" s="1325"/>
      <c r="AC122" s="1325"/>
      <c r="AD122" s="1325"/>
      <c r="AE122" s="1325"/>
      <c r="AF122" s="1325"/>
      <c r="AG122" s="1325"/>
      <c r="AH122" s="1325"/>
      <c r="AI122" s="1325"/>
    </row>
    <row r="123" spans="1:35" s="197" customFormat="1" ht="15.75" hidden="1" thickBot="1" x14ac:dyDescent="0.3">
      <c r="A123" s="91" t="s">
        <v>134</v>
      </c>
      <c r="B123" s="314">
        <f>SUM(B122/Q122)</f>
        <v>0</v>
      </c>
      <c r="C123" s="315">
        <f>SUM(C122/Q122)</f>
        <v>0</v>
      </c>
      <c r="D123" s="315">
        <f>SUM(D122/Q122)</f>
        <v>0</v>
      </c>
      <c r="E123" s="315">
        <f>SUM(E122/Q122)</f>
        <v>0</v>
      </c>
      <c r="F123" s="315">
        <f>SUM(F122/Q122)</f>
        <v>0</v>
      </c>
      <c r="G123" s="315">
        <f>SUM(G122/Q122)</f>
        <v>0</v>
      </c>
      <c r="H123" s="315">
        <f>SUM(H122/Q122)</f>
        <v>0</v>
      </c>
      <c r="I123" s="315">
        <f>SUM(I122/Q122)</f>
        <v>0</v>
      </c>
      <c r="J123" s="315">
        <f>SUM(J122/Q122)</f>
        <v>0</v>
      </c>
      <c r="K123" s="315">
        <f>SUM(K122/Q122)</f>
        <v>0</v>
      </c>
      <c r="L123" s="315">
        <f>SUM(L122/Q122)</f>
        <v>1</v>
      </c>
      <c r="M123" s="315">
        <f>SUM(M122/Q122)</f>
        <v>0</v>
      </c>
      <c r="N123" s="315">
        <f>SUM(N122/Q122)</f>
        <v>0</v>
      </c>
      <c r="O123" s="315">
        <f>SUM(O122/Q122)</f>
        <v>0</v>
      </c>
      <c r="P123" s="316">
        <f>SUM(P122/Q122)</f>
        <v>0</v>
      </c>
      <c r="Q123" s="230">
        <f t="shared" si="28"/>
        <v>1</v>
      </c>
      <c r="R123" s="405"/>
      <c r="S123" s="1325"/>
      <c r="T123" s="1325"/>
      <c r="U123" s="1325"/>
      <c r="V123" s="1325"/>
      <c r="W123" s="1325"/>
      <c r="X123" s="1325"/>
      <c r="Y123" s="1325"/>
      <c r="Z123" s="1325"/>
      <c r="AA123" s="1325"/>
      <c r="AB123" s="1325"/>
      <c r="AC123" s="1325"/>
      <c r="AD123" s="1325"/>
      <c r="AE123" s="1325"/>
      <c r="AF123" s="1325"/>
      <c r="AG123" s="1325"/>
      <c r="AH123" s="1325"/>
      <c r="AI123" s="1325"/>
    </row>
    <row r="124" spans="1:35" s="197" customFormat="1" ht="16.5" hidden="1" customHeight="1" thickBot="1" x14ac:dyDescent="0.3">
      <c r="A124" s="2126" t="s">
        <v>166</v>
      </c>
      <c r="B124" s="2132"/>
      <c r="C124" s="2132"/>
      <c r="D124" s="2132"/>
      <c r="E124" s="2132"/>
      <c r="F124" s="2132"/>
      <c r="G124" s="2132"/>
      <c r="H124" s="2132"/>
      <c r="I124" s="2132"/>
      <c r="J124" s="2132"/>
      <c r="K124" s="2132"/>
      <c r="L124" s="2132"/>
      <c r="M124" s="2132"/>
      <c r="N124" s="2132"/>
      <c r="O124" s="2132"/>
      <c r="P124" s="2132"/>
      <c r="Q124" s="2133"/>
      <c r="R124" s="2134"/>
      <c r="S124" s="1325"/>
      <c r="T124" s="1325"/>
      <c r="U124" s="1325"/>
      <c r="V124" s="1325"/>
      <c r="W124" s="1325"/>
      <c r="X124" s="1325"/>
      <c r="Y124" s="1325"/>
      <c r="Z124" s="1325"/>
      <c r="AA124" s="1325"/>
      <c r="AB124" s="1325"/>
      <c r="AC124" s="1325"/>
      <c r="AD124" s="1325"/>
      <c r="AE124" s="1325"/>
      <c r="AF124" s="1325"/>
      <c r="AG124" s="1325"/>
      <c r="AH124" s="1325"/>
      <c r="AI124" s="1325"/>
    </row>
    <row r="125" spans="1:35" s="197" customFormat="1" hidden="1" x14ac:dyDescent="0.25">
      <c r="A125" s="87" t="s">
        <v>167</v>
      </c>
      <c r="B125" s="361">
        <v>0</v>
      </c>
      <c r="C125" s="362">
        <v>0</v>
      </c>
      <c r="D125" s="362">
        <v>0</v>
      </c>
      <c r="E125" s="362">
        <v>0</v>
      </c>
      <c r="F125" s="362">
        <v>0</v>
      </c>
      <c r="G125" s="362">
        <v>0</v>
      </c>
      <c r="H125" s="362">
        <v>0</v>
      </c>
      <c r="I125" s="362">
        <v>0</v>
      </c>
      <c r="J125" s="362">
        <v>0</v>
      </c>
      <c r="K125" s="362">
        <v>0</v>
      </c>
      <c r="L125" s="362">
        <v>0</v>
      </c>
      <c r="M125" s="362">
        <v>0</v>
      </c>
      <c r="N125" s="362">
        <v>0</v>
      </c>
      <c r="O125" s="362">
        <v>0</v>
      </c>
      <c r="P125" s="363">
        <v>0</v>
      </c>
      <c r="Q125" s="133">
        <f t="shared" ref="Q125:Q130" si="30">SUM(B125:P125)</f>
        <v>0</v>
      </c>
      <c r="R125" s="317">
        <f>SUM(Q125/Q129)</f>
        <v>0</v>
      </c>
      <c r="S125" s="1325"/>
      <c r="T125" s="1325"/>
      <c r="U125" s="1325"/>
      <c r="V125" s="1325"/>
      <c r="W125" s="1325"/>
      <c r="X125" s="1325"/>
      <c r="Y125" s="1325"/>
      <c r="Z125" s="1325"/>
      <c r="AA125" s="1325"/>
      <c r="AB125" s="1325"/>
      <c r="AC125" s="1325"/>
      <c r="AD125" s="1325"/>
      <c r="AE125" s="1325"/>
      <c r="AF125" s="1325"/>
      <c r="AG125" s="1325"/>
      <c r="AH125" s="1325"/>
      <c r="AI125" s="1325"/>
    </row>
    <row r="126" spans="1:35" s="197" customFormat="1" hidden="1" x14ac:dyDescent="0.25">
      <c r="A126" s="88" t="s">
        <v>168</v>
      </c>
      <c r="B126" s="364">
        <v>0</v>
      </c>
      <c r="C126" s="365">
        <v>0</v>
      </c>
      <c r="D126" s="365">
        <v>0</v>
      </c>
      <c r="E126" s="365">
        <v>0</v>
      </c>
      <c r="F126" s="365">
        <v>0</v>
      </c>
      <c r="G126" s="365">
        <v>0</v>
      </c>
      <c r="H126" s="365">
        <v>0</v>
      </c>
      <c r="I126" s="365">
        <v>0</v>
      </c>
      <c r="J126" s="365">
        <v>0</v>
      </c>
      <c r="K126" s="365">
        <v>0</v>
      </c>
      <c r="L126" s="365">
        <v>1</v>
      </c>
      <c r="M126" s="365">
        <v>0</v>
      </c>
      <c r="N126" s="365">
        <v>0</v>
      </c>
      <c r="O126" s="365">
        <v>0</v>
      </c>
      <c r="P126" s="366">
        <v>0</v>
      </c>
      <c r="Q126" s="134">
        <f t="shared" si="30"/>
        <v>1</v>
      </c>
      <c r="R126" s="318">
        <f>SUM(Q126/Q129)</f>
        <v>1</v>
      </c>
      <c r="S126" s="1325"/>
      <c r="T126" s="1325"/>
      <c r="U126" s="1325"/>
      <c r="V126" s="1325"/>
      <c r="W126" s="1325"/>
      <c r="X126" s="1325"/>
      <c r="Y126" s="1325"/>
      <c r="Z126" s="1325"/>
      <c r="AA126" s="1325"/>
      <c r="AB126" s="1325"/>
      <c r="AC126" s="1325"/>
      <c r="AD126" s="1325"/>
      <c r="AE126" s="1325"/>
      <c r="AF126" s="1325"/>
      <c r="AG126" s="1325"/>
      <c r="AH126" s="1325"/>
      <c r="AI126" s="1325"/>
    </row>
    <row r="127" spans="1:35" s="197" customFormat="1" hidden="1" x14ac:dyDescent="0.25">
      <c r="A127" s="88" t="s">
        <v>169</v>
      </c>
      <c r="B127" s="364">
        <v>0</v>
      </c>
      <c r="C127" s="365">
        <v>0</v>
      </c>
      <c r="D127" s="365">
        <v>0</v>
      </c>
      <c r="E127" s="365">
        <v>0</v>
      </c>
      <c r="F127" s="365">
        <v>0</v>
      </c>
      <c r="G127" s="365">
        <v>0</v>
      </c>
      <c r="H127" s="365">
        <v>0</v>
      </c>
      <c r="I127" s="365">
        <v>0</v>
      </c>
      <c r="J127" s="365">
        <v>0</v>
      </c>
      <c r="K127" s="365">
        <v>0</v>
      </c>
      <c r="L127" s="365">
        <v>0</v>
      </c>
      <c r="M127" s="365">
        <v>0</v>
      </c>
      <c r="N127" s="365">
        <v>0</v>
      </c>
      <c r="O127" s="365">
        <v>0</v>
      </c>
      <c r="P127" s="366">
        <v>0</v>
      </c>
      <c r="Q127" s="134">
        <f t="shared" si="30"/>
        <v>0</v>
      </c>
      <c r="R127" s="318">
        <f>SUM(Q127/Q129)</f>
        <v>0</v>
      </c>
      <c r="S127" s="1325"/>
      <c r="T127" s="84"/>
      <c r="U127" s="84"/>
      <c r="V127" s="84"/>
      <c r="W127" s="84"/>
      <c r="X127" s="84"/>
      <c r="Y127" s="84"/>
      <c r="Z127" s="84"/>
      <c r="AA127" s="84"/>
      <c r="AB127" s="84"/>
      <c r="AC127" s="84"/>
      <c r="AD127" s="84"/>
      <c r="AE127" s="84"/>
      <c r="AF127" s="84"/>
      <c r="AG127" s="84"/>
      <c r="AH127" s="84"/>
      <c r="AI127" s="84"/>
    </row>
    <row r="128" spans="1:35" s="197" customFormat="1" ht="15.75" hidden="1" thickBot="1" x14ac:dyDescent="0.3">
      <c r="A128" s="89" t="s">
        <v>170</v>
      </c>
      <c r="B128" s="367">
        <v>0</v>
      </c>
      <c r="C128" s="368">
        <v>0</v>
      </c>
      <c r="D128" s="368">
        <v>0</v>
      </c>
      <c r="E128" s="368">
        <v>0</v>
      </c>
      <c r="F128" s="368">
        <v>0</v>
      </c>
      <c r="G128" s="368">
        <v>0</v>
      </c>
      <c r="H128" s="368">
        <v>0</v>
      </c>
      <c r="I128" s="368">
        <v>0</v>
      </c>
      <c r="J128" s="368">
        <v>0</v>
      </c>
      <c r="K128" s="368">
        <v>0</v>
      </c>
      <c r="L128" s="368">
        <v>0</v>
      </c>
      <c r="M128" s="368">
        <v>0</v>
      </c>
      <c r="N128" s="368">
        <v>0</v>
      </c>
      <c r="O128" s="368">
        <v>0</v>
      </c>
      <c r="P128" s="369">
        <v>0</v>
      </c>
      <c r="Q128" s="135">
        <f t="shared" si="30"/>
        <v>0</v>
      </c>
      <c r="R128" s="319">
        <f>SUM(Q128/Q129)</f>
        <v>0</v>
      </c>
      <c r="S128" s="1325"/>
      <c r="T128" s="275"/>
      <c r="U128" s="275"/>
      <c r="V128" s="275"/>
      <c r="W128" s="275"/>
      <c r="X128" s="275"/>
      <c r="Y128" s="275"/>
      <c r="Z128" s="275"/>
      <c r="AA128" s="275"/>
      <c r="AB128" s="275"/>
      <c r="AC128" s="275"/>
      <c r="AD128" s="275"/>
      <c r="AE128" s="275"/>
      <c r="AF128" s="275"/>
      <c r="AG128" s="275"/>
      <c r="AH128" s="275"/>
      <c r="AI128" s="275"/>
    </row>
    <row r="129" spans="1:35" s="197" customFormat="1" ht="16.5" hidden="1" thickTop="1" thickBot="1" x14ac:dyDescent="0.3">
      <c r="A129" s="90" t="s">
        <v>135</v>
      </c>
      <c r="B129" s="120">
        <f t="shared" ref="B129:P129" si="31">SUM(B125:B128)</f>
        <v>0</v>
      </c>
      <c r="C129" s="121">
        <f t="shared" si="31"/>
        <v>0</v>
      </c>
      <c r="D129" s="121">
        <f t="shared" si="31"/>
        <v>0</v>
      </c>
      <c r="E129" s="121">
        <f t="shared" si="31"/>
        <v>0</v>
      </c>
      <c r="F129" s="121">
        <f t="shared" si="31"/>
        <v>0</v>
      </c>
      <c r="G129" s="121">
        <f t="shared" si="31"/>
        <v>0</v>
      </c>
      <c r="H129" s="121">
        <f t="shared" si="31"/>
        <v>0</v>
      </c>
      <c r="I129" s="121">
        <f t="shared" si="31"/>
        <v>0</v>
      </c>
      <c r="J129" s="121">
        <f t="shared" si="31"/>
        <v>0</v>
      </c>
      <c r="K129" s="121">
        <f t="shared" si="31"/>
        <v>0</v>
      </c>
      <c r="L129" s="121">
        <f t="shared" si="31"/>
        <v>1</v>
      </c>
      <c r="M129" s="121">
        <f t="shared" si="31"/>
        <v>0</v>
      </c>
      <c r="N129" s="121">
        <f t="shared" si="31"/>
        <v>0</v>
      </c>
      <c r="O129" s="121">
        <f t="shared" si="31"/>
        <v>0</v>
      </c>
      <c r="P129" s="136">
        <f t="shared" si="31"/>
        <v>0</v>
      </c>
      <c r="Q129" s="231">
        <f t="shared" si="30"/>
        <v>1</v>
      </c>
      <c r="R129" s="232">
        <f>SUM(R125:R128)</f>
        <v>1</v>
      </c>
      <c r="S129" s="1325"/>
      <c r="T129" s="275"/>
      <c r="U129" s="84"/>
      <c r="V129" s="84"/>
      <c r="W129" s="84"/>
      <c r="X129" s="84"/>
      <c r="Y129" s="84"/>
      <c r="Z129" s="84"/>
      <c r="AA129" s="84"/>
      <c r="AB129" s="84"/>
      <c r="AC129" s="84"/>
      <c r="AD129" s="84"/>
      <c r="AE129" s="84"/>
      <c r="AF129" s="84"/>
      <c r="AG129" s="84"/>
      <c r="AH129" s="84"/>
      <c r="AI129" s="84"/>
    </row>
    <row r="130" spans="1:35" s="197" customFormat="1" ht="17.25" hidden="1" customHeight="1" thickBot="1" x14ac:dyDescent="0.3">
      <c r="A130" s="91" t="s">
        <v>134</v>
      </c>
      <c r="B130" s="314">
        <f>SUM(B129/Q129)</f>
        <v>0</v>
      </c>
      <c r="C130" s="315">
        <f>SUM(C129/Q129)</f>
        <v>0</v>
      </c>
      <c r="D130" s="315">
        <f>SUM(D129/Q129)</f>
        <v>0</v>
      </c>
      <c r="E130" s="315">
        <f>SUM(E129/Q129)</f>
        <v>0</v>
      </c>
      <c r="F130" s="315">
        <f>SUM(F129/Q129)</f>
        <v>0</v>
      </c>
      <c r="G130" s="315">
        <f>SUM(G129/Q129)</f>
        <v>0</v>
      </c>
      <c r="H130" s="315">
        <f>SUM(H129/Q129)</f>
        <v>0</v>
      </c>
      <c r="I130" s="315">
        <f>SUM(I129/Q129)</f>
        <v>0</v>
      </c>
      <c r="J130" s="315">
        <f>SUM(J129/Q129)</f>
        <v>0</v>
      </c>
      <c r="K130" s="315">
        <f>SUM(K129/Q129)</f>
        <v>0</v>
      </c>
      <c r="L130" s="315">
        <f>SUM(L129/Q129)</f>
        <v>1</v>
      </c>
      <c r="M130" s="315">
        <f>SUM(M129/Q129)</f>
        <v>0</v>
      </c>
      <c r="N130" s="315">
        <f>SUM(N129/Q129)</f>
        <v>0</v>
      </c>
      <c r="O130" s="315">
        <f>SUM(O129/Q129)</f>
        <v>0</v>
      </c>
      <c r="P130" s="316">
        <f>SUM(P129/Q129)</f>
        <v>0</v>
      </c>
      <c r="Q130" s="230">
        <f t="shared" si="30"/>
        <v>1</v>
      </c>
      <c r="R130" s="405"/>
      <c r="S130" s="1325"/>
      <c r="T130" s="275"/>
      <c r="U130" s="84"/>
      <c r="V130" s="84"/>
      <c r="W130" s="84"/>
      <c r="X130" s="84"/>
      <c r="Y130" s="84"/>
      <c r="Z130" s="84"/>
      <c r="AA130" s="84"/>
      <c r="AB130" s="84"/>
      <c r="AC130" s="84"/>
      <c r="AD130" s="84"/>
      <c r="AE130" s="84"/>
      <c r="AF130" s="84"/>
      <c r="AG130" s="84"/>
      <c r="AH130" s="84"/>
      <c r="AI130" s="84"/>
    </row>
    <row r="131" spans="1:35" s="197" customFormat="1" ht="16.5" hidden="1" thickBot="1" x14ac:dyDescent="0.3">
      <c r="A131" s="2129" t="s">
        <v>187</v>
      </c>
      <c r="B131" s="2130"/>
      <c r="C131" s="2130"/>
      <c r="D131" s="2130"/>
      <c r="E131" s="2130"/>
      <c r="F131" s="2130"/>
      <c r="G131" s="2130"/>
      <c r="H131" s="2130"/>
      <c r="I131" s="2130"/>
      <c r="J131" s="2130"/>
      <c r="K131" s="2130"/>
      <c r="L131" s="2130"/>
      <c r="M131" s="2130"/>
      <c r="N131" s="2130"/>
      <c r="O131" s="2130"/>
      <c r="P131" s="2130"/>
      <c r="Q131" s="2130"/>
      <c r="R131" s="2131"/>
      <c r="S131" s="1325"/>
      <c r="T131" s="1325"/>
      <c r="U131" s="1325"/>
      <c r="V131" s="1325"/>
      <c r="W131" s="1325"/>
      <c r="X131" s="1325"/>
      <c r="Y131" s="1325"/>
      <c r="Z131" s="1325"/>
      <c r="AA131" s="1325"/>
      <c r="AB131" s="1325"/>
      <c r="AC131" s="1325"/>
      <c r="AD131" s="1325"/>
      <c r="AE131" s="1325"/>
      <c r="AF131" s="1325"/>
      <c r="AG131" s="1325"/>
      <c r="AH131" s="1325"/>
      <c r="AI131" s="1325"/>
    </row>
    <row r="132" spans="1:35" s="197" customFormat="1" ht="66.75" hidden="1" customHeight="1" thickBot="1" x14ac:dyDescent="0.3">
      <c r="A132" s="73"/>
      <c r="B132" s="705" t="s">
        <v>148</v>
      </c>
      <c r="C132" s="706" t="s">
        <v>149</v>
      </c>
      <c r="D132" s="706" t="s">
        <v>150</v>
      </c>
      <c r="E132" s="706" t="s">
        <v>151</v>
      </c>
      <c r="F132" s="706" t="s">
        <v>152</v>
      </c>
      <c r="G132" s="706" t="s">
        <v>153</v>
      </c>
      <c r="H132" s="706" t="s">
        <v>154</v>
      </c>
      <c r="I132" s="706" t="s">
        <v>155</v>
      </c>
      <c r="J132" s="706" t="s">
        <v>156</v>
      </c>
      <c r="K132" s="706" t="s">
        <v>157</v>
      </c>
      <c r="L132" s="706" t="s">
        <v>158</v>
      </c>
      <c r="M132" s="706" t="s">
        <v>159</v>
      </c>
      <c r="N132" s="706" t="s">
        <v>160</v>
      </c>
      <c r="O132" s="706" t="s">
        <v>161</v>
      </c>
      <c r="P132" s="708" t="s">
        <v>162</v>
      </c>
      <c r="Q132" s="74" t="s">
        <v>163</v>
      </c>
      <c r="R132" s="74" t="s">
        <v>164</v>
      </c>
      <c r="S132" s="1325"/>
      <c r="T132" s="1325"/>
      <c r="U132" s="1325"/>
      <c r="V132" s="1325"/>
      <c r="W132" s="1325"/>
      <c r="X132" s="1325"/>
      <c r="Y132" s="1325"/>
      <c r="Z132" s="1325"/>
      <c r="AA132" s="1325"/>
      <c r="AB132" s="1325"/>
      <c r="AC132" s="1325"/>
      <c r="AD132" s="1325"/>
      <c r="AE132" s="1325"/>
      <c r="AF132" s="1325"/>
      <c r="AG132" s="1325"/>
      <c r="AH132" s="1325"/>
      <c r="AI132" s="1325"/>
    </row>
    <row r="133" spans="1:35" s="197" customFormat="1" ht="15.75" hidden="1" thickBot="1" x14ac:dyDescent="0.3">
      <c r="A133" s="2126" t="s">
        <v>165</v>
      </c>
      <c r="B133" s="2132"/>
      <c r="C133" s="2132"/>
      <c r="D133" s="2132"/>
      <c r="E133" s="2132"/>
      <c r="F133" s="2132"/>
      <c r="G133" s="2132"/>
      <c r="H133" s="2132"/>
      <c r="I133" s="2132"/>
      <c r="J133" s="2132"/>
      <c r="K133" s="2132"/>
      <c r="L133" s="2132"/>
      <c r="M133" s="2132"/>
      <c r="N133" s="2132"/>
      <c r="O133" s="2132"/>
      <c r="P133" s="2132"/>
      <c r="Q133" s="2132"/>
      <c r="R133" s="2128"/>
      <c r="S133" s="1325"/>
      <c r="T133" s="1325"/>
      <c r="U133" s="1325"/>
      <c r="V133" s="1325"/>
      <c r="W133" s="1325"/>
      <c r="X133" s="1325"/>
      <c r="Y133" s="1325"/>
      <c r="Z133" s="1325"/>
      <c r="AA133" s="1325"/>
      <c r="AB133" s="1325"/>
      <c r="AC133" s="1325"/>
      <c r="AD133" s="1325"/>
      <c r="AE133" s="1325"/>
      <c r="AF133" s="1325"/>
      <c r="AG133" s="1325"/>
      <c r="AH133" s="1325"/>
      <c r="AI133" s="1325"/>
    </row>
    <row r="134" spans="1:35" s="197" customFormat="1" hidden="1" x14ac:dyDescent="0.25">
      <c r="A134" s="87" t="s">
        <v>112</v>
      </c>
      <c r="B134" s="361">
        <v>0</v>
      </c>
      <c r="C134" s="362">
        <v>0</v>
      </c>
      <c r="D134" s="362">
        <v>0</v>
      </c>
      <c r="E134" s="362">
        <v>0</v>
      </c>
      <c r="F134" s="362">
        <v>0</v>
      </c>
      <c r="G134" s="362">
        <v>0</v>
      </c>
      <c r="H134" s="362">
        <v>0</v>
      </c>
      <c r="I134" s="362">
        <v>4</v>
      </c>
      <c r="J134" s="362">
        <v>0</v>
      </c>
      <c r="K134" s="362">
        <v>0</v>
      </c>
      <c r="L134" s="362">
        <v>0</v>
      </c>
      <c r="M134" s="362">
        <v>0</v>
      </c>
      <c r="N134" s="362">
        <v>0</v>
      </c>
      <c r="O134" s="362">
        <v>0</v>
      </c>
      <c r="P134" s="363">
        <v>0</v>
      </c>
      <c r="Q134" s="133">
        <f t="shared" ref="Q134:Q139" si="32">SUM(B134:P134)</f>
        <v>4</v>
      </c>
      <c r="R134" s="317">
        <f>SUM(Q134/Q138)</f>
        <v>0.19047619047619047</v>
      </c>
      <c r="S134" s="1325"/>
      <c r="T134" s="1325"/>
      <c r="U134" s="1325"/>
      <c r="V134" s="1325"/>
      <c r="W134" s="1325"/>
      <c r="X134" s="1325"/>
      <c r="Y134" s="1325"/>
      <c r="Z134" s="1325"/>
      <c r="AA134" s="1325"/>
      <c r="AB134" s="1325"/>
      <c r="AC134" s="1325"/>
      <c r="AD134" s="1325"/>
      <c r="AE134" s="1325"/>
      <c r="AF134" s="1325"/>
      <c r="AG134" s="1325"/>
      <c r="AH134" s="1325"/>
      <c r="AI134" s="1325"/>
    </row>
    <row r="135" spans="1:35" s="197" customFormat="1" hidden="1" x14ac:dyDescent="0.25">
      <c r="A135" s="88" t="s">
        <v>113</v>
      </c>
      <c r="B135" s="364">
        <v>0</v>
      </c>
      <c r="C135" s="365">
        <v>0</v>
      </c>
      <c r="D135" s="365">
        <v>0</v>
      </c>
      <c r="E135" s="365">
        <v>0</v>
      </c>
      <c r="F135" s="365">
        <v>0</v>
      </c>
      <c r="G135" s="365">
        <v>0</v>
      </c>
      <c r="H135" s="365">
        <v>0</v>
      </c>
      <c r="I135" s="365">
        <v>13</v>
      </c>
      <c r="J135" s="365">
        <v>0</v>
      </c>
      <c r="K135" s="365">
        <v>0</v>
      </c>
      <c r="L135" s="365">
        <v>3</v>
      </c>
      <c r="M135" s="365">
        <v>0</v>
      </c>
      <c r="N135" s="365">
        <v>0</v>
      </c>
      <c r="O135" s="365">
        <v>0</v>
      </c>
      <c r="P135" s="366">
        <v>0</v>
      </c>
      <c r="Q135" s="134">
        <f t="shared" si="32"/>
        <v>16</v>
      </c>
      <c r="R135" s="318">
        <f>SUM(Q135/Q138)</f>
        <v>0.76190476190476186</v>
      </c>
      <c r="S135" s="1325"/>
      <c r="T135" s="1325"/>
      <c r="U135" s="1325"/>
      <c r="V135" s="1325"/>
      <c r="W135" s="1325"/>
      <c r="X135" s="1325"/>
      <c r="Y135" s="1325"/>
      <c r="Z135" s="1325"/>
      <c r="AA135" s="1325"/>
      <c r="AB135" s="1325"/>
      <c r="AC135" s="1325"/>
      <c r="AD135" s="1325"/>
      <c r="AE135" s="1325"/>
      <c r="AF135" s="1325"/>
      <c r="AG135" s="1325"/>
      <c r="AH135" s="1325"/>
      <c r="AI135" s="1325"/>
    </row>
    <row r="136" spans="1:35" s="197" customFormat="1" hidden="1" x14ac:dyDescent="0.25">
      <c r="A136" s="88" t="s">
        <v>114</v>
      </c>
      <c r="B136" s="364">
        <v>0</v>
      </c>
      <c r="C136" s="365">
        <v>0</v>
      </c>
      <c r="D136" s="365">
        <v>0</v>
      </c>
      <c r="E136" s="365">
        <v>0</v>
      </c>
      <c r="F136" s="365">
        <v>0</v>
      </c>
      <c r="G136" s="365">
        <v>0</v>
      </c>
      <c r="H136" s="365">
        <v>0</v>
      </c>
      <c r="I136" s="365">
        <v>0</v>
      </c>
      <c r="J136" s="365">
        <v>0</v>
      </c>
      <c r="K136" s="365">
        <v>0</v>
      </c>
      <c r="L136" s="365">
        <v>0</v>
      </c>
      <c r="M136" s="365">
        <v>0</v>
      </c>
      <c r="N136" s="365">
        <v>0</v>
      </c>
      <c r="O136" s="365">
        <v>0</v>
      </c>
      <c r="P136" s="366">
        <v>0</v>
      </c>
      <c r="Q136" s="134">
        <f t="shared" si="32"/>
        <v>0</v>
      </c>
      <c r="R136" s="318">
        <f>SUM(Q136/Q138)</f>
        <v>0</v>
      </c>
      <c r="S136" s="1325"/>
      <c r="T136" s="1325"/>
      <c r="U136" s="1325"/>
      <c r="V136" s="1325"/>
      <c r="W136" s="1325"/>
      <c r="X136" s="1325"/>
      <c r="Y136" s="1325"/>
      <c r="Z136" s="1325"/>
      <c r="AA136" s="1325"/>
      <c r="AB136" s="1325"/>
      <c r="AC136" s="1325"/>
      <c r="AD136" s="1325"/>
      <c r="AE136" s="1325"/>
      <c r="AF136" s="1325"/>
      <c r="AG136" s="1325"/>
      <c r="AH136" s="1325"/>
      <c r="AI136" s="1325"/>
    </row>
    <row r="137" spans="1:35" s="197" customFormat="1" ht="15.75" hidden="1" thickBot="1" x14ac:dyDescent="0.3">
      <c r="A137" s="89" t="s">
        <v>115</v>
      </c>
      <c r="B137" s="367">
        <v>0</v>
      </c>
      <c r="C137" s="368">
        <v>0</v>
      </c>
      <c r="D137" s="368">
        <v>0</v>
      </c>
      <c r="E137" s="368">
        <v>0</v>
      </c>
      <c r="F137" s="368">
        <v>0</v>
      </c>
      <c r="G137" s="368">
        <v>0</v>
      </c>
      <c r="H137" s="368">
        <v>0</v>
      </c>
      <c r="I137" s="368">
        <v>1</v>
      </c>
      <c r="J137" s="368">
        <v>0</v>
      </c>
      <c r="K137" s="368">
        <v>0</v>
      </c>
      <c r="L137" s="368">
        <v>0</v>
      </c>
      <c r="M137" s="368">
        <v>0</v>
      </c>
      <c r="N137" s="368">
        <v>0</v>
      </c>
      <c r="O137" s="368">
        <v>0</v>
      </c>
      <c r="P137" s="369">
        <v>0</v>
      </c>
      <c r="Q137" s="135">
        <f t="shared" si="32"/>
        <v>1</v>
      </c>
      <c r="R137" s="319">
        <f>SUM(Q137/Q138)</f>
        <v>4.7619047619047616E-2</v>
      </c>
      <c r="S137" s="1325"/>
      <c r="T137" s="1325"/>
      <c r="U137" s="1325"/>
      <c r="V137" s="1325"/>
      <c r="W137" s="1325"/>
      <c r="X137" s="1325"/>
      <c r="Y137" s="1325"/>
      <c r="Z137" s="1325"/>
      <c r="AA137" s="1325"/>
      <c r="AB137" s="1325"/>
      <c r="AC137" s="1325"/>
      <c r="AD137" s="1325"/>
      <c r="AE137" s="1325"/>
      <c r="AF137" s="1325"/>
      <c r="AG137" s="1325"/>
      <c r="AH137" s="1325"/>
      <c r="AI137" s="1325"/>
    </row>
    <row r="138" spans="1:35" s="197" customFormat="1" ht="16.5" hidden="1" thickTop="1" thickBot="1" x14ac:dyDescent="0.3">
      <c r="A138" s="90" t="s">
        <v>135</v>
      </c>
      <c r="B138" s="120">
        <f t="shared" ref="B138:P138" si="33">SUM(B134:B137)</f>
        <v>0</v>
      </c>
      <c r="C138" s="121">
        <f t="shared" si="33"/>
        <v>0</v>
      </c>
      <c r="D138" s="121">
        <f t="shared" si="33"/>
        <v>0</v>
      </c>
      <c r="E138" s="121">
        <f t="shared" si="33"/>
        <v>0</v>
      </c>
      <c r="F138" s="121">
        <f t="shared" si="33"/>
        <v>0</v>
      </c>
      <c r="G138" s="121">
        <f t="shared" si="33"/>
        <v>0</v>
      </c>
      <c r="H138" s="121">
        <f t="shared" si="33"/>
        <v>0</v>
      </c>
      <c r="I138" s="121">
        <f t="shared" si="33"/>
        <v>18</v>
      </c>
      <c r="J138" s="121">
        <f t="shared" si="33"/>
        <v>0</v>
      </c>
      <c r="K138" s="121">
        <f t="shared" si="33"/>
        <v>0</v>
      </c>
      <c r="L138" s="121">
        <f t="shared" si="33"/>
        <v>3</v>
      </c>
      <c r="M138" s="121">
        <f t="shared" si="33"/>
        <v>0</v>
      </c>
      <c r="N138" s="121">
        <f t="shared" si="33"/>
        <v>0</v>
      </c>
      <c r="O138" s="121">
        <f t="shared" si="33"/>
        <v>0</v>
      </c>
      <c r="P138" s="837">
        <f t="shared" si="33"/>
        <v>0</v>
      </c>
      <c r="Q138" s="790">
        <f t="shared" si="32"/>
        <v>21</v>
      </c>
      <c r="R138" s="1022">
        <f>SUM(R134:R137)</f>
        <v>1</v>
      </c>
      <c r="S138" s="1325"/>
      <c r="T138" s="1325"/>
      <c r="U138" s="1325"/>
      <c r="V138" s="1325"/>
      <c r="W138" s="1325"/>
      <c r="X138" s="1325"/>
      <c r="Y138" s="1325"/>
      <c r="Z138" s="1325"/>
      <c r="AA138" s="1325"/>
      <c r="AB138" s="1325"/>
      <c r="AC138" s="1325"/>
      <c r="AD138" s="1325"/>
      <c r="AE138" s="1325"/>
      <c r="AF138" s="1325"/>
      <c r="AG138" s="1325"/>
      <c r="AH138" s="1325"/>
      <c r="AI138" s="1325"/>
    </row>
    <row r="139" spans="1:35" s="197" customFormat="1" ht="15.75" hidden="1" thickBot="1" x14ac:dyDescent="0.3">
      <c r="A139" s="91" t="s">
        <v>134</v>
      </c>
      <c r="B139" s="314">
        <f>SUM(B138/Q138)</f>
        <v>0</v>
      </c>
      <c r="C139" s="315">
        <f>SUM(C138/Q138)</f>
        <v>0</v>
      </c>
      <c r="D139" s="315">
        <f>SUM(D138/Q138)</f>
        <v>0</v>
      </c>
      <c r="E139" s="315">
        <f>SUM(E138/Q138)</f>
        <v>0</v>
      </c>
      <c r="F139" s="315">
        <f>SUM(F138/Q138)</f>
        <v>0</v>
      </c>
      <c r="G139" s="315">
        <f>SUM(G138/Q138)</f>
        <v>0</v>
      </c>
      <c r="H139" s="315">
        <f>SUM(H138/Q138)</f>
        <v>0</v>
      </c>
      <c r="I139" s="315">
        <f>SUM(I138/Q138)</f>
        <v>0.8571428571428571</v>
      </c>
      <c r="J139" s="315">
        <f>SUM(J138/Q138)</f>
        <v>0</v>
      </c>
      <c r="K139" s="315">
        <f>SUM(K138/Q138)</f>
        <v>0</v>
      </c>
      <c r="L139" s="315">
        <f>SUM(L138/Q138)</f>
        <v>0.14285714285714285</v>
      </c>
      <c r="M139" s="315">
        <f>SUM(M138/Q138)</f>
        <v>0</v>
      </c>
      <c r="N139" s="315">
        <f>SUM(N138/Q138)</f>
        <v>0</v>
      </c>
      <c r="O139" s="315">
        <f>SUM(O138/Q138)</f>
        <v>0</v>
      </c>
      <c r="P139" s="316">
        <f>SUM(P138/Q138)</f>
        <v>0</v>
      </c>
      <c r="Q139" s="230">
        <f t="shared" si="32"/>
        <v>1</v>
      </c>
      <c r="R139" s="405"/>
      <c r="S139" s="1325"/>
      <c r="T139" s="1325"/>
      <c r="U139" s="1325"/>
      <c r="V139" s="1325"/>
      <c r="W139" s="1325"/>
      <c r="X139" s="1325"/>
      <c r="Y139" s="1325"/>
      <c r="Z139" s="1325"/>
      <c r="AA139" s="1325"/>
      <c r="AB139" s="1325"/>
      <c r="AC139" s="1325"/>
      <c r="AD139" s="1325"/>
      <c r="AE139" s="1325"/>
      <c r="AF139" s="1325"/>
      <c r="AG139" s="1325"/>
      <c r="AH139" s="1325"/>
      <c r="AI139" s="1325"/>
    </row>
    <row r="140" spans="1:35" s="197" customFormat="1" ht="16.5" hidden="1" customHeight="1" thickBot="1" x14ac:dyDescent="0.3">
      <c r="A140" s="2126" t="s">
        <v>166</v>
      </c>
      <c r="B140" s="2132"/>
      <c r="C140" s="2132"/>
      <c r="D140" s="2132"/>
      <c r="E140" s="2132"/>
      <c r="F140" s="2132"/>
      <c r="G140" s="2132"/>
      <c r="H140" s="2132"/>
      <c r="I140" s="2132"/>
      <c r="J140" s="2132"/>
      <c r="K140" s="2132"/>
      <c r="L140" s="2132"/>
      <c r="M140" s="2132"/>
      <c r="N140" s="2132"/>
      <c r="O140" s="2132"/>
      <c r="P140" s="2132"/>
      <c r="Q140" s="2133"/>
      <c r="R140" s="2134"/>
      <c r="S140" s="1325"/>
      <c r="T140" s="1325"/>
      <c r="U140" s="1325"/>
      <c r="V140" s="1325"/>
      <c r="W140" s="1325"/>
      <c r="X140" s="1325"/>
      <c r="Y140" s="1325"/>
      <c r="Z140" s="1325"/>
      <c r="AA140" s="1325"/>
      <c r="AB140" s="1325"/>
      <c r="AC140" s="1325"/>
      <c r="AD140" s="1325"/>
      <c r="AE140" s="1325"/>
      <c r="AF140" s="1325"/>
      <c r="AG140" s="1325"/>
      <c r="AH140" s="1325"/>
      <c r="AI140" s="1325"/>
    </row>
    <row r="141" spans="1:35" s="197" customFormat="1" hidden="1" x14ac:dyDescent="0.25">
      <c r="A141" s="87" t="s">
        <v>167</v>
      </c>
      <c r="B141" s="361">
        <v>0</v>
      </c>
      <c r="C141" s="362">
        <v>0</v>
      </c>
      <c r="D141" s="362">
        <v>0</v>
      </c>
      <c r="E141" s="362">
        <v>0</v>
      </c>
      <c r="F141" s="362">
        <v>0</v>
      </c>
      <c r="G141" s="362">
        <v>0</v>
      </c>
      <c r="H141" s="362">
        <v>0</v>
      </c>
      <c r="I141" s="362">
        <v>0</v>
      </c>
      <c r="J141" s="362">
        <v>0</v>
      </c>
      <c r="K141" s="362">
        <v>0</v>
      </c>
      <c r="L141" s="362">
        <v>0</v>
      </c>
      <c r="M141" s="362">
        <v>0</v>
      </c>
      <c r="N141" s="362">
        <v>0</v>
      </c>
      <c r="O141" s="362">
        <v>0</v>
      </c>
      <c r="P141" s="363">
        <v>0</v>
      </c>
      <c r="Q141" s="133">
        <f t="shared" ref="Q141:Q146" si="34">SUM(B141:P141)</f>
        <v>0</v>
      </c>
      <c r="R141" s="317">
        <f>SUM(Q141/Q145)</f>
        <v>0</v>
      </c>
      <c r="S141" s="1325"/>
      <c r="T141" s="1325"/>
      <c r="U141" s="1325"/>
      <c r="V141" s="1325"/>
      <c r="W141" s="1325"/>
      <c r="X141" s="1325"/>
      <c r="Y141" s="1325"/>
      <c r="Z141" s="1325"/>
      <c r="AA141" s="1325"/>
      <c r="AB141" s="1325"/>
      <c r="AC141" s="1325"/>
      <c r="AD141" s="1325"/>
      <c r="AE141" s="1325"/>
      <c r="AF141" s="1325"/>
      <c r="AG141" s="1325"/>
      <c r="AH141" s="1325"/>
      <c r="AI141" s="1325"/>
    </row>
    <row r="142" spans="1:35" s="197" customFormat="1" hidden="1" x14ac:dyDescent="0.25">
      <c r="A142" s="88" t="s">
        <v>168</v>
      </c>
      <c r="B142" s="364">
        <v>0</v>
      </c>
      <c r="C142" s="365">
        <v>0</v>
      </c>
      <c r="D142" s="365">
        <v>0</v>
      </c>
      <c r="E142" s="365">
        <v>0</v>
      </c>
      <c r="F142" s="365">
        <v>0</v>
      </c>
      <c r="G142" s="365">
        <v>0</v>
      </c>
      <c r="H142" s="365">
        <v>0</v>
      </c>
      <c r="I142" s="365">
        <v>5</v>
      </c>
      <c r="J142" s="365">
        <v>0</v>
      </c>
      <c r="K142" s="365">
        <v>0</v>
      </c>
      <c r="L142" s="365">
        <v>0</v>
      </c>
      <c r="M142" s="365">
        <v>0</v>
      </c>
      <c r="N142" s="365">
        <v>0</v>
      </c>
      <c r="O142" s="365">
        <v>0</v>
      </c>
      <c r="P142" s="366">
        <v>0</v>
      </c>
      <c r="Q142" s="134">
        <f t="shared" si="34"/>
        <v>5</v>
      </c>
      <c r="R142" s="318">
        <f>SUM(Q142/Q145)</f>
        <v>0.23809523809523808</v>
      </c>
      <c r="S142" s="1325"/>
      <c r="T142" s="1325"/>
      <c r="U142" s="1325"/>
      <c r="V142" s="1325"/>
      <c r="W142" s="1325"/>
      <c r="X142" s="1325"/>
      <c r="Y142" s="1325"/>
      <c r="Z142" s="1325"/>
      <c r="AA142" s="1325"/>
      <c r="AB142" s="1325"/>
      <c r="AC142" s="1325"/>
      <c r="AD142" s="1325"/>
      <c r="AE142" s="1325"/>
      <c r="AF142" s="1325"/>
      <c r="AG142" s="1325"/>
      <c r="AH142" s="1325"/>
      <c r="AI142" s="1325"/>
    </row>
    <row r="143" spans="1:35" s="197" customFormat="1" hidden="1" x14ac:dyDescent="0.25">
      <c r="A143" s="88" t="s">
        <v>169</v>
      </c>
      <c r="B143" s="364">
        <v>0</v>
      </c>
      <c r="C143" s="365">
        <v>0</v>
      </c>
      <c r="D143" s="365">
        <v>0</v>
      </c>
      <c r="E143" s="365">
        <v>0</v>
      </c>
      <c r="F143" s="365">
        <v>0</v>
      </c>
      <c r="G143" s="365">
        <v>0</v>
      </c>
      <c r="H143" s="365">
        <v>0</v>
      </c>
      <c r="I143" s="365">
        <v>4</v>
      </c>
      <c r="J143" s="365">
        <v>0</v>
      </c>
      <c r="K143" s="365">
        <v>0</v>
      </c>
      <c r="L143" s="365">
        <v>1</v>
      </c>
      <c r="M143" s="365">
        <v>0</v>
      </c>
      <c r="N143" s="365">
        <v>0</v>
      </c>
      <c r="O143" s="365">
        <v>0</v>
      </c>
      <c r="P143" s="366">
        <v>0</v>
      </c>
      <c r="Q143" s="134">
        <f t="shared" si="34"/>
        <v>5</v>
      </c>
      <c r="R143" s="318">
        <f>SUM(Q143/Q145)</f>
        <v>0.23809523809523808</v>
      </c>
      <c r="S143" s="1325"/>
      <c r="T143" s="84"/>
      <c r="U143" s="84"/>
      <c r="V143" s="84"/>
      <c r="W143" s="84"/>
      <c r="X143" s="84"/>
      <c r="Y143" s="84"/>
      <c r="Z143" s="84"/>
      <c r="AA143" s="84"/>
      <c r="AB143" s="84"/>
      <c r="AC143" s="84"/>
      <c r="AD143" s="84"/>
      <c r="AE143" s="84"/>
      <c r="AF143" s="84"/>
      <c r="AG143" s="84"/>
      <c r="AH143" s="84"/>
      <c r="AI143" s="84"/>
    </row>
    <row r="144" spans="1:35" s="197" customFormat="1" ht="15.75" hidden="1" thickBot="1" x14ac:dyDescent="0.3">
      <c r="A144" s="89" t="s">
        <v>170</v>
      </c>
      <c r="B144" s="367">
        <v>0</v>
      </c>
      <c r="C144" s="368">
        <v>0</v>
      </c>
      <c r="D144" s="368">
        <v>0</v>
      </c>
      <c r="E144" s="368">
        <v>0</v>
      </c>
      <c r="F144" s="368">
        <v>0</v>
      </c>
      <c r="G144" s="368">
        <v>0</v>
      </c>
      <c r="H144" s="368">
        <v>0</v>
      </c>
      <c r="I144" s="368">
        <v>9</v>
      </c>
      <c r="J144" s="368">
        <v>0</v>
      </c>
      <c r="K144" s="368">
        <v>0</v>
      </c>
      <c r="L144" s="368">
        <v>2</v>
      </c>
      <c r="M144" s="368">
        <v>0</v>
      </c>
      <c r="N144" s="368">
        <v>0</v>
      </c>
      <c r="O144" s="368">
        <v>0</v>
      </c>
      <c r="P144" s="369">
        <v>0</v>
      </c>
      <c r="Q144" s="135">
        <f t="shared" si="34"/>
        <v>11</v>
      </c>
      <c r="R144" s="319">
        <f>SUM(Q144/Q145)</f>
        <v>0.52380952380952384</v>
      </c>
      <c r="S144" s="1325"/>
      <c r="T144" s="275"/>
      <c r="U144" s="275"/>
      <c r="V144" s="275"/>
      <c r="W144" s="275"/>
      <c r="X144" s="275"/>
      <c r="Y144" s="275"/>
      <c r="Z144" s="275"/>
      <c r="AA144" s="275"/>
      <c r="AB144" s="275"/>
      <c r="AC144" s="275"/>
      <c r="AD144" s="275"/>
      <c r="AE144" s="275"/>
      <c r="AF144" s="275"/>
      <c r="AG144" s="275"/>
      <c r="AH144" s="275"/>
      <c r="AI144" s="275"/>
    </row>
    <row r="145" spans="1:35" s="197" customFormat="1" ht="16.5" hidden="1" thickTop="1" thickBot="1" x14ac:dyDescent="0.3">
      <c r="A145" s="90" t="s">
        <v>135</v>
      </c>
      <c r="B145" s="120">
        <f t="shared" ref="B145:P145" si="35">SUM(B141:B144)</f>
        <v>0</v>
      </c>
      <c r="C145" s="121">
        <f t="shared" si="35"/>
        <v>0</v>
      </c>
      <c r="D145" s="121">
        <f t="shared" si="35"/>
        <v>0</v>
      </c>
      <c r="E145" s="121">
        <f t="shared" si="35"/>
        <v>0</v>
      </c>
      <c r="F145" s="121">
        <f t="shared" si="35"/>
        <v>0</v>
      </c>
      <c r="G145" s="121">
        <f t="shared" si="35"/>
        <v>0</v>
      </c>
      <c r="H145" s="121">
        <f t="shared" si="35"/>
        <v>0</v>
      </c>
      <c r="I145" s="121">
        <f t="shared" si="35"/>
        <v>18</v>
      </c>
      <c r="J145" s="121">
        <f t="shared" si="35"/>
        <v>0</v>
      </c>
      <c r="K145" s="121">
        <f t="shared" si="35"/>
        <v>0</v>
      </c>
      <c r="L145" s="121">
        <f t="shared" si="35"/>
        <v>3</v>
      </c>
      <c r="M145" s="121">
        <f t="shared" si="35"/>
        <v>0</v>
      </c>
      <c r="N145" s="121">
        <f t="shared" si="35"/>
        <v>0</v>
      </c>
      <c r="O145" s="121">
        <f t="shared" si="35"/>
        <v>0</v>
      </c>
      <c r="P145" s="837">
        <f t="shared" si="35"/>
        <v>0</v>
      </c>
      <c r="Q145" s="790">
        <f t="shared" si="34"/>
        <v>21</v>
      </c>
      <c r="R145" s="1022">
        <f>SUM(R141:R144)</f>
        <v>1</v>
      </c>
      <c r="S145" s="1325"/>
      <c r="T145" s="275"/>
      <c r="U145" s="84"/>
      <c r="V145" s="84"/>
      <c r="W145" s="84"/>
      <c r="X145" s="84"/>
      <c r="Y145" s="84"/>
      <c r="Z145" s="84"/>
      <c r="AA145" s="84"/>
      <c r="AB145" s="84"/>
      <c r="AC145" s="84"/>
      <c r="AD145" s="84"/>
      <c r="AE145" s="84"/>
      <c r="AF145" s="84"/>
      <c r="AG145" s="84"/>
      <c r="AH145" s="84"/>
      <c r="AI145" s="84"/>
    </row>
    <row r="146" spans="1:35" s="197" customFormat="1" ht="17.25" hidden="1" customHeight="1" thickBot="1" x14ac:dyDescent="0.3">
      <c r="A146" s="91" t="s">
        <v>134</v>
      </c>
      <c r="B146" s="314">
        <f>SUM(B145/Q145)</f>
        <v>0</v>
      </c>
      <c r="C146" s="315">
        <f>SUM(C145/Q145)</f>
        <v>0</v>
      </c>
      <c r="D146" s="315">
        <f>SUM(D145/Q145)</f>
        <v>0</v>
      </c>
      <c r="E146" s="315">
        <f>SUM(E145/Q145)</f>
        <v>0</v>
      </c>
      <c r="F146" s="315">
        <f>SUM(F145/Q145)</f>
        <v>0</v>
      </c>
      <c r="G146" s="315">
        <f>SUM(G145/Q145)</f>
        <v>0</v>
      </c>
      <c r="H146" s="315">
        <f>SUM(H145/Q145)</f>
        <v>0</v>
      </c>
      <c r="I146" s="315">
        <f>SUM(I145/Q145)</f>
        <v>0.8571428571428571</v>
      </c>
      <c r="J146" s="315">
        <f>SUM(J145/Q145)</f>
        <v>0</v>
      </c>
      <c r="K146" s="315">
        <f>SUM(K145/Q145)</f>
        <v>0</v>
      </c>
      <c r="L146" s="315">
        <f>SUM(L145/Q145)</f>
        <v>0.14285714285714285</v>
      </c>
      <c r="M146" s="315">
        <f>SUM(M145/Q145)</f>
        <v>0</v>
      </c>
      <c r="N146" s="315">
        <f>SUM(N145/Q145)</f>
        <v>0</v>
      </c>
      <c r="O146" s="315">
        <f>SUM(O145/Q145)</f>
        <v>0</v>
      </c>
      <c r="P146" s="316">
        <f>SUM(P145/Q145)</f>
        <v>0</v>
      </c>
      <c r="Q146" s="230">
        <f t="shared" si="34"/>
        <v>1</v>
      </c>
      <c r="R146" s="405"/>
      <c r="S146" s="1325"/>
      <c r="T146" s="275"/>
      <c r="U146" s="84"/>
      <c r="V146" s="84"/>
      <c r="W146" s="84"/>
      <c r="X146" s="84"/>
      <c r="Y146" s="84"/>
      <c r="Z146" s="84"/>
      <c r="AA146" s="84"/>
      <c r="AB146" s="84"/>
      <c r="AC146" s="84"/>
      <c r="AD146" s="84"/>
      <c r="AE146" s="84"/>
      <c r="AF146" s="84"/>
      <c r="AG146" s="84"/>
      <c r="AH146" s="84"/>
      <c r="AI146" s="84"/>
    </row>
    <row r="147" spans="1:35" s="197" customFormat="1" ht="16.5" hidden="1" thickBot="1" x14ac:dyDescent="0.3">
      <c r="A147" s="2129" t="s">
        <v>188</v>
      </c>
      <c r="B147" s="2130"/>
      <c r="C147" s="2130"/>
      <c r="D147" s="2130"/>
      <c r="E147" s="2130"/>
      <c r="F147" s="2130"/>
      <c r="G147" s="2130"/>
      <c r="H147" s="2130"/>
      <c r="I147" s="2130"/>
      <c r="J147" s="2130"/>
      <c r="K147" s="2130"/>
      <c r="L147" s="2130"/>
      <c r="M147" s="2130"/>
      <c r="N147" s="2130"/>
      <c r="O147" s="2130"/>
      <c r="P147" s="2130"/>
      <c r="Q147" s="2130"/>
      <c r="R147" s="2131"/>
      <c r="S147" s="1325"/>
      <c r="T147" s="1325"/>
      <c r="U147" s="1325"/>
      <c r="V147" s="1325"/>
      <c r="W147" s="1325"/>
      <c r="X147" s="1325"/>
      <c r="Y147" s="1325"/>
      <c r="Z147" s="1325"/>
      <c r="AA147" s="1325"/>
      <c r="AB147" s="1325"/>
      <c r="AC147" s="1325"/>
      <c r="AD147" s="1325"/>
      <c r="AE147" s="1325"/>
      <c r="AF147" s="1325"/>
      <c r="AG147" s="1325"/>
      <c r="AH147" s="1325"/>
      <c r="AI147" s="1325"/>
    </row>
    <row r="148" spans="1:35" s="197" customFormat="1" ht="66.75" hidden="1" customHeight="1" thickBot="1" x14ac:dyDescent="0.3">
      <c r="A148" s="73"/>
      <c r="B148" s="705" t="s">
        <v>148</v>
      </c>
      <c r="C148" s="706" t="s">
        <v>149</v>
      </c>
      <c r="D148" s="706" t="s">
        <v>150</v>
      </c>
      <c r="E148" s="706" t="s">
        <v>151</v>
      </c>
      <c r="F148" s="706" t="s">
        <v>152</v>
      </c>
      <c r="G148" s="706" t="s">
        <v>153</v>
      </c>
      <c r="H148" s="706" t="s">
        <v>154</v>
      </c>
      <c r="I148" s="706" t="s">
        <v>155</v>
      </c>
      <c r="J148" s="706" t="s">
        <v>156</v>
      </c>
      <c r="K148" s="706" t="s">
        <v>157</v>
      </c>
      <c r="L148" s="706" t="s">
        <v>158</v>
      </c>
      <c r="M148" s="706" t="s">
        <v>159</v>
      </c>
      <c r="N148" s="706" t="s">
        <v>160</v>
      </c>
      <c r="O148" s="706" t="s">
        <v>161</v>
      </c>
      <c r="P148" s="708" t="s">
        <v>162</v>
      </c>
      <c r="Q148" s="74" t="s">
        <v>163</v>
      </c>
      <c r="R148" s="74" t="s">
        <v>164</v>
      </c>
      <c r="S148" s="1325"/>
      <c r="T148" s="1325"/>
      <c r="U148" s="1325"/>
      <c r="V148" s="1325"/>
      <c r="W148" s="1325"/>
      <c r="X148" s="1325"/>
      <c r="Y148" s="1325"/>
      <c r="Z148" s="1325"/>
      <c r="AA148" s="1325"/>
      <c r="AB148" s="1325"/>
      <c r="AC148" s="1325"/>
      <c r="AD148" s="1325"/>
      <c r="AE148" s="1325"/>
      <c r="AF148" s="1325"/>
      <c r="AG148" s="1325"/>
      <c r="AH148" s="1325"/>
      <c r="AI148" s="1325"/>
    </row>
    <row r="149" spans="1:35" s="197" customFormat="1" ht="15.75" hidden="1" thickBot="1" x14ac:dyDescent="0.3">
      <c r="A149" s="2126" t="s">
        <v>165</v>
      </c>
      <c r="B149" s="2132"/>
      <c r="C149" s="2132"/>
      <c r="D149" s="2132"/>
      <c r="E149" s="2132"/>
      <c r="F149" s="2132"/>
      <c r="G149" s="2132"/>
      <c r="H149" s="2132"/>
      <c r="I149" s="2132"/>
      <c r="J149" s="2132"/>
      <c r="K149" s="2132"/>
      <c r="L149" s="2132"/>
      <c r="M149" s="2132"/>
      <c r="N149" s="2132"/>
      <c r="O149" s="2132"/>
      <c r="P149" s="2132"/>
      <c r="Q149" s="2132"/>
      <c r="R149" s="2128"/>
      <c r="S149" s="1325"/>
      <c r="T149" s="1325"/>
      <c r="U149" s="1325"/>
      <c r="V149" s="1325"/>
      <c r="W149" s="1325"/>
      <c r="X149" s="1325"/>
      <c r="Y149" s="1325"/>
      <c r="Z149" s="1325"/>
      <c r="AA149" s="1325"/>
      <c r="AB149" s="1325"/>
      <c r="AC149" s="1325"/>
      <c r="AD149" s="1325"/>
      <c r="AE149" s="1325"/>
      <c r="AF149" s="1325"/>
      <c r="AG149" s="1325"/>
      <c r="AH149" s="1325"/>
      <c r="AI149" s="1325"/>
    </row>
    <row r="150" spans="1:35" s="197" customFormat="1" hidden="1" x14ac:dyDescent="0.25">
      <c r="A150" s="1023" t="s">
        <v>112</v>
      </c>
      <c r="B150" s="904">
        <v>0</v>
      </c>
      <c r="C150" s="1063">
        <v>0</v>
      </c>
      <c r="D150" s="1063">
        <v>0</v>
      </c>
      <c r="E150" s="1063">
        <v>0</v>
      </c>
      <c r="F150" s="1063">
        <v>0</v>
      </c>
      <c r="G150" s="1063">
        <v>0</v>
      </c>
      <c r="H150" s="1063">
        <v>0</v>
      </c>
      <c r="I150" s="1063">
        <v>2</v>
      </c>
      <c r="J150" s="1063">
        <v>0</v>
      </c>
      <c r="K150" s="1063">
        <v>0</v>
      </c>
      <c r="L150" s="1063">
        <v>1</v>
      </c>
      <c r="M150" s="1063">
        <v>1</v>
      </c>
      <c r="N150" s="1063">
        <v>0</v>
      </c>
      <c r="O150" s="1063">
        <v>0</v>
      </c>
      <c r="P150" s="1064">
        <v>0</v>
      </c>
      <c r="Q150" s="1073">
        <f t="shared" ref="Q150:Q155" si="36">SUM(B150:P150)</f>
        <v>4</v>
      </c>
      <c r="R150" s="1082">
        <f>SUM(Q150/Q154)</f>
        <v>0.23529411764705882</v>
      </c>
      <c r="S150" s="1325"/>
      <c r="T150" s="1325"/>
      <c r="U150" s="1325"/>
      <c r="V150" s="1325"/>
      <c r="W150" s="1325"/>
      <c r="X150" s="1325"/>
      <c r="Y150" s="1325"/>
      <c r="Z150" s="1325"/>
      <c r="AA150" s="1325"/>
      <c r="AB150" s="1325"/>
      <c r="AC150" s="1325"/>
      <c r="AD150" s="1325"/>
      <c r="AE150" s="1325"/>
      <c r="AF150" s="1325"/>
      <c r="AG150" s="1325"/>
      <c r="AH150" s="1325"/>
      <c r="AI150" s="1325"/>
    </row>
    <row r="151" spans="1:35" s="197" customFormat="1" hidden="1" x14ac:dyDescent="0.25">
      <c r="A151" s="1024" t="s">
        <v>113</v>
      </c>
      <c r="B151" s="1065">
        <v>0</v>
      </c>
      <c r="C151" s="1066">
        <v>0</v>
      </c>
      <c r="D151" s="1066">
        <v>0</v>
      </c>
      <c r="E151" s="1066">
        <v>0</v>
      </c>
      <c r="F151" s="1066">
        <v>0</v>
      </c>
      <c r="G151" s="1066">
        <v>0</v>
      </c>
      <c r="H151" s="1066">
        <v>0</v>
      </c>
      <c r="I151" s="1066">
        <v>8</v>
      </c>
      <c r="J151" s="1066">
        <v>0</v>
      </c>
      <c r="K151" s="1066">
        <v>0</v>
      </c>
      <c r="L151" s="1066">
        <v>3</v>
      </c>
      <c r="M151" s="1066">
        <v>1</v>
      </c>
      <c r="N151" s="1066">
        <v>0</v>
      </c>
      <c r="O151" s="1066">
        <v>0</v>
      </c>
      <c r="P151" s="1067">
        <v>0</v>
      </c>
      <c r="Q151" s="1074">
        <f t="shared" si="36"/>
        <v>12</v>
      </c>
      <c r="R151" s="1083">
        <f>SUM(Q151/Q154)</f>
        <v>0.70588235294117652</v>
      </c>
      <c r="S151" s="1325"/>
      <c r="T151" s="1325"/>
      <c r="U151" s="1325"/>
      <c r="V151" s="1325"/>
      <c r="W151" s="1325"/>
      <c r="X151" s="1325"/>
      <c r="Y151" s="1325"/>
      <c r="Z151" s="1325"/>
      <c r="AA151" s="1325"/>
      <c r="AB151" s="1325"/>
      <c r="AC151" s="1325"/>
      <c r="AD151" s="1325"/>
      <c r="AE151" s="1325"/>
      <c r="AF151" s="1325"/>
      <c r="AG151" s="1325"/>
      <c r="AH151" s="1325"/>
      <c r="AI151" s="1325"/>
    </row>
    <row r="152" spans="1:35" s="197" customFormat="1" hidden="1" x14ac:dyDescent="0.25">
      <c r="A152" s="1024" t="s">
        <v>114</v>
      </c>
      <c r="B152" s="1065">
        <v>0</v>
      </c>
      <c r="C152" s="1066">
        <v>0</v>
      </c>
      <c r="D152" s="1066">
        <v>0</v>
      </c>
      <c r="E152" s="1066">
        <v>0</v>
      </c>
      <c r="F152" s="1066">
        <v>0</v>
      </c>
      <c r="G152" s="1066">
        <v>0</v>
      </c>
      <c r="H152" s="1066">
        <v>0</v>
      </c>
      <c r="I152" s="1066">
        <v>1</v>
      </c>
      <c r="J152" s="1066">
        <v>0</v>
      </c>
      <c r="K152" s="1066">
        <v>0</v>
      </c>
      <c r="L152" s="1066">
        <v>0</v>
      </c>
      <c r="M152" s="1066">
        <v>0</v>
      </c>
      <c r="N152" s="1066">
        <v>0</v>
      </c>
      <c r="O152" s="1066">
        <v>0</v>
      </c>
      <c r="P152" s="1067">
        <v>0</v>
      </c>
      <c r="Q152" s="1074">
        <f t="shared" si="36"/>
        <v>1</v>
      </c>
      <c r="R152" s="1083">
        <f>SUM(Q152/Q154)</f>
        <v>5.8823529411764705E-2</v>
      </c>
      <c r="S152" s="1325"/>
      <c r="T152" s="1325"/>
      <c r="U152" s="1325"/>
      <c r="V152" s="1325"/>
      <c r="W152" s="1325"/>
      <c r="X152" s="1325"/>
      <c r="Y152" s="1325"/>
      <c r="Z152" s="1325"/>
      <c r="AA152" s="1325"/>
      <c r="AB152" s="1325"/>
      <c r="AC152" s="1325"/>
      <c r="AD152" s="1325"/>
      <c r="AE152" s="1325"/>
      <c r="AF152" s="1325"/>
      <c r="AG152" s="1325"/>
      <c r="AH152" s="1325"/>
      <c r="AI152" s="1325"/>
    </row>
    <row r="153" spans="1:35" s="197" customFormat="1" ht="15.75" hidden="1" thickBot="1" x14ac:dyDescent="0.3">
      <c r="A153" s="1025" t="s">
        <v>115</v>
      </c>
      <c r="B153" s="1068">
        <v>0</v>
      </c>
      <c r="C153" s="1069">
        <v>0</v>
      </c>
      <c r="D153" s="1069">
        <v>0</v>
      </c>
      <c r="E153" s="1069">
        <v>0</v>
      </c>
      <c r="F153" s="1069">
        <v>0</v>
      </c>
      <c r="G153" s="1069">
        <v>0</v>
      </c>
      <c r="H153" s="1069">
        <v>0</v>
      </c>
      <c r="I153" s="1069">
        <v>0</v>
      </c>
      <c r="J153" s="1069">
        <v>0</v>
      </c>
      <c r="K153" s="1069">
        <v>0</v>
      </c>
      <c r="L153" s="1069">
        <v>0</v>
      </c>
      <c r="M153" s="1069">
        <v>0</v>
      </c>
      <c r="N153" s="1069">
        <v>0</v>
      </c>
      <c r="O153" s="1069">
        <v>0</v>
      </c>
      <c r="P153" s="1070">
        <v>0</v>
      </c>
      <c r="Q153" s="1075">
        <f t="shared" si="36"/>
        <v>0</v>
      </c>
      <c r="R153" s="1084">
        <f>SUM(Q153/Q154)</f>
        <v>0</v>
      </c>
      <c r="S153" s="1325"/>
      <c r="T153" s="1325"/>
      <c r="U153" s="1325"/>
      <c r="V153" s="1325"/>
      <c r="W153" s="1325"/>
      <c r="X153" s="1325"/>
      <c r="Y153" s="1325"/>
      <c r="Z153" s="1325"/>
      <c r="AA153" s="1325"/>
      <c r="AB153" s="1325"/>
      <c r="AC153" s="1325"/>
      <c r="AD153" s="1325"/>
      <c r="AE153" s="1325"/>
      <c r="AF153" s="1325"/>
      <c r="AG153" s="1325"/>
      <c r="AH153" s="1325"/>
      <c r="AI153" s="1325"/>
    </row>
    <row r="154" spans="1:35" s="197" customFormat="1" ht="16.5" hidden="1" thickTop="1" thickBot="1" x14ac:dyDescent="0.3">
      <c r="A154" s="1026" t="s">
        <v>135</v>
      </c>
      <c r="B154" s="1071">
        <f t="shared" ref="B154:P154" si="37">SUM(B150:B153)</f>
        <v>0</v>
      </c>
      <c r="C154" s="1045">
        <f t="shared" si="37"/>
        <v>0</v>
      </c>
      <c r="D154" s="1045">
        <f t="shared" si="37"/>
        <v>0</v>
      </c>
      <c r="E154" s="1045">
        <f t="shared" si="37"/>
        <v>0</v>
      </c>
      <c r="F154" s="1045">
        <f t="shared" si="37"/>
        <v>0</v>
      </c>
      <c r="G154" s="1045">
        <f t="shared" si="37"/>
        <v>0</v>
      </c>
      <c r="H154" s="1045">
        <f t="shared" si="37"/>
        <v>0</v>
      </c>
      <c r="I154" s="1045">
        <f t="shared" si="37"/>
        <v>11</v>
      </c>
      <c r="J154" s="1045">
        <f t="shared" si="37"/>
        <v>0</v>
      </c>
      <c r="K154" s="1045">
        <f t="shared" si="37"/>
        <v>0</v>
      </c>
      <c r="L154" s="1045">
        <f t="shared" si="37"/>
        <v>4</v>
      </c>
      <c r="M154" s="1045">
        <f t="shared" si="37"/>
        <v>2</v>
      </c>
      <c r="N154" s="1045">
        <f t="shared" si="37"/>
        <v>0</v>
      </c>
      <c r="O154" s="1045">
        <f t="shared" si="37"/>
        <v>0</v>
      </c>
      <c r="P154" s="1076">
        <f t="shared" si="37"/>
        <v>0</v>
      </c>
      <c r="Q154" s="1077">
        <f t="shared" si="36"/>
        <v>17</v>
      </c>
      <c r="R154" s="1085">
        <f>SUM(R150:R153)</f>
        <v>1</v>
      </c>
      <c r="S154" s="1325"/>
      <c r="T154" s="1325"/>
      <c r="U154" s="1325"/>
      <c r="V154" s="1325"/>
      <c r="W154" s="1325"/>
      <c r="X154" s="1325"/>
      <c r="Y154" s="1325"/>
      <c r="Z154" s="1325"/>
      <c r="AA154" s="1325"/>
      <c r="AB154" s="1325"/>
      <c r="AC154" s="1325"/>
      <c r="AD154" s="1325"/>
      <c r="AE154" s="1325"/>
      <c r="AF154" s="1325"/>
      <c r="AG154" s="1325"/>
      <c r="AH154" s="1325"/>
      <c r="AI154" s="1325"/>
    </row>
    <row r="155" spans="1:35" s="197" customFormat="1" ht="15.75" hidden="1" thickBot="1" x14ac:dyDescent="0.3">
      <c r="A155" s="1027" t="s">
        <v>134</v>
      </c>
      <c r="B155" s="1078">
        <f>SUM(B154/Q154)</f>
        <v>0</v>
      </c>
      <c r="C155" s="1079">
        <f>SUM(C154/Q154)</f>
        <v>0</v>
      </c>
      <c r="D155" s="1079">
        <f>SUM(D154/Q154)</f>
        <v>0</v>
      </c>
      <c r="E155" s="1079">
        <f>SUM(E154/Q154)</f>
        <v>0</v>
      </c>
      <c r="F155" s="1079">
        <f>SUM(F154/Q154)</f>
        <v>0</v>
      </c>
      <c r="G155" s="1079">
        <f>SUM(G154/Q154)</f>
        <v>0</v>
      </c>
      <c r="H155" s="1079">
        <f>SUM(H154/Q154)</f>
        <v>0</v>
      </c>
      <c r="I155" s="1079">
        <f>SUM(I154/Q154)</f>
        <v>0.6470588235294118</v>
      </c>
      <c r="J155" s="1079">
        <f>SUM(J154/Q154)</f>
        <v>0</v>
      </c>
      <c r="K155" s="1079">
        <f>SUM(K154/Q154)</f>
        <v>0</v>
      </c>
      <c r="L155" s="1079">
        <f>SUM(L154/Q154)</f>
        <v>0.23529411764705882</v>
      </c>
      <c r="M155" s="1079">
        <f>SUM(M154/Q154)</f>
        <v>0.11764705882352941</v>
      </c>
      <c r="N155" s="1079">
        <f>SUM(N154/Q154)</f>
        <v>0</v>
      </c>
      <c r="O155" s="1079">
        <f>SUM(O154/Q154)</f>
        <v>0</v>
      </c>
      <c r="P155" s="1080">
        <f>SUM(P154/Q154)</f>
        <v>0</v>
      </c>
      <c r="Q155" s="1081">
        <f t="shared" si="36"/>
        <v>1</v>
      </c>
      <c r="R155" s="405"/>
      <c r="S155" s="1325"/>
      <c r="T155" s="1325"/>
      <c r="U155" s="1325"/>
      <c r="V155" s="1325"/>
      <c r="W155" s="1325"/>
      <c r="X155" s="1325"/>
      <c r="Y155" s="1325"/>
      <c r="Z155" s="1325"/>
      <c r="AA155" s="1325"/>
      <c r="AB155" s="1325"/>
      <c r="AC155" s="1325"/>
      <c r="AD155" s="1325"/>
      <c r="AE155" s="1325"/>
      <c r="AF155" s="1325"/>
      <c r="AG155" s="1325"/>
      <c r="AH155" s="1325"/>
      <c r="AI155" s="1325"/>
    </row>
    <row r="156" spans="1:35" s="197" customFormat="1" ht="16.5" hidden="1" customHeight="1" thickBot="1" x14ac:dyDescent="0.3">
      <c r="A156" s="2126" t="s">
        <v>166</v>
      </c>
      <c r="B156" s="2132"/>
      <c r="C156" s="2132"/>
      <c r="D156" s="2132"/>
      <c r="E156" s="2132"/>
      <c r="F156" s="2132"/>
      <c r="G156" s="2132"/>
      <c r="H156" s="2132"/>
      <c r="I156" s="2132"/>
      <c r="J156" s="2132"/>
      <c r="K156" s="2132"/>
      <c r="L156" s="2132"/>
      <c r="M156" s="2132"/>
      <c r="N156" s="2132"/>
      <c r="O156" s="2132"/>
      <c r="P156" s="2132"/>
      <c r="Q156" s="2133"/>
      <c r="R156" s="2134"/>
      <c r="S156" s="1325"/>
      <c r="T156" s="1325"/>
      <c r="U156" s="1325"/>
      <c r="V156" s="1325"/>
      <c r="W156" s="1325"/>
      <c r="X156" s="1325"/>
      <c r="Y156" s="1325"/>
      <c r="Z156" s="1325"/>
      <c r="AA156" s="1325"/>
      <c r="AB156" s="1325"/>
      <c r="AC156" s="1325"/>
      <c r="AD156" s="1325"/>
      <c r="AE156" s="1325"/>
      <c r="AF156" s="1325"/>
      <c r="AG156" s="1325"/>
      <c r="AH156" s="1325"/>
      <c r="AI156" s="1325"/>
    </row>
    <row r="157" spans="1:35" s="197" customFormat="1" hidden="1" x14ac:dyDescent="0.25">
      <c r="A157" s="1023" t="s">
        <v>167</v>
      </c>
      <c r="B157" s="904">
        <v>0</v>
      </c>
      <c r="C157" s="1063">
        <v>0</v>
      </c>
      <c r="D157" s="1063">
        <v>0</v>
      </c>
      <c r="E157" s="1063">
        <v>0</v>
      </c>
      <c r="F157" s="1063">
        <v>0</v>
      </c>
      <c r="G157" s="1063">
        <v>0</v>
      </c>
      <c r="H157" s="1063">
        <v>0</v>
      </c>
      <c r="I157" s="1063">
        <v>0</v>
      </c>
      <c r="J157" s="1063">
        <v>0</v>
      </c>
      <c r="K157" s="1063">
        <v>0</v>
      </c>
      <c r="L157" s="1063">
        <v>0</v>
      </c>
      <c r="M157" s="1063">
        <v>0</v>
      </c>
      <c r="N157" s="1063">
        <v>0</v>
      </c>
      <c r="O157" s="1063">
        <v>0</v>
      </c>
      <c r="P157" s="1064">
        <v>0</v>
      </c>
      <c r="Q157" s="1073">
        <f t="shared" ref="Q157:Q162" si="38">SUM(B157:P157)</f>
        <v>0</v>
      </c>
      <c r="R157" s="1082">
        <f>SUM(Q157/Q161)</f>
        <v>0</v>
      </c>
      <c r="S157" s="1325"/>
      <c r="T157" s="1325"/>
      <c r="U157" s="1325"/>
      <c r="V157" s="1325"/>
      <c r="W157" s="1325"/>
      <c r="X157" s="1325"/>
      <c r="Y157" s="1325"/>
      <c r="Z157" s="1325"/>
      <c r="AA157" s="1325"/>
      <c r="AB157" s="1325"/>
      <c r="AC157" s="1325"/>
      <c r="AD157" s="1325"/>
      <c r="AE157" s="1325"/>
      <c r="AF157" s="1325"/>
      <c r="AG157" s="1325"/>
      <c r="AH157" s="1325"/>
      <c r="AI157" s="1325"/>
    </row>
    <row r="158" spans="1:35" s="197" customFormat="1" hidden="1" x14ac:dyDescent="0.25">
      <c r="A158" s="1024" t="s">
        <v>168</v>
      </c>
      <c r="B158" s="1065">
        <v>0</v>
      </c>
      <c r="C158" s="1066">
        <v>0</v>
      </c>
      <c r="D158" s="1066">
        <v>0</v>
      </c>
      <c r="E158" s="1066">
        <v>0</v>
      </c>
      <c r="F158" s="1066">
        <v>0</v>
      </c>
      <c r="G158" s="1066">
        <v>0</v>
      </c>
      <c r="H158" s="1066">
        <v>0</v>
      </c>
      <c r="I158" s="1066">
        <v>3</v>
      </c>
      <c r="J158" s="1066">
        <v>0</v>
      </c>
      <c r="K158" s="1066">
        <v>0</v>
      </c>
      <c r="L158" s="1066">
        <v>2</v>
      </c>
      <c r="M158" s="1066">
        <v>1</v>
      </c>
      <c r="N158" s="1066">
        <v>0</v>
      </c>
      <c r="O158" s="1066">
        <v>0</v>
      </c>
      <c r="P158" s="1067">
        <v>0</v>
      </c>
      <c r="Q158" s="1074">
        <f t="shared" si="38"/>
        <v>6</v>
      </c>
      <c r="R158" s="1083">
        <f>SUM(Q158/Q161)</f>
        <v>0.35294117647058826</v>
      </c>
      <c r="S158" s="1325"/>
      <c r="T158" s="1325"/>
      <c r="U158" s="1325"/>
      <c r="V158" s="1325"/>
      <c r="W158" s="1325"/>
      <c r="X158" s="1325"/>
      <c r="Y158" s="1325"/>
      <c r="Z158" s="1325"/>
      <c r="AA158" s="1325"/>
      <c r="AB158" s="1325"/>
      <c r="AC158" s="1325"/>
      <c r="AD158" s="1325"/>
      <c r="AE158" s="1325"/>
      <c r="AF158" s="1325"/>
      <c r="AG158" s="1325"/>
      <c r="AH158" s="1325"/>
      <c r="AI158" s="1325"/>
    </row>
    <row r="159" spans="1:35" s="197" customFormat="1" hidden="1" x14ac:dyDescent="0.25">
      <c r="A159" s="1024" t="s">
        <v>169</v>
      </c>
      <c r="B159" s="1065">
        <v>0</v>
      </c>
      <c r="C159" s="1066">
        <v>0</v>
      </c>
      <c r="D159" s="1066">
        <v>0</v>
      </c>
      <c r="E159" s="1066">
        <v>0</v>
      </c>
      <c r="F159" s="1066">
        <v>0</v>
      </c>
      <c r="G159" s="1066">
        <v>0</v>
      </c>
      <c r="H159" s="1066">
        <v>0</v>
      </c>
      <c r="I159" s="1066">
        <v>4</v>
      </c>
      <c r="J159" s="1066">
        <v>0</v>
      </c>
      <c r="K159" s="1066">
        <v>0</v>
      </c>
      <c r="L159" s="1066">
        <v>2</v>
      </c>
      <c r="M159" s="1066">
        <v>1</v>
      </c>
      <c r="N159" s="1066">
        <v>0</v>
      </c>
      <c r="O159" s="1066">
        <v>0</v>
      </c>
      <c r="P159" s="1067">
        <v>0</v>
      </c>
      <c r="Q159" s="1074">
        <f t="shared" si="38"/>
        <v>7</v>
      </c>
      <c r="R159" s="1083">
        <f>SUM(Q159/Q161)</f>
        <v>0.41176470588235292</v>
      </c>
      <c r="S159" s="1325"/>
      <c r="T159" s="84"/>
      <c r="U159" s="84"/>
      <c r="V159" s="84"/>
      <c r="W159" s="84"/>
      <c r="X159" s="84"/>
      <c r="Y159" s="84"/>
      <c r="Z159" s="84"/>
      <c r="AA159" s="84"/>
      <c r="AB159" s="84"/>
      <c r="AC159" s="84"/>
      <c r="AD159" s="84"/>
      <c r="AE159" s="84"/>
      <c r="AF159" s="84"/>
      <c r="AG159" s="84"/>
      <c r="AH159" s="84"/>
      <c r="AI159" s="84"/>
    </row>
    <row r="160" spans="1:35" s="197" customFormat="1" ht="15.75" hidden="1" thickBot="1" x14ac:dyDescent="0.3">
      <c r="A160" s="1025" t="s">
        <v>170</v>
      </c>
      <c r="B160" s="1068">
        <v>0</v>
      </c>
      <c r="C160" s="1069">
        <v>0</v>
      </c>
      <c r="D160" s="1069">
        <v>0</v>
      </c>
      <c r="E160" s="1069">
        <v>0</v>
      </c>
      <c r="F160" s="1069">
        <v>0</v>
      </c>
      <c r="G160" s="1069">
        <v>0</v>
      </c>
      <c r="H160" s="1069">
        <v>0</v>
      </c>
      <c r="I160" s="1069">
        <v>4</v>
      </c>
      <c r="J160" s="1069">
        <v>0</v>
      </c>
      <c r="K160" s="1069">
        <v>0</v>
      </c>
      <c r="L160" s="1069">
        <v>0</v>
      </c>
      <c r="M160" s="1069">
        <v>0</v>
      </c>
      <c r="N160" s="1069">
        <v>0</v>
      </c>
      <c r="O160" s="1069">
        <v>0</v>
      </c>
      <c r="P160" s="1070">
        <v>0</v>
      </c>
      <c r="Q160" s="1075">
        <f t="shared" si="38"/>
        <v>4</v>
      </c>
      <c r="R160" s="1084">
        <f>SUM(Q160/Q161)</f>
        <v>0.23529411764705882</v>
      </c>
      <c r="S160" s="1325"/>
      <c r="T160" s="275"/>
      <c r="U160" s="275"/>
      <c r="V160" s="275"/>
      <c r="W160" s="275"/>
      <c r="X160" s="275"/>
      <c r="Y160" s="275"/>
      <c r="Z160" s="275"/>
      <c r="AA160" s="275"/>
      <c r="AB160" s="275"/>
      <c r="AC160" s="275"/>
      <c r="AD160" s="275"/>
      <c r="AE160" s="275"/>
      <c r="AF160" s="275"/>
      <c r="AG160" s="275"/>
      <c r="AH160" s="275"/>
      <c r="AI160" s="275"/>
    </row>
    <row r="161" spans="1:35" s="197" customFormat="1" ht="16.5" hidden="1" thickTop="1" thickBot="1" x14ac:dyDescent="0.3">
      <c r="A161" s="1026" t="s">
        <v>135</v>
      </c>
      <c r="B161" s="1071">
        <f t="shared" ref="B161:P161" si="39">SUM(B157:B160)</f>
        <v>0</v>
      </c>
      <c r="C161" s="1045">
        <f t="shared" si="39"/>
        <v>0</v>
      </c>
      <c r="D161" s="1045">
        <f t="shared" si="39"/>
        <v>0</v>
      </c>
      <c r="E161" s="1045">
        <f t="shared" si="39"/>
        <v>0</v>
      </c>
      <c r="F161" s="1045">
        <f t="shared" si="39"/>
        <v>0</v>
      </c>
      <c r="G161" s="1045">
        <f t="shared" si="39"/>
        <v>0</v>
      </c>
      <c r="H161" s="1045">
        <f t="shared" si="39"/>
        <v>0</v>
      </c>
      <c r="I161" s="1045">
        <f t="shared" si="39"/>
        <v>11</v>
      </c>
      <c r="J161" s="1045">
        <f t="shared" si="39"/>
        <v>0</v>
      </c>
      <c r="K161" s="1045">
        <f t="shared" si="39"/>
        <v>0</v>
      </c>
      <c r="L161" s="1045">
        <f t="shared" si="39"/>
        <v>4</v>
      </c>
      <c r="M161" s="1045">
        <f t="shared" si="39"/>
        <v>2</v>
      </c>
      <c r="N161" s="1045">
        <f t="shared" si="39"/>
        <v>0</v>
      </c>
      <c r="O161" s="1045">
        <f t="shared" si="39"/>
        <v>0</v>
      </c>
      <c r="P161" s="1072">
        <f t="shared" si="39"/>
        <v>0</v>
      </c>
      <c r="Q161" s="1077">
        <f t="shared" si="38"/>
        <v>17</v>
      </c>
      <c r="R161" s="1085">
        <f>SUM(R157:R160)</f>
        <v>1</v>
      </c>
      <c r="S161" s="1325"/>
      <c r="T161" s="275"/>
      <c r="U161" s="84"/>
      <c r="V161" s="84"/>
      <c r="W161" s="84"/>
      <c r="X161" s="84"/>
      <c r="Y161" s="84"/>
      <c r="Z161" s="84"/>
      <c r="AA161" s="84"/>
      <c r="AB161" s="84"/>
      <c r="AC161" s="84"/>
      <c r="AD161" s="84"/>
      <c r="AE161" s="84"/>
      <c r="AF161" s="84"/>
      <c r="AG161" s="84"/>
      <c r="AH161" s="84"/>
      <c r="AI161" s="84"/>
    </row>
    <row r="162" spans="1:35" s="197" customFormat="1" ht="17.25" hidden="1" customHeight="1" thickBot="1" x14ac:dyDescent="0.3">
      <c r="A162" s="1027" t="s">
        <v>134</v>
      </c>
      <c r="B162" s="1078">
        <f>SUM(B161/Q161)</f>
        <v>0</v>
      </c>
      <c r="C162" s="1079">
        <f>SUM(C161/Q161)</f>
        <v>0</v>
      </c>
      <c r="D162" s="1079">
        <f>SUM(D161/Q161)</f>
        <v>0</v>
      </c>
      <c r="E162" s="1079">
        <f>SUM(E161/Q161)</f>
        <v>0</v>
      </c>
      <c r="F162" s="1079">
        <f>SUM(F161/Q161)</f>
        <v>0</v>
      </c>
      <c r="G162" s="1079">
        <f>SUM(G161/Q161)</f>
        <v>0</v>
      </c>
      <c r="H162" s="1079">
        <f>SUM(H161/Q161)</f>
        <v>0</v>
      </c>
      <c r="I162" s="1079">
        <f>SUM(I161/Q161)</f>
        <v>0.6470588235294118</v>
      </c>
      <c r="J162" s="1079">
        <f>SUM(J161/Q161)</f>
        <v>0</v>
      </c>
      <c r="K162" s="1079">
        <f>SUM(K161/Q161)</f>
        <v>0</v>
      </c>
      <c r="L162" s="1079">
        <f>SUM(L161/Q161)</f>
        <v>0.23529411764705882</v>
      </c>
      <c r="M162" s="1079">
        <f>SUM(M161/Q161)</f>
        <v>0.11764705882352941</v>
      </c>
      <c r="N162" s="1079">
        <f>SUM(N161/Q161)</f>
        <v>0</v>
      </c>
      <c r="O162" s="1079">
        <f>SUM(O161/Q161)</f>
        <v>0</v>
      </c>
      <c r="P162" s="1080">
        <f>SUM(P161/Q161)</f>
        <v>0</v>
      </c>
      <c r="Q162" s="1081">
        <f t="shared" si="38"/>
        <v>1</v>
      </c>
      <c r="R162" s="405"/>
      <c r="S162" s="1325"/>
      <c r="T162" s="275"/>
      <c r="U162" s="84"/>
      <c r="V162" s="84"/>
      <c r="W162" s="84"/>
      <c r="X162" s="84"/>
      <c r="Y162" s="84"/>
      <c r="Z162" s="84"/>
      <c r="AA162" s="84"/>
      <c r="AB162" s="84"/>
      <c r="AC162" s="84"/>
      <c r="AD162" s="84"/>
      <c r="AE162" s="84"/>
      <c r="AF162" s="84"/>
      <c r="AG162" s="84"/>
      <c r="AH162" s="84"/>
      <c r="AI162" s="84"/>
    </row>
    <row r="163" spans="1:35" s="197" customFormat="1" ht="16.5" hidden="1" thickBot="1" x14ac:dyDescent="0.3">
      <c r="A163" s="2129" t="s">
        <v>189</v>
      </c>
      <c r="B163" s="2130"/>
      <c r="C163" s="2130"/>
      <c r="D163" s="2130"/>
      <c r="E163" s="2130"/>
      <c r="F163" s="2130"/>
      <c r="G163" s="2130"/>
      <c r="H163" s="2130"/>
      <c r="I163" s="2130"/>
      <c r="J163" s="2130"/>
      <c r="K163" s="2130"/>
      <c r="L163" s="2130"/>
      <c r="M163" s="2130"/>
      <c r="N163" s="2130"/>
      <c r="O163" s="2130"/>
      <c r="P163" s="2130"/>
      <c r="Q163" s="2130"/>
      <c r="R163" s="2131"/>
      <c r="S163" s="1325"/>
      <c r="T163" s="1325"/>
      <c r="U163" s="1325"/>
      <c r="V163" s="1325"/>
      <c r="W163" s="1325"/>
      <c r="X163" s="1325"/>
      <c r="Y163" s="1325"/>
      <c r="Z163" s="1325"/>
      <c r="AA163" s="1325"/>
      <c r="AB163" s="1325"/>
      <c r="AC163" s="1325"/>
      <c r="AD163" s="1325"/>
      <c r="AE163" s="1325"/>
      <c r="AF163" s="1325"/>
      <c r="AG163" s="1325"/>
      <c r="AH163" s="1325"/>
      <c r="AI163" s="1325"/>
    </row>
    <row r="164" spans="1:35" s="197" customFormat="1" ht="66.75" hidden="1" customHeight="1" thickBot="1" x14ac:dyDescent="0.3">
      <c r="A164" s="73"/>
      <c r="B164" s="705" t="s">
        <v>148</v>
      </c>
      <c r="C164" s="706" t="s">
        <v>149</v>
      </c>
      <c r="D164" s="706" t="s">
        <v>150</v>
      </c>
      <c r="E164" s="706" t="s">
        <v>151</v>
      </c>
      <c r="F164" s="706" t="s">
        <v>152</v>
      </c>
      <c r="G164" s="706" t="s">
        <v>153</v>
      </c>
      <c r="H164" s="706" t="s">
        <v>154</v>
      </c>
      <c r="I164" s="706" t="s">
        <v>155</v>
      </c>
      <c r="J164" s="706" t="s">
        <v>156</v>
      </c>
      <c r="K164" s="706" t="s">
        <v>157</v>
      </c>
      <c r="L164" s="706" t="s">
        <v>158</v>
      </c>
      <c r="M164" s="706" t="s">
        <v>159</v>
      </c>
      <c r="N164" s="706" t="s">
        <v>160</v>
      </c>
      <c r="O164" s="706" t="s">
        <v>161</v>
      </c>
      <c r="P164" s="708" t="s">
        <v>162</v>
      </c>
      <c r="Q164" s="74" t="s">
        <v>163</v>
      </c>
      <c r="R164" s="74" t="s">
        <v>164</v>
      </c>
      <c r="S164" s="1325"/>
      <c r="T164" s="1325"/>
      <c r="U164" s="1325"/>
      <c r="V164" s="1325"/>
      <c r="W164" s="1325"/>
      <c r="X164" s="1325"/>
      <c r="Y164" s="1325"/>
      <c r="Z164" s="1325"/>
      <c r="AA164" s="1325"/>
      <c r="AB164" s="1325"/>
      <c r="AC164" s="1325"/>
      <c r="AD164" s="1325"/>
      <c r="AE164" s="1325"/>
      <c r="AF164" s="1325"/>
      <c r="AG164" s="1325"/>
      <c r="AH164" s="1325"/>
      <c r="AI164" s="1325"/>
    </row>
    <row r="165" spans="1:35" s="197" customFormat="1" ht="15.75" hidden="1" thickBot="1" x14ac:dyDescent="0.3">
      <c r="A165" s="2126" t="s">
        <v>165</v>
      </c>
      <c r="B165" s="2132"/>
      <c r="C165" s="2132"/>
      <c r="D165" s="2132"/>
      <c r="E165" s="2132"/>
      <c r="F165" s="2132"/>
      <c r="G165" s="2132"/>
      <c r="H165" s="2132"/>
      <c r="I165" s="2132"/>
      <c r="J165" s="2132"/>
      <c r="K165" s="2132"/>
      <c r="L165" s="2132"/>
      <c r="M165" s="2132"/>
      <c r="N165" s="2132"/>
      <c r="O165" s="2132"/>
      <c r="P165" s="2132"/>
      <c r="Q165" s="2132"/>
      <c r="R165" s="2128"/>
      <c r="S165" s="1325"/>
      <c r="T165" s="1325"/>
      <c r="U165" s="1325"/>
      <c r="V165" s="1325"/>
      <c r="W165" s="1325"/>
      <c r="X165" s="1325"/>
      <c r="Y165" s="1325"/>
      <c r="Z165" s="1325"/>
      <c r="AA165" s="1325"/>
      <c r="AB165" s="1325"/>
      <c r="AC165" s="1325"/>
      <c r="AD165" s="1325"/>
      <c r="AE165" s="1325"/>
      <c r="AF165" s="1325"/>
      <c r="AG165" s="1325"/>
      <c r="AH165" s="1325"/>
      <c r="AI165" s="1325"/>
    </row>
    <row r="166" spans="1:35" s="197" customFormat="1" hidden="1" x14ac:dyDescent="0.25">
      <c r="A166" s="1023" t="s">
        <v>112</v>
      </c>
      <c r="B166" s="904">
        <v>0</v>
      </c>
      <c r="C166" s="1063">
        <v>0</v>
      </c>
      <c r="D166" s="1063">
        <v>0</v>
      </c>
      <c r="E166" s="1063">
        <v>0</v>
      </c>
      <c r="F166" s="1063">
        <v>0</v>
      </c>
      <c r="G166" s="1063">
        <v>0</v>
      </c>
      <c r="H166" s="1063">
        <v>0</v>
      </c>
      <c r="I166" s="1063">
        <v>4</v>
      </c>
      <c r="J166" s="1063">
        <v>0</v>
      </c>
      <c r="K166" s="1063">
        <v>0</v>
      </c>
      <c r="L166" s="1063">
        <v>1</v>
      </c>
      <c r="M166" s="1063">
        <v>0</v>
      </c>
      <c r="N166" s="1063">
        <v>0</v>
      </c>
      <c r="O166" s="1063">
        <v>0</v>
      </c>
      <c r="P166" s="1064">
        <v>0</v>
      </c>
      <c r="Q166" s="1073">
        <f t="shared" ref="Q166:Q171" si="40">SUM(B166:P166)</f>
        <v>5</v>
      </c>
      <c r="R166" s="1082">
        <v>0.312</v>
      </c>
      <c r="S166" s="1325"/>
      <c r="T166" s="1325"/>
      <c r="U166" s="1325"/>
      <c r="V166" s="1325"/>
      <c r="W166" s="1325"/>
      <c r="X166" s="1325"/>
      <c r="Y166" s="1325"/>
      <c r="Z166" s="1325"/>
      <c r="AA166" s="1325"/>
      <c r="AB166" s="1325"/>
      <c r="AC166" s="1325"/>
      <c r="AD166" s="1325"/>
      <c r="AE166" s="1325"/>
      <c r="AF166" s="1325"/>
      <c r="AG166" s="1325"/>
      <c r="AH166" s="1325"/>
      <c r="AI166" s="1325"/>
    </row>
    <row r="167" spans="1:35" s="197" customFormat="1" hidden="1" x14ac:dyDescent="0.25">
      <c r="A167" s="1024" t="s">
        <v>113</v>
      </c>
      <c r="B167" s="1065">
        <v>0</v>
      </c>
      <c r="C167" s="1066">
        <v>0</v>
      </c>
      <c r="D167" s="1066">
        <v>0</v>
      </c>
      <c r="E167" s="1066">
        <v>0</v>
      </c>
      <c r="F167" s="1066">
        <v>0</v>
      </c>
      <c r="G167" s="1066">
        <v>0</v>
      </c>
      <c r="H167" s="1066">
        <v>0</v>
      </c>
      <c r="I167" s="1066">
        <v>7</v>
      </c>
      <c r="J167" s="1066">
        <v>0</v>
      </c>
      <c r="K167" s="1066">
        <v>0</v>
      </c>
      <c r="L167" s="1066">
        <v>4</v>
      </c>
      <c r="M167" s="1066">
        <v>0</v>
      </c>
      <c r="N167" s="1066">
        <v>0</v>
      </c>
      <c r="O167" s="1066">
        <v>0</v>
      </c>
      <c r="P167" s="1067">
        <v>0</v>
      </c>
      <c r="Q167" s="1074">
        <f t="shared" si="40"/>
        <v>11</v>
      </c>
      <c r="R167" s="1083">
        <f>SUM(Q167/Q170)</f>
        <v>0.6875</v>
      </c>
      <c r="S167" s="889"/>
      <c r="T167" s="1325"/>
      <c r="U167" s="1325"/>
      <c r="V167" s="1325"/>
      <c r="W167" s="1325"/>
      <c r="X167" s="1325"/>
      <c r="Y167" s="1325"/>
      <c r="Z167" s="1325"/>
      <c r="AA167" s="1325"/>
      <c r="AB167" s="1325"/>
      <c r="AC167" s="1325"/>
      <c r="AD167" s="1325"/>
      <c r="AE167" s="1325"/>
      <c r="AF167" s="1325"/>
      <c r="AG167" s="1325"/>
      <c r="AH167" s="1325"/>
      <c r="AI167" s="1325"/>
    </row>
    <row r="168" spans="1:35" s="197" customFormat="1" hidden="1" x14ac:dyDescent="0.25">
      <c r="A168" s="1024" t="s">
        <v>114</v>
      </c>
      <c r="B168" s="1065">
        <v>0</v>
      </c>
      <c r="C168" s="1066">
        <v>0</v>
      </c>
      <c r="D168" s="1066">
        <v>0</v>
      </c>
      <c r="E168" s="1066">
        <v>0</v>
      </c>
      <c r="F168" s="1066">
        <v>0</v>
      </c>
      <c r="G168" s="1066">
        <v>0</v>
      </c>
      <c r="H168" s="1066">
        <v>0</v>
      </c>
      <c r="I168" s="1066">
        <v>0</v>
      </c>
      <c r="J168" s="1066">
        <v>0</v>
      </c>
      <c r="K168" s="1066">
        <v>0</v>
      </c>
      <c r="L168" s="1066">
        <v>0</v>
      </c>
      <c r="M168" s="1066">
        <v>0</v>
      </c>
      <c r="N168" s="1066">
        <v>0</v>
      </c>
      <c r="O168" s="1066">
        <v>0</v>
      </c>
      <c r="P168" s="1067">
        <v>0</v>
      </c>
      <c r="Q168" s="1074">
        <f t="shared" si="40"/>
        <v>0</v>
      </c>
      <c r="R168" s="1083">
        <f>SUM(Q168/Q170)</f>
        <v>0</v>
      </c>
      <c r="S168" s="889"/>
      <c r="T168" s="1325"/>
      <c r="U168" s="1325"/>
      <c r="V168" s="1325"/>
      <c r="W168" s="1325"/>
      <c r="X168" s="1325"/>
      <c r="Y168" s="1325"/>
      <c r="Z168" s="1325"/>
      <c r="AA168" s="1325"/>
      <c r="AB168" s="1325"/>
      <c r="AC168" s="1325"/>
      <c r="AD168" s="1325"/>
      <c r="AE168" s="1325"/>
      <c r="AF168" s="1325"/>
      <c r="AG168" s="1325"/>
      <c r="AH168" s="1325"/>
      <c r="AI168" s="1325"/>
    </row>
    <row r="169" spans="1:35" s="197" customFormat="1" ht="15.75" hidden="1" thickBot="1" x14ac:dyDescent="0.3">
      <c r="A169" s="1025" t="s">
        <v>115</v>
      </c>
      <c r="B169" s="1068">
        <v>0</v>
      </c>
      <c r="C169" s="1069">
        <v>0</v>
      </c>
      <c r="D169" s="1069">
        <v>0</v>
      </c>
      <c r="E169" s="1069">
        <v>0</v>
      </c>
      <c r="F169" s="1069">
        <v>0</v>
      </c>
      <c r="G169" s="1069">
        <v>0</v>
      </c>
      <c r="H169" s="1069">
        <v>0</v>
      </c>
      <c r="I169" s="1069">
        <v>0</v>
      </c>
      <c r="J169" s="1069">
        <v>0</v>
      </c>
      <c r="K169" s="1069">
        <v>0</v>
      </c>
      <c r="L169" s="1069">
        <v>0</v>
      </c>
      <c r="M169" s="1069">
        <v>0</v>
      </c>
      <c r="N169" s="1069">
        <v>0</v>
      </c>
      <c r="O169" s="1069">
        <v>0</v>
      </c>
      <c r="P169" s="1070">
        <v>0</v>
      </c>
      <c r="Q169" s="1075">
        <f t="shared" si="40"/>
        <v>0</v>
      </c>
      <c r="R169" s="1084">
        <f>SUM(Q169/Q170)</f>
        <v>0</v>
      </c>
      <c r="S169" s="614"/>
      <c r="T169" s="1325"/>
      <c r="U169" s="1325"/>
      <c r="V169" s="1325"/>
      <c r="W169" s="1325"/>
      <c r="X169" s="1325"/>
      <c r="Y169" s="1325"/>
      <c r="Z169" s="1325"/>
      <c r="AA169" s="1325"/>
      <c r="AB169" s="1325"/>
      <c r="AC169" s="1325"/>
      <c r="AD169" s="1325"/>
      <c r="AE169" s="1325"/>
      <c r="AF169" s="1325"/>
      <c r="AG169" s="1325"/>
      <c r="AH169" s="1325"/>
      <c r="AI169" s="1325"/>
    </row>
    <row r="170" spans="1:35" s="197" customFormat="1" ht="16.5" hidden="1" thickTop="1" thickBot="1" x14ac:dyDescent="0.3">
      <c r="A170" s="1026" t="s">
        <v>135</v>
      </c>
      <c r="B170" s="1071">
        <f t="shared" ref="B170:P170" si="41">SUM(B166:B169)</f>
        <v>0</v>
      </c>
      <c r="C170" s="1045">
        <f t="shared" si="41"/>
        <v>0</v>
      </c>
      <c r="D170" s="1045">
        <f t="shared" si="41"/>
        <v>0</v>
      </c>
      <c r="E170" s="1045">
        <f t="shared" si="41"/>
        <v>0</v>
      </c>
      <c r="F170" s="1045">
        <f t="shared" si="41"/>
        <v>0</v>
      </c>
      <c r="G170" s="1045">
        <f t="shared" si="41"/>
        <v>0</v>
      </c>
      <c r="H170" s="1045">
        <f t="shared" si="41"/>
        <v>0</v>
      </c>
      <c r="I170" s="1045">
        <f t="shared" si="41"/>
        <v>11</v>
      </c>
      <c r="J170" s="1045">
        <f t="shared" si="41"/>
        <v>0</v>
      </c>
      <c r="K170" s="1045">
        <f t="shared" si="41"/>
        <v>0</v>
      </c>
      <c r="L170" s="1045">
        <f t="shared" si="41"/>
        <v>5</v>
      </c>
      <c r="M170" s="1045">
        <f t="shared" si="41"/>
        <v>0</v>
      </c>
      <c r="N170" s="1045">
        <f t="shared" si="41"/>
        <v>0</v>
      </c>
      <c r="O170" s="1045">
        <f t="shared" si="41"/>
        <v>0</v>
      </c>
      <c r="P170" s="1072">
        <f t="shared" si="41"/>
        <v>0</v>
      </c>
      <c r="Q170" s="1077">
        <f t="shared" si="40"/>
        <v>16</v>
      </c>
      <c r="R170" s="1085">
        <f>SUM(R166:R169)</f>
        <v>0.99950000000000006</v>
      </c>
      <c r="S170" s="1325"/>
      <c r="T170" s="1325"/>
      <c r="U170" s="1325"/>
      <c r="V170" s="1325"/>
      <c r="W170" s="1325"/>
      <c r="X170" s="1325"/>
      <c r="Y170" s="1325"/>
      <c r="Z170" s="1325"/>
      <c r="AA170" s="1325"/>
      <c r="AB170" s="1325"/>
      <c r="AC170" s="1325"/>
      <c r="AD170" s="1325"/>
      <c r="AE170" s="1325"/>
      <c r="AF170" s="1325"/>
      <c r="AG170" s="1325"/>
      <c r="AH170" s="1325"/>
      <c r="AI170" s="1325"/>
    </row>
    <row r="171" spans="1:35" s="197" customFormat="1" ht="15.75" hidden="1" thickBot="1" x14ac:dyDescent="0.3">
      <c r="A171" s="1027" t="s">
        <v>134</v>
      </c>
      <c r="B171" s="1078">
        <f>SUM(B170/Q170)</f>
        <v>0</v>
      </c>
      <c r="C171" s="1079">
        <f>SUM(C170/Q170)</f>
        <v>0</v>
      </c>
      <c r="D171" s="1079">
        <f>SUM(D170/Q170)</f>
        <v>0</v>
      </c>
      <c r="E171" s="1079">
        <f>SUM(E170/Q170)</f>
        <v>0</v>
      </c>
      <c r="F171" s="1079">
        <f>SUM(F170/Q170)</f>
        <v>0</v>
      </c>
      <c r="G171" s="1079">
        <f>SUM(G170/Q170)</f>
        <v>0</v>
      </c>
      <c r="H171" s="1079">
        <f>SUM(H170/Q170)</f>
        <v>0</v>
      </c>
      <c r="I171" s="1079">
        <f>SUM(I170/Q170)</f>
        <v>0.6875</v>
      </c>
      <c r="J171" s="1079">
        <f>SUM(J170/Q170)</f>
        <v>0</v>
      </c>
      <c r="K171" s="1079">
        <f>SUM(K170/Q170)</f>
        <v>0</v>
      </c>
      <c r="L171" s="1079">
        <v>0.312</v>
      </c>
      <c r="M171" s="1079">
        <f>SUM(M170/Q170)</f>
        <v>0</v>
      </c>
      <c r="N171" s="1079">
        <f>SUM(N170/Q170)</f>
        <v>0</v>
      </c>
      <c r="O171" s="1079">
        <f>SUM(O170/Q170)</f>
        <v>0</v>
      </c>
      <c r="P171" s="1080">
        <f>SUM(P170/Q170)</f>
        <v>0</v>
      </c>
      <c r="Q171" s="1081">
        <f t="shared" si="40"/>
        <v>0.99950000000000006</v>
      </c>
      <c r="R171" s="405"/>
      <c r="S171" s="614"/>
      <c r="T171" s="1325"/>
      <c r="U171" s="1325"/>
      <c r="V171" s="1325"/>
      <c r="W171" s="1325"/>
      <c r="X171" s="1325"/>
      <c r="Y171" s="1325"/>
      <c r="Z171" s="1325"/>
      <c r="AA171" s="1325"/>
      <c r="AB171" s="1325"/>
      <c r="AC171" s="1325"/>
      <c r="AD171" s="1325"/>
      <c r="AE171" s="1325"/>
      <c r="AF171" s="1325"/>
      <c r="AG171" s="1325"/>
      <c r="AH171" s="1325"/>
      <c r="AI171" s="1325"/>
    </row>
    <row r="172" spans="1:35" s="197" customFormat="1" ht="16.5" hidden="1" customHeight="1" thickBot="1" x14ac:dyDescent="0.3">
      <c r="A172" s="2126" t="s">
        <v>166</v>
      </c>
      <c r="B172" s="2132"/>
      <c r="C172" s="2132"/>
      <c r="D172" s="2132"/>
      <c r="E172" s="2132"/>
      <c r="F172" s="2132"/>
      <c r="G172" s="2132"/>
      <c r="H172" s="2132"/>
      <c r="I172" s="2132"/>
      <c r="J172" s="2132"/>
      <c r="K172" s="2132"/>
      <c r="L172" s="2132"/>
      <c r="M172" s="2132"/>
      <c r="N172" s="2132"/>
      <c r="O172" s="2132"/>
      <c r="P172" s="2132"/>
      <c r="Q172" s="2133"/>
      <c r="R172" s="2134"/>
      <c r="S172" s="1325"/>
      <c r="T172" s="1325"/>
      <c r="U172" s="1325"/>
      <c r="V172" s="1325"/>
      <c r="W172" s="1325"/>
      <c r="X172" s="1325"/>
      <c r="Y172" s="1325"/>
      <c r="Z172" s="1325"/>
      <c r="AA172" s="1325"/>
      <c r="AB172" s="1325"/>
      <c r="AC172" s="1325"/>
      <c r="AD172" s="1325"/>
      <c r="AE172" s="1325"/>
      <c r="AF172" s="1325"/>
      <c r="AG172" s="1325"/>
      <c r="AH172" s="1325"/>
      <c r="AI172" s="1325"/>
    </row>
    <row r="173" spans="1:35" s="197" customFormat="1" hidden="1" x14ac:dyDescent="0.25">
      <c r="A173" s="1023" t="s">
        <v>167</v>
      </c>
      <c r="B173" s="904">
        <v>0</v>
      </c>
      <c r="C173" s="1063">
        <v>0</v>
      </c>
      <c r="D173" s="1063">
        <v>0</v>
      </c>
      <c r="E173" s="1063">
        <v>0</v>
      </c>
      <c r="F173" s="1063">
        <v>0</v>
      </c>
      <c r="G173" s="1063">
        <v>0</v>
      </c>
      <c r="H173" s="1063">
        <v>0</v>
      </c>
      <c r="I173" s="1063">
        <v>0</v>
      </c>
      <c r="J173" s="1063">
        <v>0</v>
      </c>
      <c r="K173" s="1063">
        <v>0</v>
      </c>
      <c r="L173" s="1063">
        <v>0</v>
      </c>
      <c r="M173" s="1063">
        <v>0</v>
      </c>
      <c r="N173" s="1063">
        <v>0</v>
      </c>
      <c r="O173" s="1063">
        <v>0</v>
      </c>
      <c r="P173" s="1064">
        <v>0</v>
      </c>
      <c r="Q173" s="1073">
        <f t="shared" ref="Q173:Q178" si="42">SUM(B173:P173)</f>
        <v>0</v>
      </c>
      <c r="R173" s="1082">
        <f>SUM(Q173/Q177)</f>
        <v>0</v>
      </c>
      <c r="S173" s="889"/>
      <c r="T173" s="1325"/>
      <c r="U173" s="1325"/>
      <c r="V173" s="1325"/>
      <c r="W173" s="1325"/>
      <c r="X173" s="1325"/>
      <c r="Y173" s="1325"/>
      <c r="Z173" s="1325"/>
      <c r="AA173" s="1325"/>
      <c r="AB173" s="1325"/>
      <c r="AC173" s="1325"/>
      <c r="AD173" s="1325"/>
      <c r="AE173" s="1325"/>
      <c r="AF173" s="1325"/>
      <c r="AG173" s="1325"/>
      <c r="AH173" s="1325"/>
      <c r="AI173" s="1325"/>
    </row>
    <row r="174" spans="1:35" s="197" customFormat="1" hidden="1" x14ac:dyDescent="0.25">
      <c r="A174" s="1024" t="s">
        <v>168</v>
      </c>
      <c r="B174" s="1065">
        <v>0</v>
      </c>
      <c r="C174" s="1066">
        <v>0</v>
      </c>
      <c r="D174" s="1066">
        <v>0</v>
      </c>
      <c r="E174" s="1066">
        <v>0</v>
      </c>
      <c r="F174" s="1066">
        <v>0</v>
      </c>
      <c r="G174" s="1066">
        <v>0</v>
      </c>
      <c r="H174" s="1066">
        <v>0</v>
      </c>
      <c r="I174" s="1066">
        <v>4</v>
      </c>
      <c r="J174" s="1066">
        <v>0</v>
      </c>
      <c r="K174" s="1066">
        <v>0</v>
      </c>
      <c r="L174" s="1066">
        <v>0</v>
      </c>
      <c r="M174" s="1066">
        <v>0</v>
      </c>
      <c r="N174" s="1066">
        <v>0</v>
      </c>
      <c r="O174" s="1066">
        <v>0</v>
      </c>
      <c r="P174" s="1067">
        <v>0</v>
      </c>
      <c r="Q174" s="1074">
        <f t="shared" si="42"/>
        <v>4</v>
      </c>
      <c r="R174" s="1083">
        <f>SUM(Q174/Q177)</f>
        <v>0.25</v>
      </c>
      <c r="S174" s="1325"/>
      <c r="T174" s="1325"/>
      <c r="U174" s="1325"/>
      <c r="V174" s="1325"/>
      <c r="W174" s="1325"/>
      <c r="X174" s="1325"/>
      <c r="Y174" s="1325"/>
      <c r="Z174" s="1325"/>
      <c r="AA174" s="1325"/>
      <c r="AB174" s="1325"/>
      <c r="AC174" s="1325"/>
      <c r="AD174" s="1325"/>
      <c r="AE174" s="1325"/>
      <c r="AF174" s="1325"/>
      <c r="AG174" s="1325"/>
      <c r="AH174" s="1325"/>
      <c r="AI174" s="1325"/>
    </row>
    <row r="175" spans="1:35" s="197" customFormat="1" hidden="1" x14ac:dyDescent="0.25">
      <c r="A175" s="1024" t="s">
        <v>169</v>
      </c>
      <c r="B175" s="1065">
        <v>0</v>
      </c>
      <c r="C175" s="1066">
        <v>0</v>
      </c>
      <c r="D175" s="1066">
        <v>0</v>
      </c>
      <c r="E175" s="1066">
        <v>0</v>
      </c>
      <c r="F175" s="1066">
        <v>0</v>
      </c>
      <c r="G175" s="1066">
        <v>0</v>
      </c>
      <c r="H175" s="1066">
        <v>0</v>
      </c>
      <c r="I175" s="1066">
        <v>2</v>
      </c>
      <c r="J175" s="1066">
        <v>0</v>
      </c>
      <c r="K175" s="1066">
        <v>0</v>
      </c>
      <c r="L175" s="1066">
        <v>3</v>
      </c>
      <c r="M175" s="1066">
        <v>0</v>
      </c>
      <c r="N175" s="1066">
        <v>0</v>
      </c>
      <c r="O175" s="1066">
        <v>0</v>
      </c>
      <c r="P175" s="1067">
        <v>0</v>
      </c>
      <c r="Q175" s="1074">
        <f t="shared" si="42"/>
        <v>5</v>
      </c>
      <c r="R175" s="1083">
        <v>0.312</v>
      </c>
      <c r="S175" s="1325"/>
      <c r="T175" s="84"/>
      <c r="U175" s="84"/>
      <c r="V175" s="84"/>
      <c r="W175" s="84"/>
      <c r="X175" s="84"/>
      <c r="Y175" s="84"/>
      <c r="Z175" s="84"/>
      <c r="AA175" s="84"/>
      <c r="AB175" s="84"/>
      <c r="AC175" s="84"/>
      <c r="AD175" s="84"/>
      <c r="AE175" s="84"/>
      <c r="AF175" s="84"/>
      <c r="AG175" s="84"/>
      <c r="AH175" s="84"/>
      <c r="AI175" s="84"/>
    </row>
    <row r="176" spans="1:35" s="197" customFormat="1" ht="15.75" hidden="1" thickBot="1" x14ac:dyDescent="0.3">
      <c r="A176" s="1025" t="s">
        <v>170</v>
      </c>
      <c r="B176" s="1068">
        <v>0</v>
      </c>
      <c r="C176" s="1069">
        <v>0</v>
      </c>
      <c r="D176" s="1069">
        <v>0</v>
      </c>
      <c r="E176" s="1069">
        <v>0</v>
      </c>
      <c r="F176" s="1069">
        <v>0</v>
      </c>
      <c r="G176" s="1069">
        <v>0</v>
      </c>
      <c r="H176" s="1069">
        <v>0</v>
      </c>
      <c r="I176" s="1069">
        <v>5</v>
      </c>
      <c r="J176" s="1069">
        <v>0</v>
      </c>
      <c r="K176" s="1069">
        <v>0</v>
      </c>
      <c r="L176" s="1069">
        <v>2</v>
      </c>
      <c r="M176" s="1069">
        <v>0</v>
      </c>
      <c r="N176" s="1069">
        <v>0</v>
      </c>
      <c r="O176" s="1069">
        <v>0</v>
      </c>
      <c r="P176" s="1070">
        <v>0</v>
      </c>
      <c r="Q176" s="1075">
        <f t="shared" si="42"/>
        <v>7</v>
      </c>
      <c r="R176" s="1084">
        <f>SUM(Q176/Q177)</f>
        <v>0.4375</v>
      </c>
      <c r="S176" s="1325"/>
      <c r="T176" s="275"/>
      <c r="U176" s="275"/>
      <c r="V176" s="275"/>
      <c r="W176" s="275"/>
      <c r="X176" s="275"/>
      <c r="Y176" s="275"/>
      <c r="Z176" s="275"/>
      <c r="AA176" s="275"/>
      <c r="AB176" s="275"/>
      <c r="AC176" s="275"/>
      <c r="AD176" s="275"/>
      <c r="AE176" s="275"/>
      <c r="AF176" s="275"/>
      <c r="AG176" s="275"/>
      <c r="AH176" s="275"/>
      <c r="AI176" s="275"/>
    </row>
    <row r="177" spans="1:35" s="197" customFormat="1" ht="16.5" hidden="1" thickTop="1" thickBot="1" x14ac:dyDescent="0.3">
      <c r="A177" s="1026" t="s">
        <v>135</v>
      </c>
      <c r="B177" s="1071">
        <f t="shared" ref="B177:P177" si="43">SUM(B173:B176)</f>
        <v>0</v>
      </c>
      <c r="C177" s="1045">
        <f t="shared" si="43"/>
        <v>0</v>
      </c>
      <c r="D177" s="1045">
        <f t="shared" si="43"/>
        <v>0</v>
      </c>
      <c r="E177" s="1045">
        <f t="shared" si="43"/>
        <v>0</v>
      </c>
      <c r="F177" s="1045">
        <f t="shared" si="43"/>
        <v>0</v>
      </c>
      <c r="G177" s="1045">
        <f t="shared" si="43"/>
        <v>0</v>
      </c>
      <c r="H177" s="1045">
        <f t="shared" si="43"/>
        <v>0</v>
      </c>
      <c r="I177" s="1045">
        <f t="shared" si="43"/>
        <v>11</v>
      </c>
      <c r="J177" s="1045">
        <f t="shared" si="43"/>
        <v>0</v>
      </c>
      <c r="K177" s="1045">
        <f t="shared" si="43"/>
        <v>0</v>
      </c>
      <c r="L177" s="1045">
        <f t="shared" si="43"/>
        <v>5</v>
      </c>
      <c r="M177" s="1045">
        <f t="shared" si="43"/>
        <v>0</v>
      </c>
      <c r="N177" s="1045">
        <f t="shared" si="43"/>
        <v>0</v>
      </c>
      <c r="O177" s="1045">
        <f t="shared" si="43"/>
        <v>0</v>
      </c>
      <c r="P177" s="1072">
        <f t="shared" si="43"/>
        <v>0</v>
      </c>
      <c r="Q177" s="1077">
        <f t="shared" si="42"/>
        <v>16</v>
      </c>
      <c r="R177" s="1085">
        <f>SUM(R173:R176)</f>
        <v>0.99950000000000006</v>
      </c>
      <c r="S177" s="1325"/>
      <c r="T177" s="275"/>
      <c r="U177" s="84"/>
      <c r="V177" s="84"/>
      <c r="W177" s="84"/>
      <c r="X177" s="84"/>
      <c r="Y177" s="84"/>
      <c r="Z177" s="84"/>
      <c r="AA177" s="84"/>
      <c r="AB177" s="84"/>
      <c r="AC177" s="84"/>
      <c r="AD177" s="84"/>
      <c r="AE177" s="84"/>
      <c r="AF177" s="84"/>
      <c r="AG177" s="84"/>
      <c r="AH177" s="84"/>
      <c r="AI177" s="84"/>
    </row>
    <row r="178" spans="1:35" s="197" customFormat="1" ht="17.25" hidden="1" customHeight="1" thickBot="1" x14ac:dyDescent="0.3">
      <c r="A178" s="1027" t="s">
        <v>134</v>
      </c>
      <c r="B178" s="1078">
        <f>SUM(B177/Q177)</f>
        <v>0</v>
      </c>
      <c r="C178" s="1079">
        <f>SUM(C177/Q177)</f>
        <v>0</v>
      </c>
      <c r="D178" s="1079">
        <f>SUM(D177/Q177)</f>
        <v>0</v>
      </c>
      <c r="E178" s="1079">
        <f>SUM(E177/Q177)</f>
        <v>0</v>
      </c>
      <c r="F178" s="1079">
        <f>SUM(F177/Q177)</f>
        <v>0</v>
      </c>
      <c r="G178" s="1079">
        <f>SUM(G177/Q177)</f>
        <v>0</v>
      </c>
      <c r="H178" s="1079">
        <f>SUM(H177/Q177)</f>
        <v>0</v>
      </c>
      <c r="I178" s="1079">
        <f>SUM(I177/Q177)</f>
        <v>0.6875</v>
      </c>
      <c r="J178" s="1079">
        <f>SUM(J177/Q177)</f>
        <v>0</v>
      </c>
      <c r="K178" s="1079">
        <f>SUM(K177/Q177)</f>
        <v>0</v>
      </c>
      <c r="L178" s="1079">
        <v>0.312</v>
      </c>
      <c r="M178" s="1079">
        <f>SUM(M177/Q177)</f>
        <v>0</v>
      </c>
      <c r="N178" s="1079">
        <f>SUM(N177/Q177)</f>
        <v>0</v>
      </c>
      <c r="O178" s="1079">
        <f>SUM(O177/Q177)</f>
        <v>0</v>
      </c>
      <c r="P178" s="1080">
        <f>SUM(P177/Q177)</f>
        <v>0</v>
      </c>
      <c r="Q178" s="1081">
        <f t="shared" si="42"/>
        <v>0.99950000000000006</v>
      </c>
      <c r="R178" s="405"/>
      <c r="S178" s="1325"/>
      <c r="T178" s="275"/>
      <c r="U178" s="84"/>
      <c r="V178" s="84"/>
      <c r="W178" s="84"/>
      <c r="X178" s="84"/>
      <c r="Y178" s="84"/>
      <c r="Z178" s="84"/>
      <c r="AA178" s="84"/>
      <c r="AB178" s="84"/>
      <c r="AC178" s="84"/>
      <c r="AD178" s="84"/>
      <c r="AE178" s="84"/>
      <c r="AF178" s="84"/>
      <c r="AG178" s="84"/>
      <c r="AH178" s="84"/>
      <c r="AI178" s="84"/>
    </row>
    <row r="179" spans="1:35" ht="15.75" hidden="1" thickBot="1" x14ac:dyDescent="0.3">
      <c r="A179" s="2143" t="s">
        <v>190</v>
      </c>
      <c r="B179" s="2144"/>
      <c r="C179" s="2144"/>
      <c r="D179" s="2144"/>
      <c r="E179" s="2144"/>
      <c r="F179" s="2144"/>
      <c r="G179" s="2144"/>
      <c r="H179" s="2144"/>
      <c r="I179" s="2144"/>
      <c r="J179" s="2144"/>
      <c r="K179" s="2144"/>
      <c r="L179" s="2144"/>
      <c r="M179" s="2144"/>
      <c r="N179" s="2144"/>
      <c r="O179" s="2144"/>
      <c r="P179" s="2144"/>
      <c r="Q179" s="2144"/>
      <c r="R179" s="2145"/>
      <c r="S179" s="1325"/>
      <c r="T179" s="1325"/>
      <c r="U179" s="1325"/>
      <c r="V179" s="1325"/>
      <c r="W179" s="1325"/>
      <c r="X179" s="1325"/>
      <c r="Y179" s="1325"/>
      <c r="Z179" s="1325"/>
      <c r="AA179" s="1325"/>
      <c r="AB179" s="1325"/>
      <c r="AC179" s="1325"/>
      <c r="AD179" s="1325"/>
      <c r="AE179" s="1325"/>
      <c r="AF179" s="1325"/>
      <c r="AG179" s="1325"/>
      <c r="AH179" s="1325"/>
      <c r="AI179" s="1325"/>
    </row>
    <row r="180" spans="1:35" ht="66.75" hidden="1" customHeight="1" thickBot="1" x14ac:dyDescent="0.3">
      <c r="A180" s="1032"/>
      <c r="B180" s="1028" t="s">
        <v>148</v>
      </c>
      <c r="C180" s="1029" t="s">
        <v>149</v>
      </c>
      <c r="D180" s="1029" t="s">
        <v>150</v>
      </c>
      <c r="E180" s="1029" t="s">
        <v>151</v>
      </c>
      <c r="F180" s="1029" t="s">
        <v>152</v>
      </c>
      <c r="G180" s="1029" t="s">
        <v>153</v>
      </c>
      <c r="H180" s="1029" t="s">
        <v>154</v>
      </c>
      <c r="I180" s="1029" t="s">
        <v>155</v>
      </c>
      <c r="J180" s="1029" t="s">
        <v>156</v>
      </c>
      <c r="K180" s="1029" t="s">
        <v>157</v>
      </c>
      <c r="L180" s="1029" t="s">
        <v>158</v>
      </c>
      <c r="M180" s="1029" t="s">
        <v>159</v>
      </c>
      <c r="N180" s="1029" t="s">
        <v>160</v>
      </c>
      <c r="O180" s="1029" t="s">
        <v>161</v>
      </c>
      <c r="P180" s="1030" t="s">
        <v>162</v>
      </c>
      <c r="Q180" s="1031" t="s">
        <v>163</v>
      </c>
      <c r="R180" s="1031" t="s">
        <v>164</v>
      </c>
      <c r="S180" s="1325"/>
      <c r="T180" s="1325"/>
      <c r="U180" s="1325"/>
      <c r="V180" s="1325"/>
      <c r="W180" s="1325"/>
      <c r="X180" s="1325"/>
      <c r="Y180" s="1325"/>
      <c r="Z180" s="1325"/>
      <c r="AA180" s="1325"/>
      <c r="AB180" s="1325"/>
      <c r="AC180" s="1325"/>
      <c r="AD180" s="1325"/>
      <c r="AE180" s="1325"/>
      <c r="AF180" s="1325"/>
      <c r="AG180" s="1325"/>
      <c r="AH180" s="1325"/>
      <c r="AI180" s="1325"/>
    </row>
    <row r="181" spans="1:35" ht="15.75" hidden="1" thickBot="1" x14ac:dyDescent="0.3">
      <c r="A181" s="2126" t="s">
        <v>165</v>
      </c>
      <c r="B181" s="2132"/>
      <c r="C181" s="2132"/>
      <c r="D181" s="2132"/>
      <c r="E181" s="2132"/>
      <c r="F181" s="2132"/>
      <c r="G181" s="2132"/>
      <c r="H181" s="2132"/>
      <c r="I181" s="2132"/>
      <c r="J181" s="2132"/>
      <c r="K181" s="2132"/>
      <c r="L181" s="2132"/>
      <c r="M181" s="2132"/>
      <c r="N181" s="2132"/>
      <c r="O181" s="2132"/>
      <c r="P181" s="2132"/>
      <c r="Q181" s="2132"/>
      <c r="R181" s="2128"/>
      <c r="S181" s="1325"/>
      <c r="T181" s="1325"/>
      <c r="U181" s="1325"/>
      <c r="V181" s="1325"/>
      <c r="W181" s="1325"/>
      <c r="X181" s="1325"/>
      <c r="Y181" s="1325"/>
      <c r="Z181" s="1325"/>
      <c r="AA181" s="1325"/>
      <c r="AB181" s="1325"/>
      <c r="AC181" s="1325"/>
      <c r="AD181" s="1325"/>
      <c r="AE181" s="1325"/>
      <c r="AF181" s="1325"/>
      <c r="AG181" s="1325"/>
      <c r="AH181" s="1325"/>
      <c r="AI181" s="1325"/>
    </row>
    <row r="182" spans="1:35" hidden="1" x14ac:dyDescent="0.25">
      <c r="A182" s="1023" t="s">
        <v>112</v>
      </c>
      <c r="B182" s="361">
        <v>0</v>
      </c>
      <c r="C182" s="362">
        <v>0</v>
      </c>
      <c r="D182" s="362">
        <v>0</v>
      </c>
      <c r="E182" s="362">
        <v>0</v>
      </c>
      <c r="F182" s="362">
        <v>0</v>
      </c>
      <c r="G182" s="362">
        <v>0</v>
      </c>
      <c r="H182" s="362">
        <v>0</v>
      </c>
      <c r="I182" s="362">
        <v>3</v>
      </c>
      <c r="J182" s="362">
        <v>0</v>
      </c>
      <c r="K182" s="362">
        <v>0</v>
      </c>
      <c r="L182" s="362">
        <v>0</v>
      </c>
      <c r="M182" s="362">
        <v>0</v>
      </c>
      <c r="N182" s="362">
        <v>0</v>
      </c>
      <c r="O182" s="362">
        <v>0</v>
      </c>
      <c r="P182" s="363">
        <v>0</v>
      </c>
      <c r="Q182" s="133">
        <f t="shared" ref="Q182:Q187" si="44">SUM(B182:P182)</f>
        <v>3</v>
      </c>
      <c r="R182" s="317">
        <f>SUM(Q182/Q186)</f>
        <v>0.3</v>
      </c>
      <c r="S182" s="1325"/>
      <c r="T182" s="1325"/>
      <c r="U182" s="1325"/>
      <c r="V182" s="1325"/>
      <c r="W182" s="1325"/>
      <c r="X182" s="1325"/>
      <c r="Y182" s="1325"/>
      <c r="Z182" s="1325"/>
      <c r="AA182" s="1325"/>
      <c r="AB182" s="1325"/>
      <c r="AC182" s="1325"/>
      <c r="AD182" s="1325"/>
      <c r="AE182" s="1325"/>
      <c r="AF182" s="1325"/>
      <c r="AG182" s="1325"/>
      <c r="AH182" s="1325"/>
      <c r="AI182" s="1325"/>
    </row>
    <row r="183" spans="1:35" hidden="1" x14ac:dyDescent="0.25">
      <c r="A183" s="1024" t="s">
        <v>113</v>
      </c>
      <c r="B183" s="364">
        <v>0</v>
      </c>
      <c r="C183" s="365">
        <v>0</v>
      </c>
      <c r="D183" s="365">
        <v>0</v>
      </c>
      <c r="E183" s="365">
        <v>0</v>
      </c>
      <c r="F183" s="365">
        <v>0</v>
      </c>
      <c r="G183" s="365">
        <v>0</v>
      </c>
      <c r="H183" s="365">
        <v>0</v>
      </c>
      <c r="I183" s="365">
        <v>5</v>
      </c>
      <c r="J183" s="365">
        <v>0</v>
      </c>
      <c r="K183" s="365">
        <v>0</v>
      </c>
      <c r="L183" s="365">
        <v>1</v>
      </c>
      <c r="M183" s="365">
        <v>1</v>
      </c>
      <c r="N183" s="365">
        <v>0</v>
      </c>
      <c r="O183" s="365">
        <v>0</v>
      </c>
      <c r="P183" s="366">
        <v>0</v>
      </c>
      <c r="Q183" s="134">
        <f t="shared" si="44"/>
        <v>7</v>
      </c>
      <c r="R183" s="318">
        <f>SUM(Q183/Q186)</f>
        <v>0.7</v>
      </c>
      <c r="S183" s="1325"/>
      <c r="T183" s="1325"/>
      <c r="U183" s="1325"/>
      <c r="V183" s="1325"/>
      <c r="W183" s="1325"/>
      <c r="X183" s="1325"/>
      <c r="Y183" s="1325"/>
      <c r="Z183" s="1325"/>
      <c r="AA183" s="1325"/>
      <c r="AB183" s="1325"/>
      <c r="AC183" s="1325"/>
      <c r="AD183" s="1325"/>
      <c r="AE183" s="1325"/>
      <c r="AF183" s="1325"/>
      <c r="AG183" s="1325"/>
      <c r="AH183" s="1325"/>
      <c r="AI183" s="1325"/>
    </row>
    <row r="184" spans="1:35" hidden="1" x14ac:dyDescent="0.25">
      <c r="A184" s="1024" t="s">
        <v>114</v>
      </c>
      <c r="B184" s="364">
        <v>0</v>
      </c>
      <c r="C184" s="365">
        <v>0</v>
      </c>
      <c r="D184" s="365">
        <v>0</v>
      </c>
      <c r="E184" s="365">
        <v>0</v>
      </c>
      <c r="F184" s="365">
        <v>0</v>
      </c>
      <c r="G184" s="365">
        <v>0</v>
      </c>
      <c r="H184" s="365">
        <v>0</v>
      </c>
      <c r="I184" s="365">
        <v>0</v>
      </c>
      <c r="J184" s="365">
        <v>0</v>
      </c>
      <c r="K184" s="365">
        <v>0</v>
      </c>
      <c r="L184" s="365">
        <v>0</v>
      </c>
      <c r="M184" s="365">
        <v>0</v>
      </c>
      <c r="N184" s="365">
        <v>0</v>
      </c>
      <c r="O184" s="365">
        <v>0</v>
      </c>
      <c r="P184" s="366">
        <v>0</v>
      </c>
      <c r="Q184" s="134">
        <f t="shared" si="44"/>
        <v>0</v>
      </c>
      <c r="R184" s="318">
        <f>SUM(Q184/Q186)</f>
        <v>0</v>
      </c>
      <c r="S184" s="1325"/>
      <c r="T184" s="1325"/>
      <c r="U184" s="1325"/>
      <c r="V184" s="1325"/>
      <c r="W184" s="1325"/>
      <c r="X184" s="1325"/>
      <c r="Y184" s="1325"/>
      <c r="Z184" s="1325"/>
      <c r="AA184" s="1325"/>
      <c r="AB184" s="1325"/>
      <c r="AC184" s="1325"/>
      <c r="AD184" s="1325"/>
      <c r="AE184" s="1325"/>
      <c r="AF184" s="1325"/>
      <c r="AG184" s="1325"/>
      <c r="AH184" s="1325"/>
      <c r="AI184" s="1325"/>
    </row>
    <row r="185" spans="1:35" ht="15.75" hidden="1" thickBot="1" x14ac:dyDescent="0.3">
      <c r="A185" s="1025" t="s">
        <v>115</v>
      </c>
      <c r="B185" s="367">
        <v>0</v>
      </c>
      <c r="C185" s="368">
        <v>0</v>
      </c>
      <c r="D185" s="368">
        <v>0</v>
      </c>
      <c r="E185" s="368">
        <v>0</v>
      </c>
      <c r="F185" s="368">
        <v>0</v>
      </c>
      <c r="G185" s="368">
        <v>0</v>
      </c>
      <c r="H185" s="368">
        <v>0</v>
      </c>
      <c r="I185" s="368">
        <v>0</v>
      </c>
      <c r="J185" s="368">
        <v>0</v>
      </c>
      <c r="K185" s="368">
        <v>0</v>
      </c>
      <c r="L185" s="368">
        <v>0</v>
      </c>
      <c r="M185" s="368">
        <v>0</v>
      </c>
      <c r="N185" s="368">
        <v>0</v>
      </c>
      <c r="O185" s="368">
        <v>0</v>
      </c>
      <c r="P185" s="369">
        <v>0</v>
      </c>
      <c r="Q185" s="135">
        <f t="shared" si="44"/>
        <v>0</v>
      </c>
      <c r="R185" s="319">
        <f>SUM(Q185/Q186)</f>
        <v>0</v>
      </c>
      <c r="S185" s="1325"/>
      <c r="T185" s="1325"/>
      <c r="U185" s="1325"/>
      <c r="V185" s="1325"/>
      <c r="W185" s="1325"/>
      <c r="X185" s="1325"/>
      <c r="Y185" s="1325"/>
      <c r="Z185" s="1325"/>
      <c r="AA185" s="1325"/>
      <c r="AB185" s="1325"/>
      <c r="AC185" s="1325"/>
      <c r="AD185" s="1325"/>
      <c r="AE185" s="1325"/>
      <c r="AF185" s="1325"/>
      <c r="AG185" s="1325"/>
      <c r="AH185" s="1325"/>
      <c r="AI185" s="1325"/>
    </row>
    <row r="186" spans="1:35" ht="16.5" hidden="1" thickTop="1" thickBot="1" x14ac:dyDescent="0.3">
      <c r="A186" s="1026" t="s">
        <v>135</v>
      </c>
      <c r="B186" s="120">
        <f t="shared" ref="B186:P186" si="45">SUM(B182:B185)</f>
        <v>0</v>
      </c>
      <c r="C186" s="121">
        <f t="shared" si="45"/>
        <v>0</v>
      </c>
      <c r="D186" s="121">
        <f t="shared" si="45"/>
        <v>0</v>
      </c>
      <c r="E186" s="121">
        <f t="shared" si="45"/>
        <v>0</v>
      </c>
      <c r="F186" s="121">
        <f t="shared" si="45"/>
        <v>0</v>
      </c>
      <c r="G186" s="121">
        <f t="shared" si="45"/>
        <v>0</v>
      </c>
      <c r="H186" s="121">
        <f t="shared" si="45"/>
        <v>0</v>
      </c>
      <c r="I186" s="121">
        <f t="shared" si="45"/>
        <v>8</v>
      </c>
      <c r="J186" s="121">
        <f t="shared" si="45"/>
        <v>0</v>
      </c>
      <c r="K186" s="121">
        <f t="shared" si="45"/>
        <v>0</v>
      </c>
      <c r="L186" s="121">
        <f t="shared" si="45"/>
        <v>1</v>
      </c>
      <c r="M186" s="121">
        <f t="shared" si="45"/>
        <v>1</v>
      </c>
      <c r="N186" s="121">
        <f t="shared" si="45"/>
        <v>0</v>
      </c>
      <c r="O186" s="121">
        <f t="shared" si="45"/>
        <v>0</v>
      </c>
      <c r="P186" s="136">
        <f t="shared" si="45"/>
        <v>0</v>
      </c>
      <c r="Q186" s="790">
        <f t="shared" si="44"/>
        <v>10</v>
      </c>
      <c r="R186" s="831">
        <f>SUM(R182:R185)</f>
        <v>1</v>
      </c>
      <c r="S186" s="1325"/>
      <c r="T186" s="1325"/>
      <c r="U186" s="1325"/>
      <c r="V186" s="1325"/>
      <c r="W186" s="1325"/>
      <c r="X186" s="1325"/>
      <c r="Y186" s="1325"/>
      <c r="Z186" s="1325"/>
      <c r="AA186" s="1325"/>
      <c r="AB186" s="1325"/>
      <c r="AC186" s="1325"/>
      <c r="AD186" s="1325"/>
      <c r="AE186" s="1325"/>
      <c r="AF186" s="1325"/>
      <c r="AG186" s="1325"/>
      <c r="AH186" s="1325"/>
      <c r="AI186" s="1325"/>
    </row>
    <row r="187" spans="1:35" ht="15.75" hidden="1" thickBot="1" x14ac:dyDescent="0.3">
      <c r="A187" s="1027" t="s">
        <v>134</v>
      </c>
      <c r="B187" s="314">
        <f>SUM(B186/Q186)</f>
        <v>0</v>
      </c>
      <c r="C187" s="315">
        <f>SUM(C186/Q186)</f>
        <v>0</v>
      </c>
      <c r="D187" s="315">
        <f>SUM(D186/Q186)</f>
        <v>0</v>
      </c>
      <c r="E187" s="315">
        <f>SUM(E186/Q186)</f>
        <v>0</v>
      </c>
      <c r="F187" s="315">
        <f>SUM(F186/Q186)</f>
        <v>0</v>
      </c>
      <c r="G187" s="315">
        <f>SUM(G186/Q186)</f>
        <v>0</v>
      </c>
      <c r="H187" s="315">
        <f>SUM(H186/Q186)</f>
        <v>0</v>
      </c>
      <c r="I187" s="315">
        <f>SUM(I186/Q186)</f>
        <v>0.8</v>
      </c>
      <c r="J187" s="315">
        <f>SUM(J186/Q186)</f>
        <v>0</v>
      </c>
      <c r="K187" s="315">
        <f>SUM(K186/Q186)</f>
        <v>0</v>
      </c>
      <c r="L187" s="315">
        <f>SUM(L186/Q186)</f>
        <v>0.1</v>
      </c>
      <c r="M187" s="315">
        <f>SUM(M186/Q186)</f>
        <v>0.1</v>
      </c>
      <c r="N187" s="315">
        <f>SUM(N186/Q186)</f>
        <v>0</v>
      </c>
      <c r="O187" s="315">
        <f>SUM(O186/Q186)</f>
        <v>0</v>
      </c>
      <c r="P187" s="316">
        <f>SUM(P186/Q186)</f>
        <v>0</v>
      </c>
      <c r="Q187" s="857">
        <f t="shared" si="44"/>
        <v>1</v>
      </c>
      <c r="R187" s="405"/>
      <c r="S187" s="1325"/>
      <c r="T187" s="1325"/>
      <c r="U187" s="1325"/>
      <c r="V187" s="1325"/>
      <c r="W187" s="1325"/>
      <c r="X187" s="1325"/>
      <c r="Y187" s="1325"/>
      <c r="Z187" s="1325"/>
      <c r="AA187" s="1325"/>
      <c r="AB187" s="1325"/>
      <c r="AC187" s="1325"/>
      <c r="AD187" s="1325"/>
      <c r="AE187" s="1325"/>
      <c r="AF187" s="1325"/>
      <c r="AG187" s="1325"/>
      <c r="AH187" s="1325"/>
      <c r="AI187" s="1325"/>
    </row>
    <row r="188" spans="1:35" ht="16.5" hidden="1" customHeight="1" thickBot="1" x14ac:dyDescent="0.3">
      <c r="A188" s="2126" t="s">
        <v>166</v>
      </c>
      <c r="B188" s="2132"/>
      <c r="C188" s="2132"/>
      <c r="D188" s="2132"/>
      <c r="E188" s="2132"/>
      <c r="F188" s="2132"/>
      <c r="G188" s="2132"/>
      <c r="H188" s="2132"/>
      <c r="I188" s="2132"/>
      <c r="J188" s="2132"/>
      <c r="K188" s="2132"/>
      <c r="L188" s="2132"/>
      <c r="M188" s="2132"/>
      <c r="N188" s="2132"/>
      <c r="O188" s="2132"/>
      <c r="P188" s="2132"/>
      <c r="Q188" s="2133"/>
      <c r="R188" s="2134"/>
      <c r="S188" s="1325"/>
      <c r="T188" s="1325"/>
      <c r="U188" s="1325"/>
      <c r="V188" s="1325"/>
      <c r="W188" s="1325"/>
      <c r="X188" s="1325"/>
      <c r="Y188" s="1325"/>
      <c r="Z188" s="1325"/>
      <c r="AA188" s="1325"/>
      <c r="AB188" s="1325"/>
      <c r="AC188" s="1325"/>
      <c r="AD188" s="1325"/>
      <c r="AE188" s="1325"/>
      <c r="AF188" s="1325"/>
      <c r="AG188" s="1325"/>
      <c r="AH188" s="1325"/>
      <c r="AI188" s="1325"/>
    </row>
    <row r="189" spans="1:35" hidden="1" x14ac:dyDescent="0.25">
      <c r="A189" s="1023" t="s">
        <v>167</v>
      </c>
      <c r="B189" s="361">
        <v>0</v>
      </c>
      <c r="C189" s="362">
        <v>0</v>
      </c>
      <c r="D189" s="362">
        <v>0</v>
      </c>
      <c r="E189" s="362">
        <v>0</v>
      </c>
      <c r="F189" s="362">
        <v>0</v>
      </c>
      <c r="G189" s="362">
        <v>0</v>
      </c>
      <c r="H189" s="362">
        <v>0</v>
      </c>
      <c r="I189" s="362">
        <v>0</v>
      </c>
      <c r="J189" s="362">
        <v>0</v>
      </c>
      <c r="K189" s="362">
        <v>0</v>
      </c>
      <c r="L189" s="362">
        <v>0</v>
      </c>
      <c r="M189" s="362">
        <v>0</v>
      </c>
      <c r="N189" s="362">
        <v>0</v>
      </c>
      <c r="O189" s="362">
        <v>0</v>
      </c>
      <c r="P189" s="363">
        <v>0</v>
      </c>
      <c r="Q189" s="133">
        <f t="shared" ref="Q189:Q194" si="46">SUM(B189:P189)</f>
        <v>0</v>
      </c>
      <c r="R189" s="317">
        <f>SUM(Q189/Q193)</f>
        <v>0</v>
      </c>
      <c r="S189" s="1325"/>
      <c r="T189" s="1325"/>
      <c r="U189" s="1325"/>
      <c r="V189" s="1325"/>
      <c r="W189" s="1325"/>
      <c r="X189" s="1325"/>
      <c r="Y189" s="1325"/>
      <c r="Z189" s="1325"/>
      <c r="AA189" s="1325"/>
      <c r="AB189" s="1325"/>
      <c r="AC189" s="1325"/>
      <c r="AD189" s="1325"/>
      <c r="AE189" s="1325"/>
      <c r="AF189" s="1325"/>
      <c r="AG189" s="1325"/>
      <c r="AH189" s="1325"/>
      <c r="AI189" s="1325"/>
    </row>
    <row r="190" spans="1:35" hidden="1" x14ac:dyDescent="0.25">
      <c r="A190" s="1024" t="s">
        <v>168</v>
      </c>
      <c r="B190" s="364">
        <v>0</v>
      </c>
      <c r="C190" s="365">
        <v>0</v>
      </c>
      <c r="D190" s="365">
        <v>0</v>
      </c>
      <c r="E190" s="365">
        <v>0</v>
      </c>
      <c r="F190" s="365">
        <v>0</v>
      </c>
      <c r="G190" s="365">
        <v>0</v>
      </c>
      <c r="H190" s="365">
        <v>0</v>
      </c>
      <c r="I190" s="365">
        <v>4</v>
      </c>
      <c r="J190" s="365">
        <v>0</v>
      </c>
      <c r="K190" s="365">
        <v>0</v>
      </c>
      <c r="L190" s="365">
        <v>0</v>
      </c>
      <c r="M190" s="365">
        <v>1</v>
      </c>
      <c r="N190" s="365">
        <v>0</v>
      </c>
      <c r="O190" s="365">
        <v>0</v>
      </c>
      <c r="P190" s="366">
        <v>0</v>
      </c>
      <c r="Q190" s="134">
        <f t="shared" si="46"/>
        <v>5</v>
      </c>
      <c r="R190" s="318">
        <f>SUM(Q190/Q193)</f>
        <v>0.5</v>
      </c>
      <c r="S190" s="1325"/>
      <c r="T190" s="1325"/>
      <c r="U190" s="1325"/>
      <c r="V190" s="1325"/>
      <c r="W190" s="1325"/>
      <c r="X190" s="1325"/>
      <c r="Y190" s="1325"/>
      <c r="Z190" s="1325"/>
      <c r="AA190" s="1325"/>
      <c r="AB190" s="1325"/>
      <c r="AC190" s="1325"/>
      <c r="AD190" s="1325"/>
      <c r="AE190" s="1325"/>
      <c r="AF190" s="1325"/>
      <c r="AG190" s="1325"/>
      <c r="AH190" s="1325"/>
      <c r="AI190" s="1325"/>
    </row>
    <row r="191" spans="1:35" hidden="1" x14ac:dyDescent="0.25">
      <c r="A191" s="1024" t="s">
        <v>169</v>
      </c>
      <c r="B191" s="364">
        <v>0</v>
      </c>
      <c r="C191" s="365">
        <v>0</v>
      </c>
      <c r="D191" s="365">
        <v>0</v>
      </c>
      <c r="E191" s="365">
        <v>0</v>
      </c>
      <c r="F191" s="365">
        <v>0</v>
      </c>
      <c r="G191" s="365">
        <v>0</v>
      </c>
      <c r="H191" s="365">
        <v>0</v>
      </c>
      <c r="I191" s="365">
        <v>1</v>
      </c>
      <c r="J191" s="365">
        <v>0</v>
      </c>
      <c r="K191" s="365">
        <v>0</v>
      </c>
      <c r="L191" s="365">
        <v>0</v>
      </c>
      <c r="M191" s="365">
        <v>0</v>
      </c>
      <c r="N191" s="365">
        <v>0</v>
      </c>
      <c r="O191" s="365">
        <v>0</v>
      </c>
      <c r="P191" s="366">
        <v>0</v>
      </c>
      <c r="Q191" s="134">
        <f t="shared" si="46"/>
        <v>1</v>
      </c>
      <c r="R191" s="318">
        <f>SUM(Q191/Q193)</f>
        <v>0.1</v>
      </c>
      <c r="S191" s="1325"/>
      <c r="T191" s="84"/>
      <c r="U191" s="84"/>
      <c r="V191" s="84"/>
      <c r="W191" s="84"/>
      <c r="X191" s="84"/>
      <c r="Y191" s="84"/>
      <c r="Z191" s="84"/>
      <c r="AA191" s="84"/>
      <c r="AB191" s="84"/>
      <c r="AC191" s="84"/>
      <c r="AD191" s="84"/>
      <c r="AE191" s="84"/>
      <c r="AF191" s="84"/>
      <c r="AG191" s="84"/>
      <c r="AH191" s="84"/>
      <c r="AI191" s="84"/>
    </row>
    <row r="192" spans="1:35" ht="15.75" hidden="1" thickBot="1" x14ac:dyDescent="0.3">
      <c r="A192" s="1025" t="s">
        <v>170</v>
      </c>
      <c r="B192" s="367">
        <v>0</v>
      </c>
      <c r="C192" s="368">
        <v>0</v>
      </c>
      <c r="D192" s="368">
        <v>0</v>
      </c>
      <c r="E192" s="368">
        <v>0</v>
      </c>
      <c r="F192" s="368">
        <v>0</v>
      </c>
      <c r="G192" s="368">
        <v>0</v>
      </c>
      <c r="H192" s="368">
        <v>0</v>
      </c>
      <c r="I192" s="368">
        <v>3</v>
      </c>
      <c r="J192" s="368">
        <v>0</v>
      </c>
      <c r="K192" s="368">
        <v>0</v>
      </c>
      <c r="L192" s="368">
        <v>1</v>
      </c>
      <c r="M192" s="368">
        <v>0</v>
      </c>
      <c r="N192" s="368">
        <v>0</v>
      </c>
      <c r="O192" s="368">
        <v>0</v>
      </c>
      <c r="P192" s="369">
        <v>0</v>
      </c>
      <c r="Q192" s="135">
        <f t="shared" si="46"/>
        <v>4</v>
      </c>
      <c r="R192" s="319">
        <f>SUM(Q192/Q193)</f>
        <v>0.4</v>
      </c>
      <c r="S192" s="1325"/>
      <c r="T192" s="275"/>
      <c r="U192" s="275"/>
      <c r="V192" s="275"/>
      <c r="W192" s="275"/>
      <c r="X192" s="275"/>
      <c r="Y192" s="275"/>
      <c r="Z192" s="275"/>
      <c r="AA192" s="275"/>
      <c r="AB192" s="275"/>
      <c r="AC192" s="275"/>
      <c r="AD192" s="275"/>
      <c r="AE192" s="275"/>
      <c r="AF192" s="275"/>
      <c r="AG192" s="275"/>
      <c r="AH192" s="275"/>
      <c r="AI192" s="275"/>
    </row>
    <row r="193" spans="1:35" ht="16.5" hidden="1" thickTop="1" thickBot="1" x14ac:dyDescent="0.3">
      <c r="A193" s="1026" t="s">
        <v>135</v>
      </c>
      <c r="B193" s="120">
        <f t="shared" ref="B193:P193" si="47">SUM(B189:B192)</f>
        <v>0</v>
      </c>
      <c r="C193" s="121">
        <f t="shared" si="47"/>
        <v>0</v>
      </c>
      <c r="D193" s="121">
        <f t="shared" si="47"/>
        <v>0</v>
      </c>
      <c r="E193" s="121">
        <f t="shared" si="47"/>
        <v>0</v>
      </c>
      <c r="F193" s="121">
        <f t="shared" si="47"/>
        <v>0</v>
      </c>
      <c r="G193" s="121">
        <f t="shared" si="47"/>
        <v>0</v>
      </c>
      <c r="H193" s="121">
        <f t="shared" si="47"/>
        <v>0</v>
      </c>
      <c r="I193" s="121">
        <f t="shared" si="47"/>
        <v>8</v>
      </c>
      <c r="J193" s="121">
        <f t="shared" si="47"/>
        <v>0</v>
      </c>
      <c r="K193" s="121">
        <f t="shared" si="47"/>
        <v>0</v>
      </c>
      <c r="L193" s="121">
        <f t="shared" si="47"/>
        <v>1</v>
      </c>
      <c r="M193" s="121">
        <f t="shared" si="47"/>
        <v>1</v>
      </c>
      <c r="N193" s="121">
        <f t="shared" si="47"/>
        <v>0</v>
      </c>
      <c r="O193" s="121">
        <f t="shared" si="47"/>
        <v>0</v>
      </c>
      <c r="P193" s="136">
        <f t="shared" si="47"/>
        <v>0</v>
      </c>
      <c r="Q193" s="790">
        <f t="shared" si="46"/>
        <v>10</v>
      </c>
      <c r="R193" s="831">
        <f>SUM(R189:R192)</f>
        <v>1</v>
      </c>
      <c r="S193" s="1325"/>
      <c r="T193" s="275"/>
      <c r="U193" s="84"/>
      <c r="V193" s="84"/>
      <c r="W193" s="84"/>
      <c r="X193" s="84"/>
      <c r="Y193" s="84"/>
      <c r="Z193" s="84"/>
      <c r="AA193" s="84"/>
      <c r="AB193" s="84"/>
      <c r="AC193" s="84"/>
      <c r="AD193" s="84"/>
      <c r="AE193" s="84"/>
      <c r="AF193" s="84"/>
      <c r="AG193" s="84"/>
      <c r="AH193" s="84"/>
      <c r="AI193" s="84"/>
    </row>
    <row r="194" spans="1:35" ht="17.25" hidden="1" customHeight="1" thickBot="1" x14ac:dyDescent="0.3">
      <c r="A194" s="1027" t="s">
        <v>134</v>
      </c>
      <c r="B194" s="314">
        <f>SUM(B193/Q193)</f>
        <v>0</v>
      </c>
      <c r="C194" s="315">
        <f>SUM(C193/Q193)</f>
        <v>0</v>
      </c>
      <c r="D194" s="315">
        <f>SUM(D193/Q193)</f>
        <v>0</v>
      </c>
      <c r="E194" s="315">
        <f>SUM(E193/Q193)</f>
        <v>0</v>
      </c>
      <c r="F194" s="315">
        <f>SUM(F193/Q193)</f>
        <v>0</v>
      </c>
      <c r="G194" s="315">
        <f>SUM(G193/Q193)</f>
        <v>0</v>
      </c>
      <c r="H194" s="315">
        <f>SUM(H193/Q193)</f>
        <v>0</v>
      </c>
      <c r="I194" s="315">
        <f>SUM(I193/Q193)</f>
        <v>0.8</v>
      </c>
      <c r="J194" s="315">
        <f>SUM(J193/Q193)</f>
        <v>0</v>
      </c>
      <c r="K194" s="315">
        <f>SUM(K193/Q193)</f>
        <v>0</v>
      </c>
      <c r="L194" s="315">
        <f>SUM(L193/Q193)</f>
        <v>0.1</v>
      </c>
      <c r="M194" s="315">
        <f>SUM(M193/Q193)</f>
        <v>0.1</v>
      </c>
      <c r="N194" s="315">
        <f>SUM(N193/Q193)</f>
        <v>0</v>
      </c>
      <c r="O194" s="315">
        <f>SUM(O193/Q193)</f>
        <v>0</v>
      </c>
      <c r="P194" s="316">
        <f>SUM(P193/Q193)</f>
        <v>0</v>
      </c>
      <c r="Q194" s="857">
        <f t="shared" si="46"/>
        <v>1</v>
      </c>
      <c r="R194" s="405"/>
      <c r="S194" s="1325"/>
      <c r="T194" s="275"/>
      <c r="U194" s="84"/>
      <c r="V194" s="84"/>
      <c r="W194" s="84"/>
      <c r="X194" s="84"/>
      <c r="Y194" s="84"/>
      <c r="Z194" s="84"/>
      <c r="AA194" s="84"/>
      <c r="AB194" s="84"/>
      <c r="AC194" s="84"/>
      <c r="AD194" s="84"/>
      <c r="AE194" s="84"/>
      <c r="AF194" s="84"/>
      <c r="AG194" s="84"/>
      <c r="AH194" s="84"/>
      <c r="AI194" s="84"/>
    </row>
    <row r="195" spans="1:35" ht="15.75" hidden="1" thickBot="1" x14ac:dyDescent="0.3">
      <c r="A195" s="2143" t="s">
        <v>191</v>
      </c>
      <c r="B195" s="2144"/>
      <c r="C195" s="2144"/>
      <c r="D195" s="2144"/>
      <c r="E195" s="2144"/>
      <c r="F195" s="2144"/>
      <c r="G195" s="2144"/>
      <c r="H195" s="2144"/>
      <c r="I195" s="2144"/>
      <c r="J195" s="2144"/>
      <c r="K195" s="2144"/>
      <c r="L195" s="2144"/>
      <c r="M195" s="2144"/>
      <c r="N195" s="2144"/>
      <c r="O195" s="2144"/>
      <c r="P195" s="2144"/>
      <c r="Q195" s="2144"/>
      <c r="R195" s="2145"/>
      <c r="S195" s="1325"/>
      <c r="T195" s="275"/>
      <c r="U195" s="84"/>
      <c r="V195" s="84"/>
      <c r="W195" s="84"/>
      <c r="X195" s="84"/>
      <c r="Y195" s="84"/>
      <c r="Z195" s="84"/>
      <c r="AA195" s="84"/>
      <c r="AB195" s="84"/>
      <c r="AC195" s="84"/>
      <c r="AD195" s="84"/>
      <c r="AE195" s="84"/>
      <c r="AF195" s="84"/>
      <c r="AG195" s="84"/>
      <c r="AH195" s="84"/>
      <c r="AI195" s="84"/>
    </row>
    <row r="196" spans="1:35" ht="15.75" hidden="1" thickBot="1" x14ac:dyDescent="0.3">
      <c r="A196" s="2126" t="s">
        <v>165</v>
      </c>
      <c r="B196" s="2132"/>
      <c r="C196" s="2132"/>
      <c r="D196" s="2132"/>
      <c r="E196" s="2132"/>
      <c r="F196" s="2132"/>
      <c r="G196" s="2132"/>
      <c r="H196" s="2132"/>
      <c r="I196" s="2132"/>
      <c r="J196" s="2132"/>
      <c r="K196" s="2132"/>
      <c r="L196" s="2132"/>
      <c r="M196" s="2132"/>
      <c r="N196" s="2132"/>
      <c r="O196" s="2132"/>
      <c r="P196" s="2132"/>
      <c r="Q196" s="2132"/>
      <c r="R196" s="2128"/>
      <c r="S196" s="1325"/>
      <c r="T196" s="275"/>
      <c r="U196" s="84"/>
      <c r="V196" s="84"/>
      <c r="W196" s="84"/>
      <c r="X196" s="84"/>
      <c r="Y196" s="84"/>
      <c r="Z196" s="84"/>
      <c r="AA196" s="84"/>
      <c r="AB196" s="84"/>
      <c r="AC196" s="84"/>
      <c r="AD196" s="84"/>
      <c r="AE196" s="84"/>
      <c r="AF196" s="84"/>
      <c r="AG196" s="84"/>
      <c r="AH196" s="84"/>
      <c r="AI196" s="84"/>
    </row>
    <row r="197" spans="1:35" hidden="1" x14ac:dyDescent="0.25">
      <c r="A197" s="1023" t="s">
        <v>112</v>
      </c>
      <c r="B197" s="361">
        <v>0</v>
      </c>
      <c r="C197" s="362">
        <v>0</v>
      </c>
      <c r="D197" s="362">
        <v>0</v>
      </c>
      <c r="E197" s="362">
        <v>0</v>
      </c>
      <c r="F197" s="362">
        <v>0</v>
      </c>
      <c r="G197" s="362">
        <v>0</v>
      </c>
      <c r="H197" s="362">
        <v>0</v>
      </c>
      <c r="I197" s="362">
        <v>13</v>
      </c>
      <c r="J197" s="362">
        <v>0</v>
      </c>
      <c r="K197" s="362">
        <v>0</v>
      </c>
      <c r="L197" s="362">
        <v>0</v>
      </c>
      <c r="M197" s="362">
        <v>0</v>
      </c>
      <c r="N197" s="362">
        <v>0</v>
      </c>
      <c r="O197" s="362">
        <v>0</v>
      </c>
      <c r="P197" s="363">
        <v>0</v>
      </c>
      <c r="Q197" s="133">
        <f t="shared" ref="Q197:Q202" si="48">SUM(B197:P197)</f>
        <v>13</v>
      </c>
      <c r="R197" s="317">
        <f>SUM(Q197/Q201)</f>
        <v>0.4642857142857143</v>
      </c>
      <c r="S197" s="1325"/>
      <c r="T197" s="275"/>
      <c r="U197" s="84"/>
      <c r="V197" s="84"/>
      <c r="W197" s="84"/>
      <c r="X197" s="84"/>
      <c r="Y197" s="84"/>
      <c r="Z197" s="84"/>
      <c r="AA197" s="84"/>
      <c r="AB197" s="84"/>
      <c r="AC197" s="84"/>
      <c r="AD197" s="84"/>
      <c r="AE197" s="84"/>
      <c r="AF197" s="84"/>
      <c r="AG197" s="84"/>
      <c r="AH197" s="84"/>
      <c r="AI197" s="84"/>
    </row>
    <row r="198" spans="1:35" hidden="1" x14ac:dyDescent="0.25">
      <c r="A198" s="1024" t="s">
        <v>113</v>
      </c>
      <c r="B198" s="364">
        <v>0</v>
      </c>
      <c r="C198" s="365">
        <v>0</v>
      </c>
      <c r="D198" s="365">
        <v>0</v>
      </c>
      <c r="E198" s="365">
        <v>1</v>
      </c>
      <c r="F198" s="365">
        <v>0</v>
      </c>
      <c r="G198" s="365">
        <v>0</v>
      </c>
      <c r="H198" s="365">
        <v>0</v>
      </c>
      <c r="I198" s="365">
        <v>7</v>
      </c>
      <c r="J198" s="365">
        <v>1</v>
      </c>
      <c r="K198" s="365">
        <v>0</v>
      </c>
      <c r="L198" s="365">
        <v>2</v>
      </c>
      <c r="M198" s="365">
        <v>0</v>
      </c>
      <c r="N198" s="365">
        <v>0</v>
      </c>
      <c r="O198" s="365">
        <v>1</v>
      </c>
      <c r="P198" s="366">
        <v>0</v>
      </c>
      <c r="Q198" s="134">
        <f t="shared" si="48"/>
        <v>12</v>
      </c>
      <c r="R198" s="318">
        <f>SUM(Q198/Q201)</f>
        <v>0.42857142857142855</v>
      </c>
      <c r="S198" s="1325"/>
      <c r="T198" s="275"/>
      <c r="U198" s="84"/>
      <c r="V198" s="84"/>
      <c r="W198" s="84"/>
      <c r="X198" s="84"/>
      <c r="Y198" s="84"/>
      <c r="Z198" s="84"/>
      <c r="AA198" s="84"/>
      <c r="AB198" s="84"/>
      <c r="AC198" s="84"/>
      <c r="AD198" s="84"/>
      <c r="AE198" s="84"/>
      <c r="AF198" s="84"/>
      <c r="AG198" s="84"/>
      <c r="AH198" s="84"/>
      <c r="AI198" s="84"/>
    </row>
    <row r="199" spans="1:35" hidden="1" x14ac:dyDescent="0.25">
      <c r="A199" s="1024" t="s">
        <v>114</v>
      </c>
      <c r="B199" s="364">
        <v>0</v>
      </c>
      <c r="C199" s="365">
        <v>0</v>
      </c>
      <c r="D199" s="365">
        <v>0</v>
      </c>
      <c r="E199" s="365">
        <v>0</v>
      </c>
      <c r="F199" s="365">
        <v>0</v>
      </c>
      <c r="G199" s="365">
        <v>0</v>
      </c>
      <c r="H199" s="365">
        <v>1</v>
      </c>
      <c r="I199" s="365">
        <v>0</v>
      </c>
      <c r="J199" s="365">
        <v>0</v>
      </c>
      <c r="K199" s="365">
        <v>0</v>
      </c>
      <c r="L199" s="365">
        <v>1</v>
      </c>
      <c r="M199" s="365">
        <v>1</v>
      </c>
      <c r="N199" s="365">
        <v>0</v>
      </c>
      <c r="O199" s="365">
        <v>0</v>
      </c>
      <c r="P199" s="366">
        <v>0</v>
      </c>
      <c r="Q199" s="134">
        <f t="shared" si="48"/>
        <v>3</v>
      </c>
      <c r="R199" s="318">
        <f>SUM(Q199/Q201)</f>
        <v>0.10714285714285714</v>
      </c>
      <c r="S199" s="1325"/>
      <c r="T199" s="275"/>
      <c r="U199" s="84"/>
      <c r="V199" s="84"/>
      <c r="W199" s="84"/>
      <c r="X199" s="84"/>
      <c r="Y199" s="84"/>
      <c r="Z199" s="84"/>
      <c r="AA199" s="84"/>
      <c r="AB199" s="84"/>
      <c r="AC199" s="84"/>
      <c r="AD199" s="84"/>
      <c r="AE199" s="84"/>
      <c r="AF199" s="84"/>
      <c r="AG199" s="84"/>
      <c r="AH199" s="84"/>
      <c r="AI199" s="84"/>
    </row>
    <row r="200" spans="1:35" ht="15.75" hidden="1" thickBot="1" x14ac:dyDescent="0.3">
      <c r="A200" s="1025" t="s">
        <v>115</v>
      </c>
      <c r="B200" s="367">
        <v>0</v>
      </c>
      <c r="C200" s="368">
        <v>0</v>
      </c>
      <c r="D200" s="368">
        <v>0</v>
      </c>
      <c r="E200" s="368">
        <v>0</v>
      </c>
      <c r="F200" s="368">
        <v>0</v>
      </c>
      <c r="G200" s="368">
        <v>0</v>
      </c>
      <c r="H200" s="368">
        <v>0</v>
      </c>
      <c r="I200" s="368">
        <v>0</v>
      </c>
      <c r="J200" s="368">
        <v>0</v>
      </c>
      <c r="K200" s="368">
        <v>0</v>
      </c>
      <c r="L200" s="368">
        <v>0</v>
      </c>
      <c r="M200" s="368">
        <v>0</v>
      </c>
      <c r="N200" s="368">
        <v>0</v>
      </c>
      <c r="O200" s="368">
        <v>0</v>
      </c>
      <c r="P200" s="369">
        <v>0</v>
      </c>
      <c r="Q200" s="135">
        <f t="shared" si="48"/>
        <v>0</v>
      </c>
      <c r="R200" s="319">
        <f>SUM(Q200/Q201)</f>
        <v>0</v>
      </c>
      <c r="S200" s="1325"/>
      <c r="T200" s="275"/>
      <c r="U200" s="84"/>
      <c r="V200" s="84"/>
      <c r="W200" s="84"/>
      <c r="X200" s="84"/>
      <c r="Y200" s="84"/>
      <c r="Z200" s="84"/>
      <c r="AA200" s="84"/>
      <c r="AB200" s="84"/>
      <c r="AC200" s="84"/>
      <c r="AD200" s="84"/>
      <c r="AE200" s="84"/>
      <c r="AF200" s="84"/>
      <c r="AG200" s="84"/>
      <c r="AH200" s="84"/>
      <c r="AI200" s="84"/>
    </row>
    <row r="201" spans="1:35" ht="16.5" hidden="1" thickTop="1" thickBot="1" x14ac:dyDescent="0.3">
      <c r="A201" s="1026" t="s">
        <v>135</v>
      </c>
      <c r="B201" s="120">
        <f t="shared" ref="B201:P201" si="49">SUM(B197:B200)</f>
        <v>0</v>
      </c>
      <c r="C201" s="121">
        <f t="shared" si="49"/>
        <v>0</v>
      </c>
      <c r="D201" s="121">
        <f t="shared" si="49"/>
        <v>0</v>
      </c>
      <c r="E201" s="121">
        <f t="shared" si="49"/>
        <v>1</v>
      </c>
      <c r="F201" s="121">
        <f t="shared" si="49"/>
        <v>0</v>
      </c>
      <c r="G201" s="121">
        <f t="shared" si="49"/>
        <v>0</v>
      </c>
      <c r="H201" s="121">
        <f t="shared" si="49"/>
        <v>1</v>
      </c>
      <c r="I201" s="121">
        <f t="shared" si="49"/>
        <v>20</v>
      </c>
      <c r="J201" s="121">
        <f t="shared" si="49"/>
        <v>1</v>
      </c>
      <c r="K201" s="121">
        <f t="shared" si="49"/>
        <v>0</v>
      </c>
      <c r="L201" s="121">
        <f t="shared" si="49"/>
        <v>3</v>
      </c>
      <c r="M201" s="121">
        <f t="shared" si="49"/>
        <v>1</v>
      </c>
      <c r="N201" s="121">
        <f t="shared" si="49"/>
        <v>0</v>
      </c>
      <c r="O201" s="121">
        <f t="shared" si="49"/>
        <v>1</v>
      </c>
      <c r="P201" s="136">
        <f t="shared" si="49"/>
        <v>0</v>
      </c>
      <c r="Q201" s="1033">
        <f t="shared" si="48"/>
        <v>28</v>
      </c>
      <c r="R201" s="1022">
        <f>SUM(R197:R200)</f>
        <v>0.99999999999999989</v>
      </c>
      <c r="S201" s="1325"/>
      <c r="T201" s="275"/>
      <c r="U201" s="84"/>
      <c r="V201" s="84"/>
      <c r="W201" s="84"/>
      <c r="X201" s="84"/>
      <c r="Y201" s="84"/>
      <c r="Z201" s="84"/>
      <c r="AA201" s="84"/>
      <c r="AB201" s="84"/>
      <c r="AC201" s="84"/>
      <c r="AD201" s="84"/>
      <c r="AE201" s="84"/>
      <c r="AF201" s="84"/>
      <c r="AG201" s="84"/>
      <c r="AH201" s="84"/>
      <c r="AI201" s="84"/>
    </row>
    <row r="202" spans="1:35" ht="15.75" hidden="1" thickBot="1" x14ac:dyDescent="0.3">
      <c r="A202" s="1027" t="s">
        <v>134</v>
      </c>
      <c r="B202" s="314">
        <f>SUM(B201/Q201)</f>
        <v>0</v>
      </c>
      <c r="C202" s="315">
        <f>SUM(C201/Q201)</f>
        <v>0</v>
      </c>
      <c r="D202" s="315">
        <f>SUM(D201/Q201)</f>
        <v>0</v>
      </c>
      <c r="E202" s="315">
        <f>SUM(E201/Q201)</f>
        <v>3.5714285714285712E-2</v>
      </c>
      <c r="F202" s="315">
        <f>SUM(F201/Q201)</f>
        <v>0</v>
      </c>
      <c r="G202" s="315">
        <f>SUM(G201/Q201)</f>
        <v>0</v>
      </c>
      <c r="H202" s="315">
        <f>SUM(H201/Q201)</f>
        <v>3.5714285714285712E-2</v>
      </c>
      <c r="I202" s="315">
        <f>SUM(I201/Q201)</f>
        <v>0.7142857142857143</v>
      </c>
      <c r="J202" s="315">
        <f>SUM(J201/Q201)</f>
        <v>3.5714285714285712E-2</v>
      </c>
      <c r="K202" s="315">
        <f>SUM(K201/Q201)</f>
        <v>0</v>
      </c>
      <c r="L202" s="315">
        <v>0.106</v>
      </c>
      <c r="M202" s="315">
        <f>SUM(M201/Q201)</f>
        <v>3.5714285714285712E-2</v>
      </c>
      <c r="N202" s="315">
        <f>SUM(N201/Q201)</f>
        <v>0</v>
      </c>
      <c r="O202" s="315">
        <f>SUM(O201/Q201)</f>
        <v>3.5714285714285712E-2</v>
      </c>
      <c r="P202" s="316">
        <f>SUM(P201/Q201)</f>
        <v>0</v>
      </c>
      <c r="Q202" s="1034">
        <f t="shared" si="48"/>
        <v>0.99885714285714278</v>
      </c>
      <c r="R202" s="405"/>
      <c r="S202" s="1325"/>
      <c r="T202" s="275"/>
      <c r="U202" s="84"/>
      <c r="V202" s="84"/>
      <c r="W202" s="84"/>
      <c r="X202" s="84"/>
      <c r="Y202" s="84"/>
      <c r="Z202" s="84"/>
      <c r="AA202" s="84"/>
      <c r="AB202" s="84"/>
      <c r="AC202" s="84"/>
      <c r="AD202" s="84"/>
      <c r="AE202" s="84"/>
      <c r="AF202" s="84"/>
      <c r="AG202" s="84"/>
      <c r="AH202" s="84"/>
      <c r="AI202" s="84"/>
    </row>
    <row r="203" spans="1:35" ht="16.5" hidden="1" customHeight="1" thickBot="1" x14ac:dyDescent="0.3">
      <c r="A203" s="2126" t="s">
        <v>166</v>
      </c>
      <c r="B203" s="2132"/>
      <c r="C203" s="2132"/>
      <c r="D203" s="2132"/>
      <c r="E203" s="2132"/>
      <c r="F203" s="2132"/>
      <c r="G203" s="2132"/>
      <c r="H203" s="2132"/>
      <c r="I203" s="2132"/>
      <c r="J203" s="2132"/>
      <c r="K203" s="2132"/>
      <c r="L203" s="2132"/>
      <c r="M203" s="2132"/>
      <c r="N203" s="2132"/>
      <c r="O203" s="2132"/>
      <c r="P203" s="2132"/>
      <c r="Q203" s="2133"/>
      <c r="R203" s="2134"/>
      <c r="S203" s="1325"/>
      <c r="T203" s="275"/>
      <c r="U203" s="84"/>
      <c r="V203" s="84"/>
      <c r="W203" s="84"/>
      <c r="X203" s="84"/>
      <c r="Y203" s="84"/>
      <c r="Z203" s="84"/>
      <c r="AA203" s="84"/>
      <c r="AB203" s="84"/>
      <c r="AC203" s="84"/>
      <c r="AD203" s="84"/>
      <c r="AE203" s="84"/>
      <c r="AF203" s="84"/>
      <c r="AG203" s="84"/>
      <c r="AH203" s="84"/>
      <c r="AI203" s="84"/>
    </row>
    <row r="204" spans="1:35" ht="15.75" hidden="1" thickBot="1" x14ac:dyDescent="0.3">
      <c r="A204" s="1023" t="s">
        <v>167</v>
      </c>
      <c r="B204" s="361">
        <v>0</v>
      </c>
      <c r="C204" s="362">
        <v>0</v>
      </c>
      <c r="D204" s="362">
        <v>0</v>
      </c>
      <c r="E204" s="362">
        <v>0</v>
      </c>
      <c r="F204" s="362">
        <v>0</v>
      </c>
      <c r="G204" s="362">
        <v>0</v>
      </c>
      <c r="H204" s="362">
        <v>0</v>
      </c>
      <c r="I204" s="362">
        <v>0</v>
      </c>
      <c r="J204" s="362">
        <v>0</v>
      </c>
      <c r="K204" s="362">
        <v>0</v>
      </c>
      <c r="L204" s="362">
        <v>0</v>
      </c>
      <c r="M204" s="362">
        <v>0</v>
      </c>
      <c r="N204" s="362">
        <v>0</v>
      </c>
      <c r="O204" s="362">
        <v>0</v>
      </c>
      <c r="P204" s="363">
        <v>0</v>
      </c>
      <c r="Q204" s="133">
        <f t="shared" ref="Q204:Q209" si="50">SUM(B204:P204)</f>
        <v>0</v>
      </c>
      <c r="R204" s="319">
        <f>SUM(Q204/Q208)</f>
        <v>0</v>
      </c>
      <c r="S204" s="1325"/>
      <c r="T204" s="275"/>
      <c r="U204" s="84"/>
      <c r="V204" s="84"/>
      <c r="W204" s="84"/>
      <c r="X204" s="84"/>
      <c r="Y204" s="84"/>
      <c r="Z204" s="84"/>
      <c r="AA204" s="84"/>
      <c r="AB204" s="84"/>
      <c r="AC204" s="84"/>
      <c r="AD204" s="84"/>
      <c r="AE204" s="84"/>
      <c r="AF204" s="84"/>
      <c r="AG204" s="84"/>
      <c r="AH204" s="84"/>
      <c r="AI204" s="84"/>
    </row>
    <row r="205" spans="1:35" ht="16.5" hidden="1" thickTop="1" thickBot="1" x14ac:dyDescent="0.3">
      <c r="A205" s="1024" t="s">
        <v>168</v>
      </c>
      <c r="B205" s="364">
        <v>0</v>
      </c>
      <c r="C205" s="365">
        <v>0</v>
      </c>
      <c r="D205" s="365">
        <v>0</v>
      </c>
      <c r="E205" s="365">
        <v>1</v>
      </c>
      <c r="F205" s="365">
        <v>0</v>
      </c>
      <c r="G205" s="365">
        <v>0</v>
      </c>
      <c r="H205" s="365">
        <v>1</v>
      </c>
      <c r="I205" s="365">
        <v>10</v>
      </c>
      <c r="J205" s="365">
        <v>1</v>
      </c>
      <c r="K205" s="365">
        <v>0</v>
      </c>
      <c r="L205" s="365">
        <v>0</v>
      </c>
      <c r="M205" s="365">
        <v>1</v>
      </c>
      <c r="N205" s="365">
        <v>0</v>
      </c>
      <c r="O205" s="365">
        <v>1</v>
      </c>
      <c r="P205" s="366">
        <v>0</v>
      </c>
      <c r="Q205" s="134">
        <f t="shared" si="50"/>
        <v>15</v>
      </c>
      <c r="R205" s="319">
        <f>SUM(Q205/Q208)</f>
        <v>0.5357142857142857</v>
      </c>
      <c r="S205" s="1325"/>
      <c r="T205" s="275"/>
      <c r="U205" s="84"/>
      <c r="V205" s="84"/>
      <c r="W205" s="84"/>
      <c r="X205" s="84"/>
      <c r="Y205" s="84"/>
      <c r="Z205" s="84"/>
      <c r="AA205" s="84"/>
      <c r="AB205" s="84"/>
      <c r="AC205" s="84"/>
      <c r="AD205" s="84"/>
      <c r="AE205" s="84"/>
      <c r="AF205" s="84"/>
      <c r="AG205" s="84"/>
      <c r="AH205" s="84"/>
      <c r="AI205" s="84"/>
    </row>
    <row r="206" spans="1:35" ht="16.5" hidden="1" thickTop="1" thickBot="1" x14ac:dyDescent="0.3">
      <c r="A206" s="1024" t="s">
        <v>169</v>
      </c>
      <c r="B206" s="364">
        <v>0</v>
      </c>
      <c r="C206" s="365">
        <v>0</v>
      </c>
      <c r="D206" s="365">
        <v>0</v>
      </c>
      <c r="E206" s="365">
        <v>0</v>
      </c>
      <c r="F206" s="365">
        <v>0</v>
      </c>
      <c r="G206" s="365">
        <v>0</v>
      </c>
      <c r="H206" s="365">
        <v>0</v>
      </c>
      <c r="I206" s="365">
        <v>8</v>
      </c>
      <c r="J206" s="365">
        <v>0</v>
      </c>
      <c r="K206" s="365">
        <v>0</v>
      </c>
      <c r="L206" s="365">
        <v>2</v>
      </c>
      <c r="M206" s="365">
        <v>0</v>
      </c>
      <c r="N206" s="365">
        <v>0</v>
      </c>
      <c r="O206" s="365">
        <v>0</v>
      </c>
      <c r="P206" s="366">
        <v>0</v>
      </c>
      <c r="Q206" s="134">
        <f t="shared" si="50"/>
        <v>10</v>
      </c>
      <c r="R206" s="319">
        <f>SUM(Q206/Q208)</f>
        <v>0.35714285714285715</v>
      </c>
      <c r="S206" s="1325"/>
      <c r="T206" s="275"/>
      <c r="U206" s="84"/>
      <c r="V206" s="84"/>
      <c r="W206" s="84"/>
      <c r="X206" s="84"/>
      <c r="Y206" s="84"/>
      <c r="Z206" s="84"/>
      <c r="AA206" s="84"/>
      <c r="AB206" s="84"/>
      <c r="AC206" s="84"/>
      <c r="AD206" s="84"/>
      <c r="AE206" s="84"/>
      <c r="AF206" s="84"/>
      <c r="AG206" s="84"/>
      <c r="AH206" s="84"/>
      <c r="AI206" s="84"/>
    </row>
    <row r="207" spans="1:35" ht="16.5" hidden="1" thickTop="1" thickBot="1" x14ac:dyDescent="0.3">
      <c r="A207" s="1025" t="s">
        <v>170</v>
      </c>
      <c r="B207" s="367">
        <v>0</v>
      </c>
      <c r="C207" s="368">
        <v>0</v>
      </c>
      <c r="D207" s="368">
        <v>0</v>
      </c>
      <c r="E207" s="368">
        <v>0</v>
      </c>
      <c r="F207" s="368">
        <v>0</v>
      </c>
      <c r="G207" s="368">
        <v>0</v>
      </c>
      <c r="H207" s="368">
        <v>0</v>
      </c>
      <c r="I207" s="368">
        <v>2</v>
      </c>
      <c r="J207" s="368">
        <v>0</v>
      </c>
      <c r="K207" s="368">
        <v>0</v>
      </c>
      <c r="L207" s="368">
        <v>1</v>
      </c>
      <c r="M207" s="368">
        <v>0</v>
      </c>
      <c r="N207" s="368">
        <v>0</v>
      </c>
      <c r="O207" s="368">
        <v>0</v>
      </c>
      <c r="P207" s="369">
        <v>0</v>
      </c>
      <c r="Q207" s="135">
        <f t="shared" si="50"/>
        <v>3</v>
      </c>
      <c r="R207" s="319">
        <f>SUM(Q207/Q208)</f>
        <v>0.10714285714285714</v>
      </c>
      <c r="S207" s="1325"/>
      <c r="T207" s="84"/>
      <c r="U207" s="84"/>
      <c r="V207" s="84"/>
      <c r="W207" s="84"/>
      <c r="X207" s="84"/>
      <c r="Y207" s="84"/>
      <c r="Z207" s="84"/>
      <c r="AA207" s="84"/>
      <c r="AB207" s="84"/>
      <c r="AC207" s="84"/>
      <c r="AD207" s="84"/>
      <c r="AE207" s="84"/>
      <c r="AF207" s="84"/>
      <c r="AG207" s="84"/>
      <c r="AH207" s="84"/>
      <c r="AI207" s="84"/>
    </row>
    <row r="208" spans="1:35" ht="16.5" hidden="1" thickTop="1" thickBot="1" x14ac:dyDescent="0.3">
      <c r="A208" s="1026" t="s">
        <v>135</v>
      </c>
      <c r="B208" s="120">
        <f t="shared" ref="B208:P208" si="51">SUM(B204:B207)</f>
        <v>0</v>
      </c>
      <c r="C208" s="121">
        <f t="shared" si="51"/>
        <v>0</v>
      </c>
      <c r="D208" s="121">
        <f t="shared" si="51"/>
        <v>0</v>
      </c>
      <c r="E208" s="121">
        <f t="shared" si="51"/>
        <v>1</v>
      </c>
      <c r="F208" s="121">
        <f t="shared" si="51"/>
        <v>0</v>
      </c>
      <c r="G208" s="121">
        <f t="shared" si="51"/>
        <v>0</v>
      </c>
      <c r="H208" s="121">
        <f t="shared" si="51"/>
        <v>1</v>
      </c>
      <c r="I208" s="121">
        <f t="shared" si="51"/>
        <v>20</v>
      </c>
      <c r="J208" s="121">
        <f t="shared" si="51"/>
        <v>1</v>
      </c>
      <c r="K208" s="121">
        <f t="shared" si="51"/>
        <v>0</v>
      </c>
      <c r="L208" s="121">
        <f t="shared" si="51"/>
        <v>3</v>
      </c>
      <c r="M208" s="121">
        <f t="shared" si="51"/>
        <v>1</v>
      </c>
      <c r="N208" s="121">
        <f t="shared" si="51"/>
        <v>0</v>
      </c>
      <c r="O208" s="121">
        <f t="shared" si="51"/>
        <v>1</v>
      </c>
      <c r="P208" s="136">
        <f t="shared" si="51"/>
        <v>0</v>
      </c>
      <c r="Q208" s="1033">
        <f t="shared" si="50"/>
        <v>28</v>
      </c>
      <c r="R208" s="1022">
        <f>SUM(R204:R207)</f>
        <v>0.99999999999999989</v>
      </c>
      <c r="S208" s="1325"/>
      <c r="T208" s="1325"/>
      <c r="U208" s="1325"/>
      <c r="V208" s="1325"/>
      <c r="W208" s="1325"/>
      <c r="X208" s="1325"/>
      <c r="Y208" s="1325"/>
      <c r="Z208" s="1325"/>
      <c r="AA208" s="1325"/>
      <c r="AB208" s="1325"/>
      <c r="AC208" s="1325"/>
      <c r="AD208" s="1325"/>
      <c r="AE208" s="1325"/>
      <c r="AF208" s="1325"/>
      <c r="AG208" s="1325"/>
      <c r="AH208" s="1325"/>
      <c r="AI208" s="1325"/>
    </row>
    <row r="209" spans="1:18" ht="15.75" hidden="1" thickBot="1" x14ac:dyDescent="0.3">
      <c r="A209" s="1027" t="s">
        <v>134</v>
      </c>
      <c r="B209" s="314">
        <f>SUM(B208/Q208)</f>
        <v>0</v>
      </c>
      <c r="C209" s="315">
        <f>SUM(C208/Q208)</f>
        <v>0</v>
      </c>
      <c r="D209" s="315">
        <f>SUM(D208/Q208)</f>
        <v>0</v>
      </c>
      <c r="E209" s="315">
        <f>SUM(E208/Q208)</f>
        <v>3.5714285714285712E-2</v>
      </c>
      <c r="F209" s="315">
        <f>SUM(F208/Q208)</f>
        <v>0</v>
      </c>
      <c r="G209" s="315">
        <f>SUM(G208/Q208)</f>
        <v>0</v>
      </c>
      <c r="H209" s="315">
        <f>SUM(H208/Q208)</f>
        <v>3.5714285714285712E-2</v>
      </c>
      <c r="I209" s="315">
        <f>SUM(I208/Q208)</f>
        <v>0.7142857142857143</v>
      </c>
      <c r="J209" s="315">
        <f>SUM(J208/Q208)</f>
        <v>3.5714285714285712E-2</v>
      </c>
      <c r="K209" s="315">
        <f>SUM(K208/Q208)</f>
        <v>0</v>
      </c>
      <c r="L209" s="315">
        <f>SUM(L208/Q208)</f>
        <v>0.10714285714285714</v>
      </c>
      <c r="M209" s="315">
        <f>SUM(M208/Q208)</f>
        <v>3.5714285714285712E-2</v>
      </c>
      <c r="N209" s="315">
        <f>SUM(N208/Q208)</f>
        <v>0</v>
      </c>
      <c r="O209" s="315">
        <f>SUM(O208/Q208)</f>
        <v>3.5714285714285712E-2</v>
      </c>
      <c r="P209" s="316">
        <f>SUM(P208/Q208)</f>
        <v>0</v>
      </c>
      <c r="Q209" s="1034">
        <f t="shared" si="50"/>
        <v>0.99999999999999989</v>
      </c>
      <c r="R209" s="405"/>
    </row>
    <row r="210" spans="1:18" x14ac:dyDescent="0.25">
      <c r="A210" s="11"/>
      <c r="B210" s="11"/>
      <c r="C210" s="11"/>
      <c r="D210" s="11"/>
      <c r="E210" s="11"/>
      <c r="F210" s="11"/>
      <c r="G210" s="11"/>
      <c r="H210" s="11"/>
      <c r="I210" s="11"/>
      <c r="J210" s="11"/>
      <c r="K210" s="11"/>
      <c r="L210" s="11"/>
      <c r="M210" s="11"/>
      <c r="N210" s="11"/>
      <c r="O210" s="11"/>
      <c r="P210" s="11"/>
      <c r="Q210" s="11"/>
      <c r="R210" s="11"/>
    </row>
    <row r="211" spans="1:18" x14ac:dyDescent="0.25">
      <c r="A211" s="11"/>
      <c r="B211" s="11"/>
      <c r="C211" s="11"/>
      <c r="D211" s="11"/>
      <c r="E211" s="11"/>
      <c r="F211" s="11"/>
      <c r="G211" s="11"/>
      <c r="H211" s="11"/>
      <c r="I211" s="11"/>
      <c r="J211" s="11"/>
      <c r="K211" s="11"/>
      <c r="L211" s="11"/>
      <c r="M211" s="11"/>
      <c r="N211" s="11"/>
      <c r="O211" s="11"/>
      <c r="P211" s="11"/>
      <c r="Q211" s="11"/>
      <c r="R211" s="11"/>
    </row>
    <row r="216" spans="1:18" x14ac:dyDescent="0.25">
      <c r="A216" s="92"/>
      <c r="B216" s="1325"/>
      <c r="C216" s="1325"/>
      <c r="D216" s="1325"/>
      <c r="E216" s="1325"/>
      <c r="F216" s="1325"/>
      <c r="G216" s="1325"/>
      <c r="H216" s="1325"/>
      <c r="I216" s="1325"/>
      <c r="J216" s="1325"/>
      <c r="K216" s="1325"/>
      <c r="L216" s="1325"/>
      <c r="M216" s="1325"/>
      <c r="N216" s="1325"/>
      <c r="O216" s="1325"/>
      <c r="P216" s="1325"/>
      <c r="Q216" s="1325"/>
      <c r="R216" s="1325"/>
    </row>
  </sheetData>
  <sheetProtection algorithmName="SHA-512" hashValue="2Q8yLtsCEFQkr8vyB4BxXJwfAzXgzh69kayXmMMzgDxwbq+oq3w0BaUcG5KX8rwnT3v2Pj6JMG1//cNRtAcKTQ==" saltValue="ty+OgmppYQGlUQqaTjHDOQ==" spinCount="100000" sheet="1" objects="1" scenarios="1"/>
  <mergeCells count="41">
    <mergeCell ref="A18:R18"/>
    <mergeCell ref="A20:R20"/>
    <mergeCell ref="A27:R27"/>
    <mergeCell ref="A203:R203"/>
    <mergeCell ref="A179:R179"/>
    <mergeCell ref="A196:R196"/>
    <mergeCell ref="A163:R163"/>
    <mergeCell ref="A165:R165"/>
    <mergeCell ref="A172:R172"/>
    <mergeCell ref="A1:R1"/>
    <mergeCell ref="A195:R195"/>
    <mergeCell ref="A188:R188"/>
    <mergeCell ref="A181:R181"/>
    <mergeCell ref="A156:R156"/>
    <mergeCell ref="A131:R131"/>
    <mergeCell ref="A133:R133"/>
    <mergeCell ref="A140:R140"/>
    <mergeCell ref="A98:R98"/>
    <mergeCell ref="A100:R100"/>
    <mergeCell ref="A107:R107"/>
    <mergeCell ref="A2:R2"/>
    <mergeCell ref="A4:R4"/>
    <mergeCell ref="A50:R50"/>
    <mergeCell ref="A52:R52"/>
    <mergeCell ref="A59:R59"/>
    <mergeCell ref="A11:R11"/>
    <mergeCell ref="A147:R147"/>
    <mergeCell ref="A149:R149"/>
    <mergeCell ref="A75:R75"/>
    <mergeCell ref="A114:R114"/>
    <mergeCell ref="A115:R115"/>
    <mergeCell ref="A117:R117"/>
    <mergeCell ref="A124:R124"/>
    <mergeCell ref="A82:R82"/>
    <mergeCell ref="A84:R84"/>
    <mergeCell ref="A91:R91"/>
    <mergeCell ref="A66:R66"/>
    <mergeCell ref="A68:R68"/>
    <mergeCell ref="A34:R34"/>
    <mergeCell ref="A36:R36"/>
    <mergeCell ref="A43:R43"/>
  </mergeCells>
  <printOptions horizontalCentered="1"/>
  <pageMargins left="0.25" right="0.25" top="0.84364583333333298" bottom="0.75" header="0.3" footer="0.3"/>
  <pageSetup scale="78" firstPageNumber="11" orientation="landscape" useFirstPageNumber="1" r:id="rId1"/>
  <headerFooter>
    <oddHeader>&amp;L&amp;9
Semi-Annual Child Welfare Report&amp;C&amp;"-,Bold"&amp;14ARIZONA DEPARTMENT of CHILD SAFETY&amp;R&amp;9
July 1, 2021 through December 31, 2021</oddHeader>
    <oddFooter>&amp;CPage 9</oddFooter>
  </headerFooter>
  <ignoredErrors>
    <ignoredError sqref="Q186 Q193 Q177 Q170 Q138 Q145 Q154 Q161 Q112 Q105 Q89 Q96 Q73 Q80 Q57 Q64 Q48 Q41 Q129 A25:R3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O532"/>
  <sheetViews>
    <sheetView showGridLines="0" zoomScale="85" zoomScaleNormal="85" workbookViewId="0">
      <selection activeCell="I3" sqref="I3"/>
    </sheetView>
  </sheetViews>
  <sheetFormatPr defaultColWidth="9.140625" defaultRowHeight="15" x14ac:dyDescent="0.25"/>
  <cols>
    <col min="1" max="2" width="20" style="11" customWidth="1"/>
    <col min="3" max="18" width="9.42578125" style="11" customWidth="1"/>
    <col min="19" max="19" width="9.42578125" style="19" customWidth="1"/>
    <col min="20" max="22" width="9.140625" style="11"/>
    <col min="23" max="23" width="11.28515625" style="1943" bestFit="1" customWidth="1"/>
    <col min="24" max="16384" width="9.140625" style="11"/>
  </cols>
  <sheetData>
    <row r="1" spans="1:32" ht="21.75" thickBot="1" x14ac:dyDescent="0.4">
      <c r="A1" s="2180" t="s">
        <v>192</v>
      </c>
      <c r="B1" s="2181"/>
      <c r="C1" s="2181"/>
      <c r="D1" s="2181"/>
      <c r="E1" s="2181"/>
      <c r="F1" s="2181"/>
      <c r="G1" s="2181"/>
      <c r="H1" s="2181"/>
      <c r="I1" s="2181"/>
      <c r="J1" s="2181"/>
      <c r="K1" s="2181"/>
      <c r="L1" s="2181"/>
      <c r="M1" s="2181"/>
      <c r="N1" s="2181"/>
      <c r="O1" s="2181"/>
      <c r="P1" s="2181"/>
      <c r="Q1" s="2181"/>
      <c r="R1" s="2181"/>
      <c r="S1" s="2182"/>
      <c r="W1" s="11"/>
    </row>
    <row r="2" spans="1:32" ht="19.5" thickBot="1" x14ac:dyDescent="0.3">
      <c r="A2" s="2190" t="s">
        <v>193</v>
      </c>
      <c r="B2" s="2191"/>
      <c r="C2" s="2191"/>
      <c r="D2" s="2191"/>
      <c r="E2" s="2191"/>
      <c r="F2" s="2191"/>
      <c r="G2" s="2191"/>
      <c r="H2" s="2191"/>
      <c r="I2" s="2191"/>
      <c r="J2" s="2191"/>
      <c r="K2" s="2191"/>
      <c r="L2" s="2191"/>
      <c r="M2" s="2191"/>
      <c r="N2" s="2191"/>
      <c r="O2" s="2191"/>
      <c r="P2" s="2191"/>
      <c r="Q2" s="2191"/>
      <c r="R2" s="2191"/>
      <c r="S2" s="2192"/>
      <c r="W2" s="11"/>
    </row>
    <row r="3" spans="1:32" ht="18.95" customHeight="1" x14ac:dyDescent="0.3">
      <c r="A3" s="2183"/>
      <c r="B3" s="2184"/>
      <c r="C3" s="173" t="s">
        <v>194</v>
      </c>
      <c r="D3" s="173" t="s">
        <v>195</v>
      </c>
      <c r="E3" s="174" t="s">
        <v>196</v>
      </c>
      <c r="F3" s="174" t="s">
        <v>197</v>
      </c>
      <c r="G3" s="174" t="s">
        <v>198</v>
      </c>
      <c r="H3" s="174" t="s">
        <v>199</v>
      </c>
      <c r="I3" s="153"/>
      <c r="J3" s="153"/>
      <c r="K3" s="153"/>
      <c r="L3" s="153"/>
      <c r="M3" s="153"/>
      <c r="N3" s="153"/>
      <c r="O3" s="153"/>
      <c r="P3" s="153"/>
      <c r="Q3" s="153"/>
      <c r="R3" s="153"/>
      <c r="S3" s="690"/>
      <c r="W3" s="11"/>
    </row>
    <row r="4" spans="1:32" ht="15.95" hidden="1" customHeight="1" x14ac:dyDescent="0.3">
      <c r="A4" s="1036"/>
      <c r="B4" s="1037"/>
      <c r="C4" s="1038"/>
      <c r="D4" s="1041">
        <f>SUM('Training and Dependencies'!F42:G42)</f>
        <v>86</v>
      </c>
      <c r="E4" s="1041">
        <f>SUM('Training and Dependencies'!H42:I42)</f>
        <v>82</v>
      </c>
      <c r="F4" s="1041">
        <f>SUM('Training and Dependencies'!J42:K42)</f>
        <v>49</v>
      </c>
      <c r="G4" s="1041">
        <f>SUM('Training and Dependencies'!L42:M42)</f>
        <v>66</v>
      </c>
      <c r="H4" s="1041">
        <f>SUM('Training and Dependencies'!N42:O42)</f>
        <v>85</v>
      </c>
      <c r="I4" s="1039"/>
      <c r="J4" s="1039"/>
      <c r="K4" s="1039"/>
      <c r="L4" s="1039"/>
      <c r="M4" s="1039"/>
      <c r="N4" s="1039"/>
      <c r="O4" s="1039"/>
      <c r="P4" s="1039"/>
      <c r="Q4" s="1039"/>
      <c r="R4" s="1039"/>
      <c r="S4" s="1040"/>
      <c r="W4" s="11"/>
    </row>
    <row r="5" spans="1:32" ht="14.1" hidden="1" customHeight="1" x14ac:dyDescent="0.3">
      <c r="A5" s="1036"/>
      <c r="B5" s="1037"/>
      <c r="C5" s="1038"/>
      <c r="D5" s="1041">
        <f>SUM('Training and Dependencies'!F43:G43)</f>
        <v>57</v>
      </c>
      <c r="E5" s="1041">
        <f>SUM('Training and Dependencies'!H43:J43)</f>
        <v>74</v>
      </c>
      <c r="F5" s="1041">
        <f>SUM('Training and Dependencies'!J43:K43)</f>
        <v>36</v>
      </c>
      <c r="G5" s="1041">
        <f>SUM('Training and Dependencies'!L43:M43)</f>
        <v>59</v>
      </c>
      <c r="H5" s="1041">
        <f>SUM('Training and Dependencies'!N43:O43)</f>
        <v>52</v>
      </c>
      <c r="I5" s="1039"/>
      <c r="J5" s="1039"/>
      <c r="K5" s="1039"/>
      <c r="L5" s="1039"/>
      <c r="M5" s="1039"/>
      <c r="N5" s="1039"/>
      <c r="O5" s="1039"/>
      <c r="P5" s="1039"/>
      <c r="Q5" s="1039"/>
      <c r="R5" s="1039"/>
      <c r="S5" s="1040"/>
      <c r="W5" s="11"/>
    </row>
    <row r="6" spans="1:32" ht="18.75" thickBot="1" x14ac:dyDescent="0.3">
      <c r="A6" s="2188" t="s">
        <v>200</v>
      </c>
      <c r="B6" s="2189"/>
      <c r="C6" s="370">
        <v>0.81320000000000003</v>
      </c>
      <c r="D6" s="1050">
        <f>SUM(D5/D4)</f>
        <v>0.66279069767441856</v>
      </c>
      <c r="E6" s="1498">
        <f>SUM(E5/E4)</f>
        <v>0.90243902439024393</v>
      </c>
      <c r="F6" s="1498">
        <f>SUM(F5/F4)</f>
        <v>0.73469387755102045</v>
      </c>
      <c r="G6" s="1498">
        <f>SUM(G5/G4)</f>
        <v>0.89393939393939392</v>
      </c>
      <c r="H6" s="1498">
        <f>SUM(H5/H4)</f>
        <v>0.61176470588235299</v>
      </c>
      <c r="I6" s="154"/>
      <c r="J6" s="154"/>
      <c r="K6" s="154"/>
      <c r="L6" s="154"/>
      <c r="M6" s="154"/>
      <c r="N6" s="154"/>
      <c r="O6" s="154"/>
      <c r="P6" s="154"/>
      <c r="Q6" s="154"/>
      <c r="R6" s="154"/>
      <c r="S6" s="691"/>
      <c r="W6" s="11"/>
    </row>
    <row r="7" spans="1:32" s="791" customFormat="1" ht="15" customHeight="1" thickBot="1" x14ac:dyDescent="0.3">
      <c r="C7" s="1647"/>
      <c r="D7" s="1647"/>
      <c r="E7" s="1647"/>
      <c r="F7" s="1647"/>
      <c r="G7" s="1647"/>
      <c r="H7" s="1647"/>
      <c r="I7" s="1647"/>
      <c r="J7" s="1647"/>
      <c r="K7" s="1647"/>
      <c r="L7" s="1647"/>
      <c r="M7" s="1647"/>
      <c r="N7" s="1647"/>
      <c r="O7" s="1647"/>
      <c r="P7" s="1647"/>
      <c r="Q7" s="1647"/>
    </row>
    <row r="8" spans="1:32" ht="21" customHeight="1" thickBot="1" x14ac:dyDescent="0.3">
      <c r="A8" s="2185" t="s">
        <v>201</v>
      </c>
      <c r="B8" s="2186"/>
      <c r="C8" s="2186"/>
      <c r="D8" s="2186"/>
      <c r="E8" s="2186"/>
      <c r="F8" s="2186"/>
      <c r="G8" s="2186"/>
      <c r="H8" s="2186"/>
      <c r="I8" s="2186"/>
      <c r="J8" s="2186"/>
      <c r="K8" s="2186"/>
      <c r="L8" s="2186"/>
      <c r="M8" s="2186"/>
      <c r="N8" s="2186"/>
      <c r="O8" s="2186"/>
      <c r="P8" s="2186"/>
      <c r="Q8" s="2186"/>
      <c r="R8" s="2186"/>
      <c r="S8" s="2187"/>
      <c r="W8" s="11"/>
    </row>
    <row r="9" spans="1:32" ht="15.75" hidden="1" customHeight="1" thickBot="1" x14ac:dyDescent="0.3">
      <c r="A9" s="2155" t="s">
        <v>202</v>
      </c>
      <c r="B9" s="2156"/>
      <c r="C9" s="2156"/>
      <c r="D9" s="2156"/>
      <c r="E9" s="2156"/>
      <c r="F9" s="2156"/>
      <c r="G9" s="2156"/>
      <c r="H9" s="2156"/>
      <c r="I9" s="2156"/>
      <c r="J9" s="2156"/>
      <c r="K9" s="2156"/>
      <c r="L9" s="2156"/>
      <c r="M9" s="2156"/>
      <c r="N9" s="2156"/>
      <c r="O9" s="2156"/>
      <c r="P9" s="2156"/>
      <c r="Q9" s="2156"/>
      <c r="R9" s="2156"/>
      <c r="S9" s="2157"/>
      <c r="T9" s="14"/>
      <c r="U9" s="14"/>
      <c r="V9" s="14"/>
      <c r="W9" s="14"/>
      <c r="X9" s="14"/>
      <c r="Y9" s="14"/>
      <c r="Z9" s="14"/>
      <c r="AA9" s="14"/>
      <c r="AB9" s="14"/>
      <c r="AC9" s="14"/>
      <c r="AD9" s="14"/>
      <c r="AE9" s="14"/>
      <c r="AF9" s="14"/>
    </row>
    <row r="10" spans="1:32" ht="71.25" hidden="1" customHeight="1" thickBot="1" x14ac:dyDescent="0.3">
      <c r="A10" s="73"/>
      <c r="B10" s="157" t="s">
        <v>203</v>
      </c>
      <c r="C10" s="704" t="s">
        <v>148</v>
      </c>
      <c r="D10" s="165" t="s">
        <v>149</v>
      </c>
      <c r="E10" s="165" t="s">
        <v>150</v>
      </c>
      <c r="F10" s="165" t="s">
        <v>151</v>
      </c>
      <c r="G10" s="165" t="s">
        <v>152</v>
      </c>
      <c r="H10" s="165" t="s">
        <v>153</v>
      </c>
      <c r="I10" s="165" t="s">
        <v>154</v>
      </c>
      <c r="J10" s="165" t="s">
        <v>155</v>
      </c>
      <c r="K10" s="165" t="s">
        <v>156</v>
      </c>
      <c r="L10" s="165" t="s">
        <v>157</v>
      </c>
      <c r="M10" s="165" t="s">
        <v>158</v>
      </c>
      <c r="N10" s="165" t="s">
        <v>159</v>
      </c>
      <c r="O10" s="165" t="s">
        <v>160</v>
      </c>
      <c r="P10" s="165" t="s">
        <v>161</v>
      </c>
      <c r="Q10" s="166" t="s">
        <v>162</v>
      </c>
      <c r="R10" s="157" t="s">
        <v>163</v>
      </c>
      <c r="S10" s="157" t="s">
        <v>204</v>
      </c>
      <c r="T10" s="15"/>
      <c r="U10" s="15"/>
      <c r="V10" s="15"/>
      <c r="W10" s="15"/>
      <c r="X10" s="15"/>
      <c r="Y10" s="15"/>
      <c r="Z10" s="15"/>
      <c r="AA10" s="15"/>
      <c r="AB10" s="15"/>
      <c r="AC10" s="15"/>
      <c r="AD10" s="15"/>
      <c r="AE10" s="15"/>
      <c r="AF10" s="16"/>
    </row>
    <row r="11" spans="1:32" ht="15.75" hidden="1" customHeight="1" thickBot="1" x14ac:dyDescent="0.3">
      <c r="A11" s="2158" t="s">
        <v>165</v>
      </c>
      <c r="B11" s="2159"/>
      <c r="C11" s="2159"/>
      <c r="D11" s="2159"/>
      <c r="E11" s="2159"/>
      <c r="F11" s="2159"/>
      <c r="G11" s="2159"/>
      <c r="H11" s="2159"/>
      <c r="I11" s="2159"/>
      <c r="J11" s="2159"/>
      <c r="K11" s="2159"/>
      <c r="L11" s="2159"/>
      <c r="M11" s="2159"/>
      <c r="N11" s="2159"/>
      <c r="O11" s="2159"/>
      <c r="P11" s="2159"/>
      <c r="Q11" s="2159"/>
      <c r="R11" s="2159"/>
      <c r="S11" s="2160"/>
      <c r="T11" s="15"/>
      <c r="U11" s="15"/>
      <c r="V11" s="15"/>
      <c r="W11" s="17"/>
      <c r="X11" s="15"/>
      <c r="Y11" s="15"/>
      <c r="Z11" s="15"/>
      <c r="AA11" s="15"/>
      <c r="AB11" s="15"/>
      <c r="AC11" s="15"/>
      <c r="AD11" s="15"/>
      <c r="AE11" s="17"/>
      <c r="AF11" s="16"/>
    </row>
    <row r="12" spans="1:32" ht="17.25" hidden="1" customHeight="1" thickBot="1" x14ac:dyDescent="0.3">
      <c r="A12" s="2170" t="s">
        <v>112</v>
      </c>
      <c r="B12" s="75" t="s">
        <v>205</v>
      </c>
      <c r="C12" s="565"/>
      <c r="D12" s="372"/>
      <c r="E12" s="372"/>
      <c r="F12" s="372"/>
      <c r="G12" s="372"/>
      <c r="H12" s="372"/>
      <c r="I12" s="372"/>
      <c r="J12" s="372"/>
      <c r="K12" s="372"/>
      <c r="L12" s="372"/>
      <c r="M12" s="372"/>
      <c r="N12" s="372"/>
      <c r="O12" s="372"/>
      <c r="P12" s="372"/>
      <c r="Q12" s="566"/>
      <c r="R12" s="635">
        <f t="shared" ref="R12:R20" si="0">SUM(C12:Q12)</f>
        <v>0</v>
      </c>
      <c r="S12" s="678" t="e">
        <f>R12/SUM(R12:R14)</f>
        <v>#DIV/0!</v>
      </c>
      <c r="T12" s="15"/>
      <c r="U12" s="15"/>
      <c r="V12" s="15"/>
      <c r="W12" s="17"/>
      <c r="X12" s="15"/>
      <c r="Y12" s="15"/>
      <c r="Z12" s="15"/>
      <c r="AA12" s="15"/>
      <c r="AB12" s="15"/>
      <c r="AC12" s="15"/>
      <c r="AD12" s="15"/>
      <c r="AE12" s="17"/>
      <c r="AF12" s="16"/>
    </row>
    <row r="13" spans="1:32" ht="17.25" hidden="1" customHeight="1" thickBot="1" x14ac:dyDescent="0.3">
      <c r="A13" s="2147"/>
      <c r="B13" s="76" t="s">
        <v>206</v>
      </c>
      <c r="C13" s="567"/>
      <c r="D13" s="374"/>
      <c r="E13" s="374"/>
      <c r="F13" s="374"/>
      <c r="G13" s="374"/>
      <c r="H13" s="374"/>
      <c r="I13" s="374"/>
      <c r="J13" s="374"/>
      <c r="K13" s="374"/>
      <c r="L13" s="374"/>
      <c r="M13" s="374"/>
      <c r="N13" s="374"/>
      <c r="O13" s="374"/>
      <c r="P13" s="374"/>
      <c r="Q13" s="568"/>
      <c r="R13" s="636">
        <f t="shared" si="0"/>
        <v>0</v>
      </c>
      <c r="S13" s="678" t="e">
        <f>R13/SUM(R12:R14)</f>
        <v>#DIV/0!</v>
      </c>
      <c r="T13" s="15"/>
      <c r="U13" s="15"/>
      <c r="V13" s="15"/>
      <c r="W13" s="17"/>
      <c r="X13" s="15"/>
      <c r="Y13" s="15"/>
      <c r="Z13" s="15"/>
      <c r="AA13" s="15"/>
      <c r="AB13" s="15"/>
      <c r="AC13" s="15"/>
      <c r="AD13" s="15"/>
      <c r="AE13" s="17"/>
      <c r="AF13" s="16"/>
    </row>
    <row r="14" spans="1:32" ht="17.25" hidden="1" customHeight="1" thickBot="1" x14ac:dyDescent="0.3">
      <c r="A14" s="2148"/>
      <c r="B14" s="77" t="s">
        <v>207</v>
      </c>
      <c r="C14" s="569"/>
      <c r="D14" s="377"/>
      <c r="E14" s="377"/>
      <c r="F14" s="377"/>
      <c r="G14" s="377"/>
      <c r="H14" s="377"/>
      <c r="I14" s="377"/>
      <c r="J14" s="377"/>
      <c r="K14" s="377"/>
      <c r="L14" s="377"/>
      <c r="M14" s="377"/>
      <c r="N14" s="377"/>
      <c r="O14" s="377"/>
      <c r="P14" s="377"/>
      <c r="Q14" s="570"/>
      <c r="R14" s="638">
        <f t="shared" si="0"/>
        <v>0</v>
      </c>
      <c r="S14" s="678" t="e">
        <f>R14/SUM(R12:R14)</f>
        <v>#DIV/0!</v>
      </c>
      <c r="T14" s="15"/>
      <c r="U14" s="15"/>
      <c r="V14" s="15"/>
      <c r="W14" s="15"/>
      <c r="X14" s="15"/>
      <c r="Y14" s="15"/>
      <c r="Z14" s="15"/>
      <c r="AA14" s="15"/>
      <c r="AB14" s="15"/>
      <c r="AC14" s="15"/>
      <c r="AD14" s="15"/>
      <c r="AE14" s="15"/>
      <c r="AF14" s="16"/>
    </row>
    <row r="15" spans="1:32" ht="17.25" hidden="1" customHeight="1" thickBot="1" x14ac:dyDescent="0.3">
      <c r="A15" s="2170" t="s">
        <v>113</v>
      </c>
      <c r="B15" s="80" t="s">
        <v>205</v>
      </c>
      <c r="C15" s="571"/>
      <c r="D15" s="382"/>
      <c r="E15" s="382"/>
      <c r="F15" s="382"/>
      <c r="G15" s="382"/>
      <c r="H15" s="382"/>
      <c r="I15" s="382"/>
      <c r="J15" s="382"/>
      <c r="K15" s="382"/>
      <c r="L15" s="382"/>
      <c r="M15" s="382"/>
      <c r="N15" s="382"/>
      <c r="O15" s="382"/>
      <c r="P15" s="382"/>
      <c r="Q15" s="572"/>
      <c r="R15" s="645">
        <f t="shared" si="0"/>
        <v>0</v>
      </c>
      <c r="S15" s="675" t="e">
        <f>R15/SUM(R15:R17)</f>
        <v>#DIV/0!</v>
      </c>
      <c r="T15" s="15"/>
      <c r="U15" s="15"/>
      <c r="V15" s="15"/>
      <c r="W15" s="15"/>
      <c r="X15" s="15"/>
      <c r="Y15" s="15"/>
      <c r="Z15" s="15"/>
      <c r="AA15" s="15"/>
      <c r="AB15" s="15"/>
      <c r="AC15" s="15"/>
      <c r="AD15" s="15"/>
      <c r="AE15" s="15"/>
      <c r="AF15" s="16"/>
    </row>
    <row r="16" spans="1:32" ht="17.25" hidden="1" customHeight="1" thickBot="1" x14ac:dyDescent="0.3">
      <c r="A16" s="2147"/>
      <c r="B16" s="78" t="s">
        <v>206</v>
      </c>
      <c r="C16" s="573"/>
      <c r="D16" s="385"/>
      <c r="E16" s="385"/>
      <c r="F16" s="385"/>
      <c r="G16" s="385"/>
      <c r="H16" s="385"/>
      <c r="I16" s="385"/>
      <c r="J16" s="385"/>
      <c r="K16" s="385"/>
      <c r="L16" s="385"/>
      <c r="M16" s="385"/>
      <c r="N16" s="385"/>
      <c r="O16" s="385"/>
      <c r="P16" s="385"/>
      <c r="Q16" s="574"/>
      <c r="R16" s="646">
        <f t="shared" si="0"/>
        <v>0</v>
      </c>
      <c r="S16" s="675" t="e">
        <f>R16/SUM(R15:R17)</f>
        <v>#DIV/0!</v>
      </c>
      <c r="T16" s="15"/>
      <c r="U16" s="15"/>
      <c r="V16" s="15"/>
      <c r="W16" s="15"/>
      <c r="X16" s="15"/>
      <c r="Y16" s="15"/>
      <c r="Z16" s="15"/>
      <c r="AA16" s="15"/>
      <c r="AB16" s="15"/>
      <c r="AC16" s="15"/>
      <c r="AD16" s="15"/>
      <c r="AE16" s="15"/>
      <c r="AF16" s="16"/>
    </row>
    <row r="17" spans="1:32" ht="17.25" hidden="1" customHeight="1" thickBot="1" x14ac:dyDescent="0.3">
      <c r="A17" s="2148"/>
      <c r="B17" s="79" t="s">
        <v>207</v>
      </c>
      <c r="C17" s="575"/>
      <c r="D17" s="388"/>
      <c r="E17" s="388"/>
      <c r="F17" s="388"/>
      <c r="G17" s="388"/>
      <c r="H17" s="388"/>
      <c r="I17" s="388"/>
      <c r="J17" s="388"/>
      <c r="K17" s="388"/>
      <c r="L17" s="388"/>
      <c r="M17" s="388"/>
      <c r="N17" s="388"/>
      <c r="O17" s="388"/>
      <c r="P17" s="388"/>
      <c r="Q17" s="576"/>
      <c r="R17" s="647">
        <f t="shared" si="0"/>
        <v>0</v>
      </c>
      <c r="S17" s="675" t="e">
        <f>R17/SUM(R15:R17)</f>
        <v>#DIV/0!</v>
      </c>
      <c r="T17" s="15"/>
      <c r="U17" s="15"/>
      <c r="V17" s="15"/>
      <c r="W17" s="15"/>
      <c r="X17" s="15"/>
      <c r="Y17" s="15"/>
      <c r="Z17" s="15"/>
      <c r="AA17" s="15"/>
      <c r="AB17" s="15"/>
      <c r="AC17" s="15"/>
      <c r="AD17" s="15"/>
      <c r="AE17" s="15"/>
      <c r="AF17" s="16"/>
    </row>
    <row r="18" spans="1:32" ht="17.25" hidden="1" customHeight="1" thickBot="1" x14ac:dyDescent="0.3">
      <c r="A18" s="2170" t="s">
        <v>114</v>
      </c>
      <c r="B18" s="75" t="s">
        <v>205</v>
      </c>
      <c r="C18" s="565"/>
      <c r="D18" s="372"/>
      <c r="E18" s="372"/>
      <c r="F18" s="372"/>
      <c r="G18" s="372"/>
      <c r="H18" s="372"/>
      <c r="I18" s="372"/>
      <c r="J18" s="372"/>
      <c r="K18" s="372"/>
      <c r="L18" s="372"/>
      <c r="M18" s="372"/>
      <c r="N18" s="372"/>
      <c r="O18" s="372"/>
      <c r="P18" s="372"/>
      <c r="Q18" s="566"/>
      <c r="R18" s="635">
        <f t="shared" si="0"/>
        <v>0</v>
      </c>
      <c r="S18" s="678" t="e">
        <f>R18/SUM(R18:R20)</f>
        <v>#DIV/0!</v>
      </c>
      <c r="T18" s="15"/>
      <c r="U18" s="15"/>
      <c r="V18" s="15"/>
      <c r="W18" s="15"/>
      <c r="X18" s="15"/>
      <c r="Y18" s="15"/>
      <c r="Z18" s="15"/>
      <c r="AA18" s="15"/>
      <c r="AB18" s="15"/>
      <c r="AC18" s="15"/>
      <c r="AD18" s="15"/>
      <c r="AE18" s="15"/>
      <c r="AF18" s="16"/>
    </row>
    <row r="19" spans="1:32" ht="17.25" hidden="1" customHeight="1" thickBot="1" x14ac:dyDescent="0.3">
      <c r="A19" s="2147"/>
      <c r="B19" s="76" t="s">
        <v>206</v>
      </c>
      <c r="C19" s="567"/>
      <c r="D19" s="379"/>
      <c r="E19" s="379"/>
      <c r="F19" s="379"/>
      <c r="G19" s="379"/>
      <c r="H19" s="379"/>
      <c r="I19" s="379"/>
      <c r="J19" s="379"/>
      <c r="K19" s="379"/>
      <c r="L19" s="379"/>
      <c r="M19" s="379"/>
      <c r="N19" s="379"/>
      <c r="O19" s="379"/>
      <c r="P19" s="379"/>
      <c r="Q19" s="577"/>
      <c r="R19" s="636">
        <f t="shared" si="0"/>
        <v>0</v>
      </c>
      <c r="S19" s="678" t="e">
        <f>R19/SUM(R18:R20)</f>
        <v>#DIV/0!</v>
      </c>
      <c r="T19" s="15"/>
      <c r="U19" s="15"/>
      <c r="V19" s="15"/>
      <c r="W19" s="15"/>
      <c r="X19" s="15"/>
      <c r="Y19" s="15"/>
      <c r="Z19" s="15"/>
      <c r="AA19" s="15"/>
      <c r="AB19" s="15"/>
      <c r="AC19" s="15"/>
      <c r="AD19" s="15"/>
      <c r="AE19" s="15"/>
      <c r="AF19" s="16"/>
    </row>
    <row r="20" spans="1:32" ht="17.25" hidden="1" customHeight="1" thickBot="1" x14ac:dyDescent="0.3">
      <c r="A20" s="2148"/>
      <c r="B20" s="77" t="s">
        <v>207</v>
      </c>
      <c r="C20" s="569"/>
      <c r="D20" s="377"/>
      <c r="E20" s="377"/>
      <c r="F20" s="377"/>
      <c r="G20" s="377"/>
      <c r="H20" s="377"/>
      <c r="I20" s="377"/>
      <c r="J20" s="377"/>
      <c r="K20" s="377"/>
      <c r="L20" s="377"/>
      <c r="M20" s="377"/>
      <c r="N20" s="377"/>
      <c r="O20" s="377"/>
      <c r="P20" s="377"/>
      <c r="Q20" s="570"/>
      <c r="R20" s="638">
        <f t="shared" si="0"/>
        <v>0</v>
      </c>
      <c r="S20" s="678" t="e">
        <f>R20/SUM(R18:R20)</f>
        <v>#DIV/0!</v>
      </c>
      <c r="T20" s="15"/>
      <c r="U20" s="15"/>
      <c r="V20" s="15"/>
      <c r="W20" s="17"/>
      <c r="X20" s="15"/>
      <c r="Y20" s="15"/>
      <c r="Z20" s="15"/>
      <c r="AA20" s="15"/>
      <c r="AB20" s="15"/>
      <c r="AC20" s="15"/>
      <c r="AD20" s="15"/>
      <c r="AE20" s="17"/>
      <c r="AF20" s="16"/>
    </row>
    <row r="21" spans="1:32" ht="17.25" hidden="1" customHeight="1" thickBot="1" x14ac:dyDescent="0.3">
      <c r="A21" s="2147" t="s">
        <v>115</v>
      </c>
      <c r="B21" s="221" t="s">
        <v>205</v>
      </c>
      <c r="C21" s="578"/>
      <c r="D21" s="391"/>
      <c r="E21" s="391"/>
      <c r="F21" s="391"/>
      <c r="G21" s="391"/>
      <c r="H21" s="391"/>
      <c r="I21" s="391"/>
      <c r="J21" s="391"/>
      <c r="K21" s="391"/>
      <c r="L21" s="391"/>
      <c r="M21" s="391"/>
      <c r="N21" s="391"/>
      <c r="O21" s="391"/>
      <c r="P21" s="391"/>
      <c r="Q21" s="579"/>
      <c r="R21" s="645">
        <f t="shared" ref="R21:R26" si="1">SUM(C21:Q21)</f>
        <v>0</v>
      </c>
      <c r="S21" s="675" t="e">
        <f>R21/SUM(R21:R23)</f>
        <v>#DIV/0!</v>
      </c>
      <c r="T21" s="15"/>
      <c r="U21" s="15"/>
      <c r="V21" s="15"/>
      <c r="W21" s="17"/>
      <c r="X21" s="15"/>
      <c r="Y21" s="15"/>
      <c r="Z21" s="15"/>
      <c r="AA21" s="15"/>
      <c r="AB21" s="15"/>
      <c r="AC21" s="15"/>
      <c r="AD21" s="15"/>
      <c r="AE21" s="17"/>
      <c r="AF21" s="16"/>
    </row>
    <row r="22" spans="1:32" ht="17.25" hidden="1" customHeight="1" thickBot="1" x14ac:dyDescent="0.3">
      <c r="A22" s="2147"/>
      <c r="B22" s="78" t="s">
        <v>206</v>
      </c>
      <c r="C22" s="573"/>
      <c r="D22" s="385"/>
      <c r="E22" s="385"/>
      <c r="F22" s="385"/>
      <c r="G22" s="385"/>
      <c r="H22" s="385"/>
      <c r="I22" s="385"/>
      <c r="J22" s="385"/>
      <c r="K22" s="385"/>
      <c r="L22" s="385"/>
      <c r="M22" s="385"/>
      <c r="N22" s="385"/>
      <c r="O22" s="385"/>
      <c r="P22" s="385"/>
      <c r="Q22" s="574"/>
      <c r="R22" s="646">
        <f t="shared" si="1"/>
        <v>0</v>
      </c>
      <c r="S22" s="675" t="e">
        <f>R22/SUM(R21:R23)</f>
        <v>#DIV/0!</v>
      </c>
      <c r="T22" s="15"/>
      <c r="U22" s="15"/>
      <c r="V22" s="15"/>
      <c r="W22" s="17"/>
      <c r="X22" s="15"/>
      <c r="Y22" s="15"/>
      <c r="Z22" s="15"/>
      <c r="AA22" s="15"/>
      <c r="AB22" s="15"/>
      <c r="AC22" s="15"/>
      <c r="AD22" s="15"/>
      <c r="AE22" s="17"/>
      <c r="AF22" s="16"/>
    </row>
    <row r="23" spans="1:32" ht="17.25" hidden="1" customHeight="1" thickBot="1" x14ac:dyDescent="0.3">
      <c r="A23" s="2171"/>
      <c r="B23" s="156" t="s">
        <v>207</v>
      </c>
      <c r="C23" s="580"/>
      <c r="D23" s="394"/>
      <c r="E23" s="394"/>
      <c r="F23" s="394"/>
      <c r="G23" s="394"/>
      <c r="H23" s="394"/>
      <c r="I23" s="394"/>
      <c r="J23" s="394"/>
      <c r="K23" s="394"/>
      <c r="L23" s="394"/>
      <c r="M23" s="394"/>
      <c r="N23" s="394"/>
      <c r="O23" s="394"/>
      <c r="P23" s="394"/>
      <c r="Q23" s="581"/>
      <c r="R23" s="648">
        <f t="shared" si="1"/>
        <v>0</v>
      </c>
      <c r="S23" s="675" t="e">
        <f>R23/SUM(R21:R23)</f>
        <v>#DIV/0!</v>
      </c>
      <c r="T23" s="16"/>
      <c r="U23" s="16"/>
      <c r="V23" s="16"/>
      <c r="W23" s="16"/>
      <c r="X23" s="16"/>
      <c r="Y23" s="16"/>
      <c r="Z23" s="16"/>
      <c r="AA23" s="16"/>
      <c r="AB23" s="16"/>
      <c r="AC23" s="16"/>
      <c r="AD23" s="16"/>
      <c r="AE23" s="16"/>
      <c r="AF23" s="15"/>
    </row>
    <row r="24" spans="1:32" ht="17.25" hidden="1" customHeight="1" thickTop="1" x14ac:dyDescent="0.3">
      <c r="A24" s="2147" t="s">
        <v>135</v>
      </c>
      <c r="B24" s="155" t="s">
        <v>205</v>
      </c>
      <c r="C24" s="226"/>
      <c r="D24" s="224"/>
      <c r="E24" s="224"/>
      <c r="F24" s="224"/>
      <c r="G24" s="224"/>
      <c r="H24" s="224"/>
      <c r="I24" s="224"/>
      <c r="J24" s="224"/>
      <c r="K24" s="224"/>
      <c r="L24" s="224"/>
      <c r="M24" s="224"/>
      <c r="N24" s="224"/>
      <c r="O24" s="224"/>
      <c r="P24" s="224"/>
      <c r="Q24" s="582"/>
      <c r="R24" s="639">
        <f t="shared" si="1"/>
        <v>0</v>
      </c>
      <c r="S24" s="681" t="e">
        <f>R24/SUM(R24:R26)</f>
        <v>#DIV/0!</v>
      </c>
      <c r="T24" s="16"/>
      <c r="U24" s="16"/>
      <c r="V24" s="16"/>
      <c r="W24" s="16"/>
      <c r="X24" s="16"/>
      <c r="Y24" s="16"/>
      <c r="Z24" s="16"/>
      <c r="AA24" s="16"/>
      <c r="AB24" s="16"/>
      <c r="AC24" s="16"/>
      <c r="AD24" s="16"/>
      <c r="AE24" s="16"/>
      <c r="AF24" s="15"/>
    </row>
    <row r="25" spans="1:32" ht="17.25" hidden="1" customHeight="1" x14ac:dyDescent="0.3">
      <c r="A25" s="2147"/>
      <c r="B25" s="76" t="s">
        <v>206</v>
      </c>
      <c r="C25" s="222"/>
      <c r="D25" s="227"/>
      <c r="E25" s="227"/>
      <c r="F25" s="227"/>
      <c r="G25" s="227"/>
      <c r="H25" s="227"/>
      <c r="I25" s="227"/>
      <c r="J25" s="227"/>
      <c r="K25" s="227"/>
      <c r="L25" s="227"/>
      <c r="M25" s="227"/>
      <c r="N25" s="227"/>
      <c r="O25" s="227"/>
      <c r="P25" s="227"/>
      <c r="Q25" s="583"/>
      <c r="R25" s="636">
        <f t="shared" si="1"/>
        <v>0</v>
      </c>
      <c r="S25" s="681" t="e">
        <f>R25/SUM(R24:R26)</f>
        <v>#DIV/0!</v>
      </c>
      <c r="T25" s="16"/>
      <c r="U25" s="16"/>
      <c r="V25" s="16"/>
      <c r="W25" s="16"/>
      <c r="X25" s="16"/>
      <c r="Y25" s="16"/>
      <c r="Z25" s="16"/>
      <c r="AA25" s="16"/>
      <c r="AB25" s="16"/>
      <c r="AC25" s="16"/>
      <c r="AD25" s="16"/>
      <c r="AE25" s="16"/>
      <c r="AF25" s="15"/>
    </row>
    <row r="26" spans="1:32" ht="17.25" hidden="1" customHeight="1" thickBot="1" x14ac:dyDescent="0.3">
      <c r="A26" s="2147"/>
      <c r="B26" s="122" t="s">
        <v>207</v>
      </c>
      <c r="C26" s="642"/>
      <c r="D26" s="229"/>
      <c r="E26" s="229"/>
      <c r="F26" s="229"/>
      <c r="G26" s="229"/>
      <c r="H26" s="229"/>
      <c r="I26" s="229"/>
      <c r="J26" s="229"/>
      <c r="K26" s="229"/>
      <c r="L26" s="229"/>
      <c r="M26" s="229"/>
      <c r="N26" s="229"/>
      <c r="O26" s="229"/>
      <c r="P26" s="229"/>
      <c r="Q26" s="643"/>
      <c r="R26" s="638">
        <f t="shared" si="1"/>
        <v>0</v>
      </c>
      <c r="S26" s="681" t="e">
        <f>R26/SUM(R24:R26)</f>
        <v>#DIV/0!</v>
      </c>
      <c r="T26" s="14"/>
      <c r="U26" s="14"/>
      <c r="V26" s="14"/>
      <c r="W26" s="14"/>
      <c r="X26" s="14"/>
      <c r="Y26" s="14"/>
      <c r="Z26" s="14"/>
      <c r="AA26" s="14"/>
      <c r="AB26" s="14"/>
      <c r="AC26" s="14"/>
      <c r="AD26" s="14"/>
      <c r="AE26" s="14"/>
      <c r="AF26" s="14"/>
    </row>
    <row r="27" spans="1:32" ht="17.25" hidden="1" customHeight="1" thickBot="1" x14ac:dyDescent="0.3">
      <c r="A27" s="2161" t="s">
        <v>166</v>
      </c>
      <c r="B27" s="2162"/>
      <c r="C27" s="2159"/>
      <c r="D27" s="2159"/>
      <c r="E27" s="2159"/>
      <c r="F27" s="2159"/>
      <c r="G27" s="2159"/>
      <c r="H27" s="2159"/>
      <c r="I27" s="2159"/>
      <c r="J27" s="2159"/>
      <c r="K27" s="2159"/>
      <c r="L27" s="2159"/>
      <c r="M27" s="2159"/>
      <c r="N27" s="2159"/>
      <c r="O27" s="2159"/>
      <c r="P27" s="2159"/>
      <c r="Q27" s="2159"/>
      <c r="R27" s="2162"/>
      <c r="S27" s="2163"/>
      <c r="T27" s="14"/>
      <c r="U27" s="14"/>
      <c r="V27" s="14"/>
      <c r="W27" s="14"/>
      <c r="X27" s="14"/>
      <c r="Y27" s="14"/>
      <c r="Z27" s="14"/>
      <c r="AA27" s="14"/>
      <c r="AB27" s="14"/>
      <c r="AC27" s="14"/>
      <c r="AD27" s="14"/>
      <c r="AE27" s="14"/>
      <c r="AF27" s="14"/>
    </row>
    <row r="28" spans="1:32" ht="17.25" hidden="1" customHeight="1" thickBot="1" x14ac:dyDescent="0.3">
      <c r="A28" s="2170" t="s">
        <v>167</v>
      </c>
      <c r="B28" s="75" t="s">
        <v>205</v>
      </c>
      <c r="C28" s="371"/>
      <c r="D28" s="372"/>
      <c r="E28" s="372"/>
      <c r="F28" s="372"/>
      <c r="G28" s="372"/>
      <c r="H28" s="372"/>
      <c r="I28" s="372"/>
      <c r="J28" s="372"/>
      <c r="K28" s="372"/>
      <c r="L28" s="372"/>
      <c r="M28" s="372"/>
      <c r="N28" s="372"/>
      <c r="O28" s="372"/>
      <c r="P28" s="372"/>
      <c r="Q28" s="373"/>
      <c r="R28" s="660">
        <f t="shared" ref="R28:R39" si="2">SUM(C28:Q28)</f>
        <v>0</v>
      </c>
      <c r="S28" s="678" t="e">
        <f>R28/SUM(R28:R30)</f>
        <v>#DIV/0!</v>
      </c>
      <c r="T28" s="14"/>
      <c r="U28" s="14"/>
      <c r="V28" s="14"/>
      <c r="W28" s="14"/>
      <c r="X28" s="14"/>
      <c r="Y28" s="14"/>
      <c r="Z28" s="14"/>
      <c r="AA28" s="14"/>
      <c r="AB28" s="14"/>
      <c r="AC28" s="14"/>
      <c r="AD28" s="14"/>
      <c r="AE28" s="14"/>
      <c r="AF28" s="14"/>
    </row>
    <row r="29" spans="1:32" ht="17.25" hidden="1" customHeight="1" thickBot="1" x14ac:dyDescent="0.3">
      <c r="A29" s="2147"/>
      <c r="B29" s="76" t="s">
        <v>206</v>
      </c>
      <c r="C29" s="374"/>
      <c r="D29" s="374"/>
      <c r="E29" s="374"/>
      <c r="F29" s="374"/>
      <c r="G29" s="374"/>
      <c r="H29" s="374"/>
      <c r="I29" s="374"/>
      <c r="J29" s="374"/>
      <c r="K29" s="374"/>
      <c r="L29" s="374"/>
      <c r="M29" s="374"/>
      <c r="N29" s="374"/>
      <c r="O29" s="374"/>
      <c r="P29" s="374"/>
      <c r="Q29" s="375"/>
      <c r="R29" s="661">
        <f t="shared" si="2"/>
        <v>0</v>
      </c>
      <c r="S29" s="678" t="e">
        <f>R29/SUM(R28:R30)</f>
        <v>#DIV/0!</v>
      </c>
      <c r="T29" s="14"/>
      <c r="U29" s="14"/>
      <c r="V29" s="14"/>
      <c r="W29" s="14"/>
      <c r="X29" s="14"/>
      <c r="Y29" s="14"/>
      <c r="Z29" s="14"/>
      <c r="AA29" s="14"/>
      <c r="AB29" s="14"/>
      <c r="AC29" s="14"/>
      <c r="AD29" s="14"/>
      <c r="AE29" s="14"/>
      <c r="AF29" s="14"/>
    </row>
    <row r="30" spans="1:32" ht="17.25" hidden="1" customHeight="1" thickBot="1" x14ac:dyDescent="0.3">
      <c r="A30" s="2148"/>
      <c r="B30" s="77" t="s">
        <v>207</v>
      </c>
      <c r="C30" s="376"/>
      <c r="D30" s="377"/>
      <c r="E30" s="377"/>
      <c r="F30" s="377"/>
      <c r="G30" s="377"/>
      <c r="H30" s="377"/>
      <c r="I30" s="377"/>
      <c r="J30" s="377"/>
      <c r="K30" s="377"/>
      <c r="L30" s="377"/>
      <c r="M30" s="377"/>
      <c r="N30" s="377"/>
      <c r="O30" s="377"/>
      <c r="P30" s="377"/>
      <c r="Q30" s="378"/>
      <c r="R30" s="662">
        <f t="shared" si="2"/>
        <v>0</v>
      </c>
      <c r="S30" s="678" t="e">
        <f>R30/SUM(R28:R30)</f>
        <v>#DIV/0!</v>
      </c>
      <c r="T30" s="14"/>
      <c r="U30" s="14"/>
      <c r="V30" s="14"/>
      <c r="W30" s="14"/>
      <c r="X30" s="14"/>
      <c r="Y30" s="14"/>
      <c r="Z30" s="14"/>
      <c r="AA30" s="14"/>
      <c r="AB30" s="14"/>
      <c r="AC30" s="14"/>
      <c r="AD30" s="14"/>
      <c r="AE30" s="14"/>
      <c r="AF30" s="14"/>
    </row>
    <row r="31" spans="1:32" ht="17.25" hidden="1" customHeight="1" thickBot="1" x14ac:dyDescent="0.3">
      <c r="A31" s="2170" t="s">
        <v>168</v>
      </c>
      <c r="B31" s="80" t="s">
        <v>205</v>
      </c>
      <c r="C31" s="381"/>
      <c r="D31" s="382"/>
      <c r="E31" s="382"/>
      <c r="F31" s="382"/>
      <c r="G31" s="382"/>
      <c r="H31" s="382"/>
      <c r="I31" s="382"/>
      <c r="J31" s="382"/>
      <c r="K31" s="382"/>
      <c r="L31" s="382"/>
      <c r="M31" s="382"/>
      <c r="N31" s="382"/>
      <c r="O31" s="382"/>
      <c r="P31" s="382"/>
      <c r="Q31" s="383"/>
      <c r="R31" s="663">
        <f t="shared" si="2"/>
        <v>0</v>
      </c>
      <c r="S31" s="675" t="e">
        <f>R31/SUM(R31:R33)</f>
        <v>#DIV/0!</v>
      </c>
      <c r="T31" s="14"/>
      <c r="U31" s="14"/>
      <c r="V31" s="14"/>
      <c r="W31" s="14"/>
      <c r="X31" s="14"/>
      <c r="Y31" s="14"/>
      <c r="Z31" s="14"/>
      <c r="AA31" s="14"/>
      <c r="AB31" s="14"/>
      <c r="AC31" s="14"/>
      <c r="AD31" s="14"/>
      <c r="AE31" s="14"/>
      <c r="AF31" s="14"/>
    </row>
    <row r="32" spans="1:32" ht="17.25" hidden="1" customHeight="1" thickBot="1" x14ac:dyDescent="0.3">
      <c r="A32" s="2147"/>
      <c r="B32" s="78" t="s">
        <v>206</v>
      </c>
      <c r="C32" s="384"/>
      <c r="D32" s="385"/>
      <c r="E32" s="385"/>
      <c r="F32" s="385"/>
      <c r="G32" s="385"/>
      <c r="H32" s="385"/>
      <c r="I32" s="385"/>
      <c r="J32" s="385"/>
      <c r="K32" s="385"/>
      <c r="L32" s="385"/>
      <c r="M32" s="385"/>
      <c r="N32" s="385"/>
      <c r="O32" s="385"/>
      <c r="P32" s="385"/>
      <c r="Q32" s="386"/>
      <c r="R32" s="664">
        <f t="shared" si="2"/>
        <v>0</v>
      </c>
      <c r="S32" s="675" t="e">
        <f>R32/SUM(R31:R33)</f>
        <v>#DIV/0!</v>
      </c>
      <c r="T32" s="14"/>
      <c r="U32" s="14"/>
      <c r="V32" s="14"/>
      <c r="W32" s="14"/>
      <c r="X32" s="14"/>
      <c r="Y32" s="14"/>
      <c r="Z32" s="14"/>
      <c r="AA32" s="14"/>
      <c r="AB32" s="14"/>
      <c r="AC32" s="14"/>
      <c r="AD32" s="14"/>
      <c r="AE32" s="14"/>
      <c r="AF32" s="14"/>
    </row>
    <row r="33" spans="1:32" ht="17.25" hidden="1" customHeight="1" thickBot="1" x14ac:dyDescent="0.3">
      <c r="A33" s="2148"/>
      <c r="B33" s="79" t="s">
        <v>207</v>
      </c>
      <c r="C33" s="387"/>
      <c r="D33" s="388"/>
      <c r="E33" s="388"/>
      <c r="F33" s="388"/>
      <c r="G33" s="388"/>
      <c r="H33" s="388"/>
      <c r="I33" s="388"/>
      <c r="J33" s="388"/>
      <c r="K33" s="388"/>
      <c r="L33" s="388"/>
      <c r="M33" s="388"/>
      <c r="N33" s="388"/>
      <c r="O33" s="388"/>
      <c r="P33" s="388"/>
      <c r="Q33" s="389"/>
      <c r="R33" s="665">
        <f t="shared" si="2"/>
        <v>0</v>
      </c>
      <c r="S33" s="675" t="e">
        <f>R33/SUM(R31:R33)</f>
        <v>#DIV/0!</v>
      </c>
      <c r="T33" s="14"/>
      <c r="U33" s="14"/>
      <c r="V33" s="14"/>
      <c r="W33" s="14"/>
      <c r="X33" s="14"/>
      <c r="Y33" s="14"/>
      <c r="Z33" s="14"/>
      <c r="AA33" s="14"/>
      <c r="AB33" s="14"/>
      <c r="AC33" s="14"/>
      <c r="AD33" s="14"/>
      <c r="AE33" s="14"/>
      <c r="AF33" s="14"/>
    </row>
    <row r="34" spans="1:32" ht="17.25" hidden="1" customHeight="1" thickBot="1" x14ac:dyDescent="0.3">
      <c r="A34" s="2170" t="s">
        <v>169</v>
      </c>
      <c r="B34" s="75" t="s">
        <v>205</v>
      </c>
      <c r="C34" s="371"/>
      <c r="D34" s="372"/>
      <c r="E34" s="372"/>
      <c r="F34" s="372"/>
      <c r="G34" s="372"/>
      <c r="H34" s="372"/>
      <c r="I34" s="372"/>
      <c r="J34" s="372"/>
      <c r="K34" s="372"/>
      <c r="L34" s="372"/>
      <c r="M34" s="372"/>
      <c r="N34" s="372"/>
      <c r="O34" s="372"/>
      <c r="P34" s="372"/>
      <c r="Q34" s="373"/>
      <c r="R34" s="660">
        <f t="shared" si="2"/>
        <v>0</v>
      </c>
      <c r="S34" s="678" t="e">
        <f>R34/SUM(R34:R36)</f>
        <v>#DIV/0!</v>
      </c>
      <c r="T34" s="14"/>
      <c r="U34" s="14"/>
      <c r="V34" s="14"/>
      <c r="W34" s="14"/>
      <c r="X34" s="14"/>
      <c r="Y34" s="14"/>
      <c r="Z34" s="14"/>
      <c r="AA34" s="14"/>
      <c r="AB34" s="14"/>
      <c r="AC34" s="14"/>
      <c r="AD34" s="14"/>
      <c r="AE34" s="14"/>
      <c r="AF34" s="14"/>
    </row>
    <row r="35" spans="1:32" ht="17.25" hidden="1" customHeight="1" thickBot="1" x14ac:dyDescent="0.3">
      <c r="A35" s="2147"/>
      <c r="B35" s="76" t="s">
        <v>206</v>
      </c>
      <c r="C35" s="374"/>
      <c r="D35" s="379"/>
      <c r="E35" s="379"/>
      <c r="F35" s="379"/>
      <c r="G35" s="379"/>
      <c r="H35" s="379"/>
      <c r="I35" s="379"/>
      <c r="J35" s="379"/>
      <c r="K35" s="379"/>
      <c r="L35" s="379"/>
      <c r="M35" s="379"/>
      <c r="N35" s="379"/>
      <c r="O35" s="379"/>
      <c r="P35" s="379"/>
      <c r="Q35" s="380"/>
      <c r="R35" s="661">
        <f t="shared" si="2"/>
        <v>0</v>
      </c>
      <c r="S35" s="678" t="e">
        <f>R35/SUM(R34:R36)</f>
        <v>#DIV/0!</v>
      </c>
      <c r="T35" s="14"/>
      <c r="U35" s="14"/>
      <c r="V35" s="14"/>
      <c r="W35" s="14"/>
      <c r="X35" s="14"/>
      <c r="Y35" s="14"/>
      <c r="Z35" s="14"/>
      <c r="AA35" s="14"/>
      <c r="AB35" s="14"/>
      <c r="AC35" s="14"/>
      <c r="AD35" s="14"/>
      <c r="AE35" s="14"/>
      <c r="AF35" s="14"/>
    </row>
    <row r="36" spans="1:32" ht="17.25" hidden="1" customHeight="1" thickBot="1" x14ac:dyDescent="0.3">
      <c r="A36" s="2147"/>
      <c r="B36" s="122" t="s">
        <v>207</v>
      </c>
      <c r="C36" s="376"/>
      <c r="D36" s="377"/>
      <c r="E36" s="377"/>
      <c r="F36" s="377"/>
      <c r="G36" s="377"/>
      <c r="H36" s="377"/>
      <c r="I36" s="377"/>
      <c r="J36" s="377"/>
      <c r="K36" s="377"/>
      <c r="L36" s="377"/>
      <c r="M36" s="377"/>
      <c r="N36" s="377"/>
      <c r="O36" s="377"/>
      <c r="P36" s="377"/>
      <c r="Q36" s="378"/>
      <c r="R36" s="662">
        <f t="shared" si="2"/>
        <v>0</v>
      </c>
      <c r="S36" s="678" t="e">
        <f>R36/SUM(R34:R36)</f>
        <v>#DIV/0!</v>
      </c>
      <c r="T36" s="14"/>
      <c r="U36" s="14"/>
      <c r="V36" s="14"/>
      <c r="W36" s="14"/>
      <c r="X36" s="14"/>
      <c r="Y36" s="14"/>
      <c r="Z36" s="14"/>
      <c r="AA36" s="14"/>
      <c r="AB36" s="14"/>
      <c r="AC36" s="14"/>
      <c r="AD36" s="14"/>
      <c r="AE36" s="14"/>
      <c r="AF36" s="14"/>
    </row>
    <row r="37" spans="1:32" ht="17.25" hidden="1" customHeight="1" thickBot="1" x14ac:dyDescent="0.3">
      <c r="A37" s="2170" t="s">
        <v>170</v>
      </c>
      <c r="B37" s="80" t="s">
        <v>205</v>
      </c>
      <c r="C37" s="390"/>
      <c r="D37" s="391"/>
      <c r="E37" s="391"/>
      <c r="F37" s="391"/>
      <c r="G37" s="391"/>
      <c r="H37" s="391"/>
      <c r="I37" s="391"/>
      <c r="J37" s="391"/>
      <c r="K37" s="391"/>
      <c r="L37" s="391"/>
      <c r="M37" s="391"/>
      <c r="N37" s="391"/>
      <c r="O37" s="391"/>
      <c r="P37" s="391"/>
      <c r="Q37" s="392"/>
      <c r="R37" s="663">
        <f t="shared" si="2"/>
        <v>0</v>
      </c>
      <c r="S37" s="675" t="e">
        <f>R37/SUM(R37:R39)</f>
        <v>#DIV/0!</v>
      </c>
      <c r="T37" s="14"/>
      <c r="U37" s="14"/>
      <c r="V37" s="14"/>
      <c r="W37" s="14"/>
      <c r="X37" s="14"/>
      <c r="Y37" s="14"/>
      <c r="Z37" s="14"/>
      <c r="AA37" s="14"/>
      <c r="AB37" s="14"/>
      <c r="AC37" s="14"/>
      <c r="AD37" s="14"/>
      <c r="AE37" s="14"/>
      <c r="AF37" s="14"/>
    </row>
    <row r="38" spans="1:32" ht="17.25" hidden="1" customHeight="1" thickBot="1" x14ac:dyDescent="0.3">
      <c r="A38" s="2147"/>
      <c r="B38" s="78" t="s">
        <v>206</v>
      </c>
      <c r="C38" s="384"/>
      <c r="D38" s="385"/>
      <c r="E38" s="385"/>
      <c r="F38" s="385"/>
      <c r="G38" s="385"/>
      <c r="H38" s="385"/>
      <c r="I38" s="385"/>
      <c r="J38" s="385"/>
      <c r="K38" s="385"/>
      <c r="L38" s="385"/>
      <c r="M38" s="385"/>
      <c r="N38" s="385"/>
      <c r="O38" s="385"/>
      <c r="P38" s="385"/>
      <c r="Q38" s="386"/>
      <c r="R38" s="664">
        <f t="shared" si="2"/>
        <v>0</v>
      </c>
      <c r="S38" s="675" t="e">
        <f>R38/SUM(R37:R39)</f>
        <v>#DIV/0!</v>
      </c>
      <c r="T38" s="14"/>
      <c r="U38" s="14"/>
      <c r="V38" s="14"/>
      <c r="W38" s="14"/>
      <c r="X38" s="14"/>
      <c r="Y38" s="14"/>
      <c r="Z38" s="14"/>
      <c r="AA38" s="14"/>
      <c r="AB38" s="14"/>
      <c r="AC38" s="14"/>
      <c r="AD38" s="14"/>
      <c r="AE38" s="14"/>
      <c r="AF38" s="14"/>
    </row>
    <row r="39" spans="1:32" ht="17.25" hidden="1" customHeight="1" thickBot="1" x14ac:dyDescent="0.3">
      <c r="A39" s="2171"/>
      <c r="B39" s="156" t="s">
        <v>207</v>
      </c>
      <c r="C39" s="393"/>
      <c r="D39" s="394"/>
      <c r="E39" s="394"/>
      <c r="F39" s="394"/>
      <c r="G39" s="394"/>
      <c r="H39" s="394"/>
      <c r="I39" s="394"/>
      <c r="J39" s="394"/>
      <c r="K39" s="394"/>
      <c r="L39" s="394"/>
      <c r="M39" s="394"/>
      <c r="N39" s="394"/>
      <c r="O39" s="394"/>
      <c r="P39" s="394"/>
      <c r="Q39" s="395"/>
      <c r="R39" s="667">
        <f t="shared" si="2"/>
        <v>0</v>
      </c>
      <c r="S39" s="675" t="e">
        <f>R39/SUM(R37:R39)</f>
        <v>#DIV/0!</v>
      </c>
      <c r="T39" s="14"/>
      <c r="U39" s="14"/>
      <c r="V39" s="14"/>
      <c r="W39" s="14"/>
      <c r="X39" s="14"/>
      <c r="Y39" s="14"/>
      <c r="Z39" s="14"/>
      <c r="AA39" s="14"/>
      <c r="AB39" s="14"/>
      <c r="AC39" s="14"/>
      <c r="AD39" s="14"/>
      <c r="AE39" s="14"/>
      <c r="AF39" s="14"/>
    </row>
    <row r="40" spans="1:32" ht="17.25" hidden="1" customHeight="1" thickTop="1" x14ac:dyDescent="0.3">
      <c r="A40" s="2147" t="s">
        <v>135</v>
      </c>
      <c r="B40" s="155" t="s">
        <v>205</v>
      </c>
      <c r="C40" s="224">
        <f>SUM(C28,C31,C34,C37)</f>
        <v>0</v>
      </c>
      <c r="D40" s="224">
        <f t="shared" ref="D40:I40" si="3">SUM(D28,D31,D34,D37)</f>
        <v>0</v>
      </c>
      <c r="E40" s="224">
        <f t="shared" si="3"/>
        <v>0</v>
      </c>
      <c r="F40" s="224">
        <f t="shared" si="3"/>
        <v>0</v>
      </c>
      <c r="G40" s="224">
        <f t="shared" si="3"/>
        <v>0</v>
      </c>
      <c r="H40" s="224">
        <f t="shared" si="3"/>
        <v>0</v>
      </c>
      <c r="I40" s="224">
        <f t="shared" si="3"/>
        <v>0</v>
      </c>
      <c r="J40" s="224">
        <f>SUM(J28,J31,J34,J37)</f>
        <v>0</v>
      </c>
      <c r="K40" s="224">
        <f t="shared" ref="K40:Q40" si="4">SUM(K28,K31,K34,K37)</f>
        <v>0</v>
      </c>
      <c r="L40" s="224">
        <f t="shared" si="4"/>
        <v>0</v>
      </c>
      <c r="M40" s="224">
        <f t="shared" si="4"/>
        <v>0</v>
      </c>
      <c r="N40" s="224">
        <f t="shared" si="4"/>
        <v>0</v>
      </c>
      <c r="O40" s="224">
        <f t="shared" si="4"/>
        <v>0</v>
      </c>
      <c r="P40" s="224">
        <f t="shared" si="4"/>
        <v>0</v>
      </c>
      <c r="Q40" s="225">
        <f t="shared" si="4"/>
        <v>0</v>
      </c>
      <c r="R40" s="639">
        <f>SUM(C40:Q40)</f>
        <v>0</v>
      </c>
      <c r="S40" s="698" t="e">
        <f>R40/SUM(R40:R42)</f>
        <v>#DIV/0!</v>
      </c>
      <c r="T40" s="14"/>
      <c r="U40" s="14"/>
      <c r="V40" s="14"/>
      <c r="W40" s="14"/>
      <c r="X40" s="14"/>
      <c r="Y40" s="14"/>
      <c r="Z40" s="14"/>
      <c r="AA40" s="14"/>
      <c r="AB40" s="14"/>
      <c r="AC40" s="14"/>
      <c r="AD40" s="14"/>
      <c r="AE40" s="14"/>
      <c r="AF40" s="14"/>
    </row>
    <row r="41" spans="1:32" ht="17.25" hidden="1" customHeight="1" x14ac:dyDescent="0.3">
      <c r="A41" s="2147"/>
      <c r="B41" s="76" t="s">
        <v>206</v>
      </c>
      <c r="C41" s="227">
        <f>SUM(C29,C32,C35,C38)</f>
        <v>0</v>
      </c>
      <c r="D41" s="227">
        <f t="shared" ref="D41:Q41" si="5">SUM(D29,D32,D35,D38)</f>
        <v>0</v>
      </c>
      <c r="E41" s="227">
        <f t="shared" si="5"/>
        <v>0</v>
      </c>
      <c r="F41" s="227">
        <f t="shared" si="5"/>
        <v>0</v>
      </c>
      <c r="G41" s="227">
        <f t="shared" si="5"/>
        <v>0</v>
      </c>
      <c r="H41" s="227">
        <f t="shared" si="5"/>
        <v>0</v>
      </c>
      <c r="I41" s="227">
        <f t="shared" si="5"/>
        <v>0</v>
      </c>
      <c r="J41" s="227">
        <f t="shared" si="5"/>
        <v>0</v>
      </c>
      <c r="K41" s="227">
        <f t="shared" si="5"/>
        <v>0</v>
      </c>
      <c r="L41" s="227">
        <f t="shared" si="5"/>
        <v>0</v>
      </c>
      <c r="M41" s="227">
        <f t="shared" si="5"/>
        <v>0</v>
      </c>
      <c r="N41" s="227">
        <f t="shared" si="5"/>
        <v>0</v>
      </c>
      <c r="O41" s="227">
        <f t="shared" si="5"/>
        <v>0</v>
      </c>
      <c r="P41" s="227">
        <f t="shared" si="5"/>
        <v>0</v>
      </c>
      <c r="Q41" s="228">
        <f t="shared" si="5"/>
        <v>0</v>
      </c>
      <c r="R41" s="636">
        <f>SUM(C41:Q41)</f>
        <v>0</v>
      </c>
      <c r="S41" s="698" t="e">
        <f>R41/SUM(R40:R42)</f>
        <v>#DIV/0!</v>
      </c>
      <c r="T41" s="14"/>
      <c r="U41" s="14"/>
      <c r="V41" s="14"/>
      <c r="W41" s="14"/>
      <c r="X41" s="14"/>
      <c r="Y41" s="14"/>
      <c r="Z41" s="14"/>
      <c r="AA41" s="14"/>
      <c r="AB41" s="14"/>
      <c r="AC41" s="14"/>
      <c r="AD41" s="14"/>
      <c r="AE41" s="14"/>
      <c r="AF41" s="14"/>
    </row>
    <row r="42" spans="1:32" ht="17.25" hidden="1" customHeight="1" thickBot="1" x14ac:dyDescent="0.3">
      <c r="A42" s="2148"/>
      <c r="B42" s="77" t="s">
        <v>207</v>
      </c>
      <c r="C42" s="281">
        <f>SUM(C30,C33,C36,C39)</f>
        <v>0</v>
      </c>
      <c r="D42" s="281">
        <f t="shared" ref="D42:Q42" si="6">SUM(D30,D33,D36,D39)</f>
        <v>0</v>
      </c>
      <c r="E42" s="281">
        <f t="shared" si="6"/>
        <v>0</v>
      </c>
      <c r="F42" s="281">
        <f t="shared" si="6"/>
        <v>0</v>
      </c>
      <c r="G42" s="281">
        <f t="shared" si="6"/>
        <v>0</v>
      </c>
      <c r="H42" s="281">
        <f t="shared" si="6"/>
        <v>0</v>
      </c>
      <c r="I42" s="281">
        <f t="shared" si="6"/>
        <v>0</v>
      </c>
      <c r="J42" s="281">
        <f t="shared" si="6"/>
        <v>0</v>
      </c>
      <c r="K42" s="281">
        <f t="shared" si="6"/>
        <v>0</v>
      </c>
      <c r="L42" s="281">
        <f t="shared" si="6"/>
        <v>0</v>
      </c>
      <c r="M42" s="281">
        <f t="shared" si="6"/>
        <v>0</v>
      </c>
      <c r="N42" s="281">
        <f t="shared" si="6"/>
        <v>0</v>
      </c>
      <c r="O42" s="281">
        <f t="shared" si="6"/>
        <v>0</v>
      </c>
      <c r="P42" s="281">
        <f t="shared" si="6"/>
        <v>0</v>
      </c>
      <c r="Q42" s="637">
        <f t="shared" si="6"/>
        <v>0</v>
      </c>
      <c r="R42" s="638">
        <f>SUM(C42:Q42)</f>
        <v>0</v>
      </c>
      <c r="S42" s="698" t="e">
        <f>R42/SUM(R40:R42)</f>
        <v>#DIV/0!</v>
      </c>
      <c r="T42" s="14"/>
      <c r="U42" s="14"/>
      <c r="V42" s="14"/>
      <c r="W42" s="14"/>
      <c r="X42" s="14"/>
      <c r="Y42" s="14"/>
      <c r="Z42" s="14"/>
      <c r="AA42" s="14"/>
      <c r="AB42" s="14"/>
      <c r="AC42" s="14"/>
      <c r="AD42" s="14"/>
      <c r="AE42" s="14"/>
      <c r="AF42" s="14"/>
    </row>
    <row r="43" spans="1:32" ht="15.75" hidden="1" customHeight="1" x14ac:dyDescent="0.3">
      <c r="A43" s="2170" t="s">
        <v>134</v>
      </c>
      <c r="B43" s="80" t="s">
        <v>205</v>
      </c>
      <c r="C43" s="682" t="e">
        <f t="shared" ref="C43:R43" si="7">C40/SUM(C40:C42)</f>
        <v>#DIV/0!</v>
      </c>
      <c r="D43" s="683" t="e">
        <f t="shared" si="7"/>
        <v>#DIV/0!</v>
      </c>
      <c r="E43" s="683" t="e">
        <f t="shared" si="7"/>
        <v>#DIV/0!</v>
      </c>
      <c r="F43" s="683" t="e">
        <f t="shared" si="7"/>
        <v>#DIV/0!</v>
      </c>
      <c r="G43" s="683" t="e">
        <f t="shared" si="7"/>
        <v>#DIV/0!</v>
      </c>
      <c r="H43" s="683" t="e">
        <f t="shared" si="7"/>
        <v>#DIV/0!</v>
      </c>
      <c r="I43" s="683" t="e">
        <f t="shared" si="7"/>
        <v>#DIV/0!</v>
      </c>
      <c r="J43" s="683" t="e">
        <f t="shared" si="7"/>
        <v>#DIV/0!</v>
      </c>
      <c r="K43" s="683" t="e">
        <f t="shared" si="7"/>
        <v>#DIV/0!</v>
      </c>
      <c r="L43" s="683" t="e">
        <f t="shared" si="7"/>
        <v>#DIV/0!</v>
      </c>
      <c r="M43" s="683" t="e">
        <f t="shared" si="7"/>
        <v>#DIV/0!</v>
      </c>
      <c r="N43" s="683" t="e">
        <f t="shared" si="7"/>
        <v>#DIV/0!</v>
      </c>
      <c r="O43" s="683" t="e">
        <f t="shared" si="7"/>
        <v>#DIV/0!</v>
      </c>
      <c r="P43" s="683" t="e">
        <f t="shared" si="7"/>
        <v>#DIV/0!</v>
      </c>
      <c r="Q43" s="777" t="e">
        <f t="shared" si="7"/>
        <v>#DIV/0!</v>
      </c>
      <c r="R43" s="678" t="e">
        <f t="shared" si="7"/>
        <v>#DIV/0!</v>
      </c>
      <c r="S43" s="2152"/>
      <c r="T43" s="14"/>
      <c r="U43" s="14"/>
      <c r="V43" s="14"/>
      <c r="W43" s="14"/>
      <c r="X43" s="14"/>
      <c r="Y43" s="14"/>
      <c r="Z43" s="14"/>
      <c r="AA43" s="14"/>
      <c r="AB43" s="14"/>
      <c r="AC43" s="14"/>
      <c r="AD43" s="14"/>
      <c r="AE43" s="14"/>
      <c r="AF43" s="14"/>
    </row>
    <row r="44" spans="1:32" ht="15.75" hidden="1" customHeight="1" x14ac:dyDescent="0.3">
      <c r="A44" s="2147"/>
      <c r="B44" s="78" t="s">
        <v>206</v>
      </c>
      <c r="C44" s="685" t="e">
        <f t="shared" ref="C44:R44" si="8">C41/SUM(C40:C42)</f>
        <v>#DIV/0!</v>
      </c>
      <c r="D44" s="686" t="e">
        <f t="shared" si="8"/>
        <v>#DIV/0!</v>
      </c>
      <c r="E44" s="686" t="e">
        <f t="shared" si="8"/>
        <v>#DIV/0!</v>
      </c>
      <c r="F44" s="686" t="e">
        <f t="shared" si="8"/>
        <v>#DIV/0!</v>
      </c>
      <c r="G44" s="686" t="e">
        <f t="shared" si="8"/>
        <v>#DIV/0!</v>
      </c>
      <c r="H44" s="686" t="e">
        <f t="shared" si="8"/>
        <v>#DIV/0!</v>
      </c>
      <c r="I44" s="686" t="e">
        <f t="shared" si="8"/>
        <v>#DIV/0!</v>
      </c>
      <c r="J44" s="686" t="e">
        <f t="shared" si="8"/>
        <v>#DIV/0!</v>
      </c>
      <c r="K44" s="686" t="e">
        <f t="shared" si="8"/>
        <v>#DIV/0!</v>
      </c>
      <c r="L44" s="686" t="e">
        <f t="shared" si="8"/>
        <v>#DIV/0!</v>
      </c>
      <c r="M44" s="686" t="e">
        <f t="shared" si="8"/>
        <v>#DIV/0!</v>
      </c>
      <c r="N44" s="686" t="e">
        <f t="shared" si="8"/>
        <v>#DIV/0!</v>
      </c>
      <c r="O44" s="686" t="e">
        <f t="shared" si="8"/>
        <v>#DIV/0!</v>
      </c>
      <c r="P44" s="686" t="e">
        <f t="shared" si="8"/>
        <v>#DIV/0!</v>
      </c>
      <c r="Q44" s="778" t="e">
        <f t="shared" si="8"/>
        <v>#DIV/0!</v>
      </c>
      <c r="R44" s="679" t="e">
        <f t="shared" si="8"/>
        <v>#DIV/0!</v>
      </c>
      <c r="S44" s="2153"/>
      <c r="T44" s="14"/>
      <c r="U44" s="14"/>
      <c r="V44" s="14"/>
      <c r="W44" s="14"/>
      <c r="X44" s="14"/>
      <c r="Y44" s="14"/>
      <c r="Z44" s="14"/>
      <c r="AA44" s="14"/>
      <c r="AB44" s="14"/>
      <c r="AC44" s="14"/>
      <c r="AD44" s="14"/>
      <c r="AE44" s="14"/>
      <c r="AF44" s="14"/>
    </row>
    <row r="45" spans="1:32" ht="18.75" hidden="1" customHeight="1" thickBot="1" x14ac:dyDescent="0.3">
      <c r="A45" s="2148"/>
      <c r="B45" s="79" t="s">
        <v>207</v>
      </c>
      <c r="C45" s="695" t="e">
        <f t="shared" ref="C45:R45" si="9">C42/SUM(C40:C42)</f>
        <v>#DIV/0!</v>
      </c>
      <c r="D45" s="696" t="e">
        <f t="shared" si="9"/>
        <v>#DIV/0!</v>
      </c>
      <c r="E45" s="696" t="e">
        <f t="shared" si="9"/>
        <v>#DIV/0!</v>
      </c>
      <c r="F45" s="696" t="e">
        <f t="shared" si="9"/>
        <v>#DIV/0!</v>
      </c>
      <c r="G45" s="696" t="e">
        <f t="shared" si="9"/>
        <v>#DIV/0!</v>
      </c>
      <c r="H45" s="696" t="e">
        <f t="shared" si="9"/>
        <v>#DIV/0!</v>
      </c>
      <c r="I45" s="696" t="e">
        <f t="shared" si="9"/>
        <v>#DIV/0!</v>
      </c>
      <c r="J45" s="696" t="e">
        <f t="shared" si="9"/>
        <v>#DIV/0!</v>
      </c>
      <c r="K45" s="696" t="e">
        <f t="shared" si="9"/>
        <v>#DIV/0!</v>
      </c>
      <c r="L45" s="696" t="e">
        <f t="shared" si="9"/>
        <v>#DIV/0!</v>
      </c>
      <c r="M45" s="696" t="e">
        <f t="shared" si="9"/>
        <v>#DIV/0!</v>
      </c>
      <c r="N45" s="696" t="e">
        <f t="shared" si="9"/>
        <v>#DIV/0!</v>
      </c>
      <c r="O45" s="696" t="e">
        <f t="shared" si="9"/>
        <v>#DIV/0!</v>
      </c>
      <c r="P45" s="696" t="e">
        <f t="shared" si="9"/>
        <v>#DIV/0!</v>
      </c>
      <c r="Q45" s="779" t="e">
        <f t="shared" si="9"/>
        <v>#DIV/0!</v>
      </c>
      <c r="R45" s="680" t="e">
        <f t="shared" si="9"/>
        <v>#DIV/0!</v>
      </c>
      <c r="S45" s="2154"/>
      <c r="T45" s="14"/>
      <c r="U45" s="14"/>
      <c r="V45" s="14"/>
      <c r="W45" s="14"/>
      <c r="X45" s="14"/>
      <c r="Y45" s="14"/>
      <c r="Z45" s="14"/>
      <c r="AA45" s="14"/>
      <c r="AB45" s="14"/>
      <c r="AC45" s="14"/>
      <c r="AD45" s="14"/>
      <c r="AE45" s="14"/>
      <c r="AF45" s="14"/>
    </row>
    <row r="46" spans="1:32" ht="15.75" customHeight="1" thickBot="1" x14ac:dyDescent="0.3">
      <c r="A46" s="2155" t="s">
        <v>1017</v>
      </c>
      <c r="B46" s="2156"/>
      <c r="C46" s="2156"/>
      <c r="D46" s="2156"/>
      <c r="E46" s="2156"/>
      <c r="F46" s="2156"/>
      <c r="G46" s="2156"/>
      <c r="H46" s="2156"/>
      <c r="I46" s="2156"/>
      <c r="J46" s="2156"/>
      <c r="K46" s="2156"/>
      <c r="L46" s="2156"/>
      <c r="M46" s="2156"/>
      <c r="N46" s="2156"/>
      <c r="O46" s="2156"/>
      <c r="P46" s="2156"/>
      <c r="Q46" s="2156"/>
      <c r="R46" s="2156"/>
      <c r="S46" s="2157"/>
      <c r="T46" s="14"/>
      <c r="U46" s="14"/>
      <c r="V46" s="14"/>
      <c r="W46" s="14"/>
      <c r="X46" s="14"/>
      <c r="Y46" s="14"/>
      <c r="Z46" s="14"/>
      <c r="AA46" s="14"/>
      <c r="AB46" s="14"/>
      <c r="AC46" s="14"/>
      <c r="AD46" s="14"/>
      <c r="AE46" s="14"/>
      <c r="AF46" s="14"/>
    </row>
    <row r="47" spans="1:32" ht="71.25" customHeight="1" thickBot="1" x14ac:dyDescent="0.3">
      <c r="A47" s="73"/>
      <c r="B47" s="157" t="s">
        <v>203</v>
      </c>
      <c r="C47" s="704" t="s">
        <v>148</v>
      </c>
      <c r="D47" s="165" t="s">
        <v>149</v>
      </c>
      <c r="E47" s="165" t="s">
        <v>150</v>
      </c>
      <c r="F47" s="165" t="s">
        <v>151</v>
      </c>
      <c r="G47" s="165" t="s">
        <v>152</v>
      </c>
      <c r="H47" s="165" t="s">
        <v>153</v>
      </c>
      <c r="I47" s="165" t="s">
        <v>154</v>
      </c>
      <c r="J47" s="165" t="s">
        <v>155</v>
      </c>
      <c r="K47" s="165" t="s">
        <v>156</v>
      </c>
      <c r="L47" s="165" t="s">
        <v>157</v>
      </c>
      <c r="M47" s="165" t="s">
        <v>158</v>
      </c>
      <c r="N47" s="165" t="s">
        <v>159</v>
      </c>
      <c r="O47" s="165" t="s">
        <v>160</v>
      </c>
      <c r="P47" s="165" t="s">
        <v>161</v>
      </c>
      <c r="Q47" s="166" t="s">
        <v>162</v>
      </c>
      <c r="R47" s="157" t="s">
        <v>163</v>
      </c>
      <c r="S47" s="157" t="s">
        <v>204</v>
      </c>
      <c r="T47" s="15"/>
      <c r="U47" s="15"/>
      <c r="V47" s="15"/>
      <c r="W47" s="15"/>
      <c r="X47" s="15"/>
      <c r="Y47" s="15"/>
      <c r="Z47" s="15"/>
      <c r="AA47" s="15"/>
      <c r="AB47" s="15"/>
      <c r="AC47" s="15"/>
      <c r="AD47" s="15"/>
      <c r="AE47" s="15"/>
      <c r="AF47" s="16"/>
    </row>
    <row r="48" spans="1:32" ht="15.75" customHeight="1" thickBot="1" x14ac:dyDescent="0.3">
      <c r="A48" s="2158" t="s">
        <v>165</v>
      </c>
      <c r="B48" s="2159"/>
      <c r="C48" s="2159"/>
      <c r="D48" s="2159"/>
      <c r="E48" s="2159"/>
      <c r="F48" s="2159"/>
      <c r="G48" s="2159"/>
      <c r="H48" s="2159"/>
      <c r="I48" s="2159"/>
      <c r="J48" s="2159"/>
      <c r="K48" s="2159"/>
      <c r="L48" s="2159"/>
      <c r="M48" s="2159"/>
      <c r="N48" s="2159"/>
      <c r="O48" s="2159"/>
      <c r="P48" s="2159"/>
      <c r="Q48" s="2159"/>
      <c r="R48" s="2159"/>
      <c r="S48" s="2160"/>
      <c r="T48" s="15"/>
      <c r="U48" s="15"/>
      <c r="V48" s="15"/>
      <c r="W48" s="17"/>
      <c r="X48" s="15"/>
      <c r="Y48" s="15"/>
      <c r="Z48" s="15"/>
      <c r="AA48" s="15"/>
      <c r="AB48" s="15"/>
      <c r="AC48" s="15"/>
      <c r="AD48" s="15"/>
      <c r="AE48" s="17"/>
      <c r="AF48" s="16"/>
    </row>
    <row r="49" spans="1:32" ht="17.25" customHeight="1" x14ac:dyDescent="0.25">
      <c r="A49" s="2149" t="s">
        <v>112</v>
      </c>
      <c r="B49" s="75" t="s">
        <v>205</v>
      </c>
      <c r="C49" s="565">
        <v>2</v>
      </c>
      <c r="D49" s="372">
        <v>1</v>
      </c>
      <c r="E49" s="372">
        <v>6</v>
      </c>
      <c r="F49" s="372">
        <v>5</v>
      </c>
      <c r="G49" s="372">
        <v>4</v>
      </c>
      <c r="H49" s="372">
        <v>0</v>
      </c>
      <c r="I49" s="372">
        <v>1</v>
      </c>
      <c r="J49" s="372">
        <v>8</v>
      </c>
      <c r="K49" s="372">
        <v>14</v>
      </c>
      <c r="L49" s="372">
        <v>5</v>
      </c>
      <c r="M49" s="372">
        <v>3</v>
      </c>
      <c r="N49" s="372">
        <v>7</v>
      </c>
      <c r="O49" s="372">
        <v>0</v>
      </c>
      <c r="P49" s="372">
        <v>6</v>
      </c>
      <c r="Q49" s="566">
        <v>0</v>
      </c>
      <c r="R49" s="635">
        <f t="shared" ref="R49:R57" si="10">SUM(C49:Q49)</f>
        <v>62</v>
      </c>
      <c r="S49" s="678">
        <f>R49/SUM(R49:R51)</f>
        <v>2.2103386809269161E-2</v>
      </c>
      <c r="T49" s="15"/>
      <c r="U49" s="15"/>
      <c r="V49" s="15"/>
      <c r="W49" s="17"/>
      <c r="X49" s="15"/>
      <c r="Y49" s="15"/>
      <c r="Z49" s="15"/>
      <c r="AA49" s="15"/>
      <c r="AB49" s="15"/>
      <c r="AC49" s="15"/>
      <c r="AD49" s="15"/>
      <c r="AE49" s="17"/>
      <c r="AF49" s="16"/>
    </row>
    <row r="50" spans="1:32" ht="17.25" customHeight="1" x14ac:dyDescent="0.25">
      <c r="A50" s="2150"/>
      <c r="B50" s="76" t="s">
        <v>206</v>
      </c>
      <c r="C50" s="567">
        <v>10</v>
      </c>
      <c r="D50" s="374">
        <v>21</v>
      </c>
      <c r="E50" s="374">
        <v>16</v>
      </c>
      <c r="F50" s="374">
        <v>12</v>
      </c>
      <c r="G50" s="374">
        <v>2</v>
      </c>
      <c r="H50" s="374">
        <v>2</v>
      </c>
      <c r="I50" s="374">
        <v>4</v>
      </c>
      <c r="J50" s="374">
        <v>552</v>
      </c>
      <c r="K50" s="374">
        <v>57</v>
      </c>
      <c r="L50" s="374">
        <v>18</v>
      </c>
      <c r="M50" s="374">
        <v>130</v>
      </c>
      <c r="N50" s="374">
        <v>60</v>
      </c>
      <c r="O50" s="374">
        <v>6</v>
      </c>
      <c r="P50" s="374">
        <v>26</v>
      </c>
      <c r="Q50" s="568">
        <v>20</v>
      </c>
      <c r="R50" s="636">
        <f t="shared" si="10"/>
        <v>936</v>
      </c>
      <c r="S50" s="679">
        <f>R50/SUM(R49:R51)</f>
        <v>0.3336898395721925</v>
      </c>
      <c r="T50" s="15"/>
      <c r="U50" s="15"/>
      <c r="V50" s="15"/>
      <c r="W50" s="17"/>
      <c r="X50" s="15"/>
      <c r="Y50" s="15"/>
      <c r="Z50" s="15"/>
      <c r="AA50" s="15"/>
      <c r="AB50" s="15"/>
      <c r="AC50" s="15"/>
      <c r="AD50" s="15"/>
      <c r="AE50" s="17"/>
      <c r="AF50" s="16"/>
    </row>
    <row r="51" spans="1:32" ht="17.25" customHeight="1" thickBot="1" x14ac:dyDescent="0.3">
      <c r="A51" s="2151"/>
      <c r="B51" s="77" t="s">
        <v>207</v>
      </c>
      <c r="C51" s="569">
        <v>6</v>
      </c>
      <c r="D51" s="377">
        <v>27</v>
      </c>
      <c r="E51" s="377">
        <v>18</v>
      </c>
      <c r="F51" s="377">
        <v>9</v>
      </c>
      <c r="G51" s="377">
        <v>3</v>
      </c>
      <c r="H51" s="377">
        <v>1</v>
      </c>
      <c r="I51" s="377">
        <v>1</v>
      </c>
      <c r="J51" s="377">
        <v>1202</v>
      </c>
      <c r="K51" s="377">
        <v>36</v>
      </c>
      <c r="L51" s="377">
        <v>21</v>
      </c>
      <c r="M51" s="377">
        <v>253</v>
      </c>
      <c r="N51" s="377">
        <v>131</v>
      </c>
      <c r="O51" s="377">
        <v>8</v>
      </c>
      <c r="P51" s="377">
        <v>40</v>
      </c>
      <c r="Q51" s="570">
        <v>51</v>
      </c>
      <c r="R51" s="638">
        <f t="shared" si="10"/>
        <v>1807</v>
      </c>
      <c r="S51" s="680">
        <f>R51/SUM(R49:R51)</f>
        <v>0.64420677361853829</v>
      </c>
      <c r="T51" s="15"/>
      <c r="U51" s="15"/>
      <c r="V51" s="15"/>
      <c r="W51" s="15"/>
      <c r="X51" s="15"/>
      <c r="Y51" s="15"/>
      <c r="Z51" s="15"/>
      <c r="AA51" s="15"/>
      <c r="AB51" s="15"/>
      <c r="AC51" s="15"/>
      <c r="AD51" s="15"/>
      <c r="AE51" s="15"/>
      <c r="AF51" s="16"/>
    </row>
    <row r="52" spans="1:32" ht="17.25" customHeight="1" x14ac:dyDescent="0.25">
      <c r="A52" s="2149" t="s">
        <v>113</v>
      </c>
      <c r="B52" s="80" t="s">
        <v>205</v>
      </c>
      <c r="C52" s="571">
        <v>2</v>
      </c>
      <c r="D52" s="382">
        <v>4</v>
      </c>
      <c r="E52" s="382">
        <v>8</v>
      </c>
      <c r="F52" s="382">
        <v>6</v>
      </c>
      <c r="G52" s="382">
        <v>3</v>
      </c>
      <c r="H52" s="382">
        <v>0</v>
      </c>
      <c r="I52" s="382">
        <v>0</v>
      </c>
      <c r="J52" s="382">
        <v>10</v>
      </c>
      <c r="K52" s="382">
        <v>19</v>
      </c>
      <c r="L52" s="382">
        <v>7</v>
      </c>
      <c r="M52" s="382">
        <v>1</v>
      </c>
      <c r="N52" s="382">
        <v>21</v>
      </c>
      <c r="O52" s="382">
        <v>0</v>
      </c>
      <c r="P52" s="382">
        <v>17</v>
      </c>
      <c r="Q52" s="572">
        <v>0</v>
      </c>
      <c r="R52" s="645">
        <f t="shared" si="10"/>
        <v>98</v>
      </c>
      <c r="S52" s="675">
        <f>R52/SUM(R52:R54)</f>
        <v>1.3279132791327914E-2</v>
      </c>
      <c r="T52" s="15"/>
      <c r="U52" s="15"/>
      <c r="V52" s="15"/>
      <c r="W52" s="15"/>
      <c r="X52" s="15"/>
      <c r="Y52" s="15"/>
      <c r="Z52" s="15"/>
      <c r="AA52" s="15"/>
      <c r="AB52" s="15"/>
      <c r="AC52" s="15"/>
      <c r="AD52" s="15"/>
      <c r="AE52" s="15"/>
      <c r="AF52" s="16"/>
    </row>
    <row r="53" spans="1:32" ht="17.25" customHeight="1" x14ac:dyDescent="0.25">
      <c r="A53" s="2150"/>
      <c r="B53" s="78" t="s">
        <v>206</v>
      </c>
      <c r="C53" s="573">
        <v>8</v>
      </c>
      <c r="D53" s="385">
        <v>23</v>
      </c>
      <c r="E53" s="385">
        <v>31</v>
      </c>
      <c r="F53" s="385">
        <v>28</v>
      </c>
      <c r="G53" s="385">
        <v>9</v>
      </c>
      <c r="H53" s="385">
        <v>1</v>
      </c>
      <c r="I53" s="385">
        <v>9</v>
      </c>
      <c r="J53" s="385">
        <v>1204</v>
      </c>
      <c r="K53" s="385">
        <v>83</v>
      </c>
      <c r="L53" s="385">
        <v>24</v>
      </c>
      <c r="M53" s="385">
        <v>427</v>
      </c>
      <c r="N53" s="385">
        <v>94</v>
      </c>
      <c r="O53" s="385">
        <v>12</v>
      </c>
      <c r="P53" s="385">
        <v>54</v>
      </c>
      <c r="Q53" s="574">
        <v>31</v>
      </c>
      <c r="R53" s="646">
        <f t="shared" si="10"/>
        <v>2038</v>
      </c>
      <c r="S53" s="676">
        <f>R53/SUM(R52:R54)</f>
        <v>0.27615176151761517</v>
      </c>
      <c r="T53" s="15"/>
      <c r="U53" s="15"/>
      <c r="V53" s="15"/>
      <c r="W53" s="15"/>
      <c r="X53" s="15"/>
      <c r="Y53" s="15"/>
      <c r="Z53" s="15"/>
      <c r="AA53" s="15"/>
      <c r="AB53" s="15"/>
      <c r="AC53" s="15"/>
      <c r="AD53" s="15"/>
      <c r="AE53" s="15"/>
      <c r="AF53" s="16"/>
    </row>
    <row r="54" spans="1:32" ht="17.25" customHeight="1" thickBot="1" x14ac:dyDescent="0.3">
      <c r="A54" s="2151"/>
      <c r="B54" s="79" t="s">
        <v>207</v>
      </c>
      <c r="C54" s="575">
        <v>20</v>
      </c>
      <c r="D54" s="388">
        <v>88</v>
      </c>
      <c r="E54" s="388">
        <v>60</v>
      </c>
      <c r="F54" s="388">
        <v>22</v>
      </c>
      <c r="G54" s="388">
        <v>28</v>
      </c>
      <c r="H54" s="388">
        <v>8</v>
      </c>
      <c r="I54" s="388">
        <v>8</v>
      </c>
      <c r="J54" s="388">
        <v>3260</v>
      </c>
      <c r="K54" s="388">
        <v>175</v>
      </c>
      <c r="L54" s="388">
        <v>96</v>
      </c>
      <c r="M54" s="388">
        <v>758</v>
      </c>
      <c r="N54" s="388">
        <v>340</v>
      </c>
      <c r="O54" s="388">
        <v>28</v>
      </c>
      <c r="P54" s="388">
        <v>205</v>
      </c>
      <c r="Q54" s="576">
        <v>148</v>
      </c>
      <c r="R54" s="647">
        <f t="shared" si="10"/>
        <v>5244</v>
      </c>
      <c r="S54" s="677">
        <f>R54/SUM(R52:R54)</f>
        <v>0.71056910569105691</v>
      </c>
      <c r="T54" s="15"/>
      <c r="U54" s="15"/>
      <c r="V54" s="15"/>
      <c r="W54" s="15"/>
      <c r="X54" s="15"/>
      <c r="Y54" s="15"/>
      <c r="Z54" s="15"/>
      <c r="AA54" s="15"/>
      <c r="AB54" s="15"/>
      <c r="AC54" s="15"/>
      <c r="AD54" s="15"/>
      <c r="AE54" s="15"/>
      <c r="AF54" s="16"/>
    </row>
    <row r="55" spans="1:32" ht="17.25" customHeight="1" x14ac:dyDescent="0.25">
      <c r="A55" s="2149" t="s">
        <v>114</v>
      </c>
      <c r="B55" s="75" t="s">
        <v>205</v>
      </c>
      <c r="C55" s="565">
        <v>1</v>
      </c>
      <c r="D55" s="372">
        <v>0</v>
      </c>
      <c r="E55" s="372">
        <v>7</v>
      </c>
      <c r="F55" s="372">
        <v>4</v>
      </c>
      <c r="G55" s="372">
        <v>1</v>
      </c>
      <c r="H55" s="372">
        <v>0</v>
      </c>
      <c r="I55" s="372">
        <v>0</v>
      </c>
      <c r="J55" s="372">
        <v>6</v>
      </c>
      <c r="K55" s="372">
        <v>14</v>
      </c>
      <c r="L55" s="372">
        <v>4</v>
      </c>
      <c r="M55" s="372">
        <v>0</v>
      </c>
      <c r="N55" s="372">
        <v>11</v>
      </c>
      <c r="O55" s="372">
        <v>0</v>
      </c>
      <c r="P55" s="372">
        <v>9</v>
      </c>
      <c r="Q55" s="566">
        <v>0</v>
      </c>
      <c r="R55" s="635">
        <f t="shared" si="10"/>
        <v>57</v>
      </c>
      <c r="S55" s="678">
        <f>R55/SUM(R55:R57)</f>
        <v>5.4971549811939436E-3</v>
      </c>
      <c r="T55" s="15"/>
      <c r="U55" s="15"/>
      <c r="V55" s="15"/>
      <c r="W55" s="15"/>
      <c r="X55" s="15"/>
      <c r="Y55" s="15"/>
      <c r="Z55" s="15"/>
      <c r="AA55" s="15"/>
      <c r="AB55" s="15"/>
      <c r="AC55" s="15"/>
      <c r="AD55" s="15"/>
      <c r="AE55" s="15"/>
      <c r="AF55" s="16"/>
    </row>
    <row r="56" spans="1:32" ht="17.25" customHeight="1" x14ac:dyDescent="0.25">
      <c r="A56" s="2150"/>
      <c r="B56" s="76" t="s">
        <v>206</v>
      </c>
      <c r="C56" s="567">
        <v>4</v>
      </c>
      <c r="D56" s="379">
        <v>40</v>
      </c>
      <c r="E56" s="379">
        <v>19</v>
      </c>
      <c r="F56" s="379">
        <v>19</v>
      </c>
      <c r="G56" s="379">
        <v>6</v>
      </c>
      <c r="H56" s="379">
        <v>2</v>
      </c>
      <c r="I56" s="379">
        <v>4</v>
      </c>
      <c r="J56" s="379">
        <v>548</v>
      </c>
      <c r="K56" s="379">
        <v>37</v>
      </c>
      <c r="L56" s="379">
        <v>9</v>
      </c>
      <c r="M56" s="379">
        <v>238</v>
      </c>
      <c r="N56" s="379">
        <v>62</v>
      </c>
      <c r="O56" s="379">
        <v>4</v>
      </c>
      <c r="P56" s="379">
        <v>23</v>
      </c>
      <c r="Q56" s="577">
        <v>22</v>
      </c>
      <c r="R56" s="636">
        <f t="shared" si="10"/>
        <v>1037</v>
      </c>
      <c r="S56" s="679">
        <f>R56/SUM(R55:R57)</f>
        <v>0.10000964413154595</v>
      </c>
      <c r="T56" s="15"/>
      <c r="U56" s="15"/>
      <c r="V56" s="15"/>
      <c r="W56" s="15"/>
      <c r="X56" s="15"/>
      <c r="Y56" s="15"/>
      <c r="Z56" s="15"/>
      <c r="AA56" s="15"/>
      <c r="AB56" s="15"/>
      <c r="AC56" s="15"/>
      <c r="AD56" s="15"/>
      <c r="AE56" s="15"/>
      <c r="AF56" s="16"/>
    </row>
    <row r="57" spans="1:32" ht="17.25" customHeight="1" thickBot="1" x14ac:dyDescent="0.3">
      <c r="A57" s="2151"/>
      <c r="B57" s="77" t="s">
        <v>207</v>
      </c>
      <c r="C57" s="569">
        <v>37</v>
      </c>
      <c r="D57" s="377">
        <v>166</v>
      </c>
      <c r="E57" s="377">
        <v>135</v>
      </c>
      <c r="F57" s="377">
        <v>45</v>
      </c>
      <c r="G57" s="377">
        <v>49</v>
      </c>
      <c r="H57" s="377">
        <v>7</v>
      </c>
      <c r="I57" s="377">
        <v>6</v>
      </c>
      <c r="J57" s="377">
        <v>5844</v>
      </c>
      <c r="K57" s="377">
        <v>273</v>
      </c>
      <c r="L57" s="377">
        <v>137</v>
      </c>
      <c r="M57" s="377">
        <v>1438</v>
      </c>
      <c r="N57" s="377">
        <v>566</v>
      </c>
      <c r="O57" s="377">
        <v>37</v>
      </c>
      <c r="P57" s="377">
        <v>299</v>
      </c>
      <c r="Q57" s="570">
        <v>236</v>
      </c>
      <c r="R57" s="638">
        <f t="shared" si="10"/>
        <v>9275</v>
      </c>
      <c r="S57" s="680">
        <f>R57/SUM(R55:R57)</f>
        <v>0.89449320088726014</v>
      </c>
      <c r="T57" s="15"/>
      <c r="U57" s="15"/>
      <c r="V57" s="15"/>
      <c r="W57" s="17"/>
      <c r="X57" s="15"/>
      <c r="Y57" s="15"/>
      <c r="Z57" s="15"/>
      <c r="AA57" s="15"/>
      <c r="AB57" s="15"/>
      <c r="AC57" s="15"/>
      <c r="AD57" s="15"/>
      <c r="AE57" s="17"/>
      <c r="AF57" s="16"/>
    </row>
    <row r="58" spans="1:32" ht="17.25" customHeight="1" x14ac:dyDescent="0.25">
      <c r="A58" s="2150" t="s">
        <v>115</v>
      </c>
      <c r="B58" s="221" t="s">
        <v>205</v>
      </c>
      <c r="C58" s="578">
        <v>0</v>
      </c>
      <c r="D58" s="391">
        <v>0</v>
      </c>
      <c r="E58" s="391">
        <v>0</v>
      </c>
      <c r="F58" s="391">
        <v>0</v>
      </c>
      <c r="G58" s="391">
        <v>0</v>
      </c>
      <c r="H58" s="391">
        <v>0</v>
      </c>
      <c r="I58" s="391">
        <v>0</v>
      </c>
      <c r="J58" s="391">
        <v>0</v>
      </c>
      <c r="K58" s="391">
        <v>0</v>
      </c>
      <c r="L58" s="391">
        <v>0</v>
      </c>
      <c r="M58" s="391">
        <v>0</v>
      </c>
      <c r="N58" s="391">
        <v>1</v>
      </c>
      <c r="O58" s="391">
        <v>0</v>
      </c>
      <c r="P58" s="391">
        <v>0</v>
      </c>
      <c r="Q58" s="579">
        <v>0</v>
      </c>
      <c r="R58" s="645">
        <f t="shared" ref="R58:R63" si="11">SUM(C58:Q58)</f>
        <v>1</v>
      </c>
      <c r="S58" s="675">
        <f>R58/SUM(R58:R60)</f>
        <v>3.8461538461538464E-3</v>
      </c>
      <c r="T58" s="15"/>
      <c r="U58" s="15"/>
      <c r="V58" s="15"/>
      <c r="W58" s="17"/>
      <c r="X58" s="15"/>
      <c r="Y58" s="15"/>
      <c r="Z58" s="15"/>
      <c r="AA58" s="15"/>
      <c r="AB58" s="15"/>
      <c r="AC58" s="15"/>
      <c r="AD58" s="15"/>
      <c r="AE58" s="17"/>
      <c r="AF58" s="16"/>
    </row>
    <row r="59" spans="1:32" ht="17.25" customHeight="1" x14ac:dyDescent="0.25">
      <c r="A59" s="2150"/>
      <c r="B59" s="78" t="s">
        <v>206</v>
      </c>
      <c r="C59" s="573">
        <v>0</v>
      </c>
      <c r="D59" s="385">
        <v>2</v>
      </c>
      <c r="E59" s="385">
        <v>0</v>
      </c>
      <c r="F59" s="385">
        <v>0</v>
      </c>
      <c r="G59" s="385">
        <v>1</v>
      </c>
      <c r="H59" s="385">
        <v>0</v>
      </c>
      <c r="I59" s="385">
        <v>0</v>
      </c>
      <c r="J59" s="385">
        <v>94</v>
      </c>
      <c r="K59" s="385">
        <v>1</v>
      </c>
      <c r="L59" s="385">
        <v>0</v>
      </c>
      <c r="M59" s="385">
        <v>5</v>
      </c>
      <c r="N59" s="385">
        <v>3</v>
      </c>
      <c r="O59" s="385">
        <v>0</v>
      </c>
      <c r="P59" s="385">
        <v>0</v>
      </c>
      <c r="Q59" s="574">
        <v>0</v>
      </c>
      <c r="R59" s="646">
        <f t="shared" si="11"/>
        <v>106</v>
      </c>
      <c r="S59" s="676">
        <f>R59/SUM(R58:R60)</f>
        <v>0.40769230769230769</v>
      </c>
      <c r="T59" s="15"/>
      <c r="U59" s="15"/>
      <c r="V59" s="15"/>
      <c r="W59" s="17"/>
      <c r="X59" s="15"/>
      <c r="Y59" s="15"/>
      <c r="Z59" s="15"/>
      <c r="AA59" s="15"/>
      <c r="AB59" s="15"/>
      <c r="AC59" s="15"/>
      <c r="AD59" s="15"/>
      <c r="AE59" s="17"/>
      <c r="AF59" s="16"/>
    </row>
    <row r="60" spans="1:32" ht="17.25" customHeight="1" thickBot="1" x14ac:dyDescent="0.3">
      <c r="A60" s="2165"/>
      <c r="B60" s="156" t="s">
        <v>207</v>
      </c>
      <c r="C60" s="580">
        <v>0</v>
      </c>
      <c r="D60" s="394">
        <v>3</v>
      </c>
      <c r="E60" s="394">
        <v>2</v>
      </c>
      <c r="F60" s="394">
        <v>0</v>
      </c>
      <c r="G60" s="394">
        <v>1</v>
      </c>
      <c r="H60" s="394">
        <v>0</v>
      </c>
      <c r="I60" s="394">
        <v>0</v>
      </c>
      <c r="J60" s="394">
        <v>98</v>
      </c>
      <c r="K60" s="394">
        <v>4</v>
      </c>
      <c r="L60" s="394">
        <v>1</v>
      </c>
      <c r="M60" s="394">
        <v>27</v>
      </c>
      <c r="N60" s="394">
        <v>10</v>
      </c>
      <c r="O60" s="394">
        <v>2</v>
      </c>
      <c r="P60" s="394">
        <v>3</v>
      </c>
      <c r="Q60" s="581">
        <v>2</v>
      </c>
      <c r="R60" s="648">
        <f t="shared" si="11"/>
        <v>153</v>
      </c>
      <c r="S60" s="692">
        <f>R60/SUM(R58:R60)</f>
        <v>0.58846153846153848</v>
      </c>
      <c r="T60" s="16"/>
      <c r="U60" s="16"/>
      <c r="V60" s="16"/>
      <c r="W60" s="16"/>
      <c r="X60" s="16"/>
      <c r="Y60" s="16"/>
      <c r="Z60" s="16"/>
      <c r="AA60" s="16"/>
      <c r="AB60" s="16"/>
      <c r="AC60" s="16"/>
      <c r="AD60" s="16"/>
      <c r="AE60" s="16"/>
      <c r="AF60" s="15"/>
    </row>
    <row r="61" spans="1:32" ht="17.25" customHeight="1" thickTop="1" x14ac:dyDescent="0.25">
      <c r="A61" s="2147" t="s">
        <v>135</v>
      </c>
      <c r="B61" s="155" t="s">
        <v>205</v>
      </c>
      <c r="C61" s="1918">
        <f t="shared" ref="C61:D63" si="12">SUM(C49,C52,C55,C58)</f>
        <v>5</v>
      </c>
      <c r="D61" s="1772">
        <f t="shared" si="12"/>
        <v>5</v>
      </c>
      <c r="E61" s="1772">
        <f t="shared" ref="E61:Q61" si="13">SUM(E49,E52,E55,E58)</f>
        <v>21</v>
      </c>
      <c r="F61" s="1772">
        <f t="shared" si="13"/>
        <v>15</v>
      </c>
      <c r="G61" s="1772">
        <f t="shared" si="13"/>
        <v>8</v>
      </c>
      <c r="H61" s="1772">
        <f t="shared" si="13"/>
        <v>0</v>
      </c>
      <c r="I61" s="1772">
        <f t="shared" si="13"/>
        <v>1</v>
      </c>
      <c r="J61" s="1772">
        <f t="shared" si="13"/>
        <v>24</v>
      </c>
      <c r="K61" s="1772">
        <f t="shared" si="13"/>
        <v>47</v>
      </c>
      <c r="L61" s="1772">
        <f t="shared" si="13"/>
        <v>16</v>
      </c>
      <c r="M61" s="1772">
        <f t="shared" si="13"/>
        <v>4</v>
      </c>
      <c r="N61" s="1772">
        <f t="shared" si="13"/>
        <v>40</v>
      </c>
      <c r="O61" s="1772">
        <f t="shared" si="13"/>
        <v>0</v>
      </c>
      <c r="P61" s="1772">
        <f t="shared" si="13"/>
        <v>32</v>
      </c>
      <c r="Q61" s="1772">
        <f t="shared" si="13"/>
        <v>0</v>
      </c>
      <c r="R61" s="1991">
        <f t="shared" si="11"/>
        <v>218</v>
      </c>
      <c r="S61" s="770">
        <f>R61/SUM(R61:R63)</f>
        <v>1.0473719611799751E-2</v>
      </c>
      <c r="T61" s="16"/>
      <c r="U61" s="16"/>
      <c r="V61" s="16"/>
      <c r="W61" s="16"/>
      <c r="X61" s="16"/>
      <c r="Y61" s="16"/>
      <c r="Z61" s="16"/>
      <c r="AA61" s="16"/>
      <c r="AB61" s="16"/>
      <c r="AC61" s="16"/>
      <c r="AD61" s="16"/>
      <c r="AE61" s="16"/>
      <c r="AF61" s="15"/>
    </row>
    <row r="62" spans="1:32" ht="17.25" customHeight="1" x14ac:dyDescent="0.25">
      <c r="A62" s="2147"/>
      <c r="B62" s="76" t="s">
        <v>206</v>
      </c>
      <c r="C62" s="661">
        <f t="shared" si="12"/>
        <v>22</v>
      </c>
      <c r="D62" s="1627">
        <f t="shared" si="12"/>
        <v>86</v>
      </c>
      <c r="E62" s="1627">
        <f t="shared" ref="E62:Q62" si="14">SUM(E50,E53,E56,E59)</f>
        <v>66</v>
      </c>
      <c r="F62" s="1627">
        <f t="shared" si="14"/>
        <v>59</v>
      </c>
      <c r="G62" s="1627">
        <f t="shared" si="14"/>
        <v>18</v>
      </c>
      <c r="H62" s="1627">
        <f t="shared" si="14"/>
        <v>5</v>
      </c>
      <c r="I62" s="1627">
        <f t="shared" si="14"/>
        <v>17</v>
      </c>
      <c r="J62" s="1627">
        <f t="shared" si="14"/>
        <v>2398</v>
      </c>
      <c r="K62" s="1627">
        <f t="shared" si="14"/>
        <v>178</v>
      </c>
      <c r="L62" s="1627">
        <f t="shared" si="14"/>
        <v>51</v>
      </c>
      <c r="M62" s="1627">
        <f t="shared" si="14"/>
        <v>800</v>
      </c>
      <c r="N62" s="1627">
        <f t="shared" si="14"/>
        <v>219</v>
      </c>
      <c r="O62" s="1627">
        <f t="shared" si="14"/>
        <v>22</v>
      </c>
      <c r="P62" s="1627">
        <f t="shared" si="14"/>
        <v>103</v>
      </c>
      <c r="Q62" s="1627">
        <f t="shared" si="14"/>
        <v>73</v>
      </c>
      <c r="R62" s="636">
        <f t="shared" si="11"/>
        <v>4117</v>
      </c>
      <c r="S62" s="681">
        <f>R62/SUM(R61:R63)</f>
        <v>0.19779955798981455</v>
      </c>
      <c r="T62" s="16"/>
      <c r="U62" s="16"/>
      <c r="V62" s="16"/>
      <c r="W62" s="16"/>
      <c r="X62" s="16"/>
      <c r="Y62" s="16"/>
      <c r="Z62" s="16"/>
      <c r="AA62" s="16"/>
      <c r="AB62" s="16"/>
      <c r="AC62" s="16"/>
      <c r="AD62" s="16"/>
      <c r="AE62" s="16"/>
      <c r="AF62" s="15"/>
    </row>
    <row r="63" spans="1:32" ht="17.25" customHeight="1" thickBot="1" x14ac:dyDescent="0.3">
      <c r="A63" s="2147"/>
      <c r="B63" s="122" t="s">
        <v>207</v>
      </c>
      <c r="C63" s="668">
        <f t="shared" si="12"/>
        <v>63</v>
      </c>
      <c r="D63" s="1775">
        <f t="shared" si="12"/>
        <v>284</v>
      </c>
      <c r="E63" s="1775">
        <f t="shared" ref="E63:Q63" si="15">SUM(E51,E54,E57,E60)</f>
        <v>215</v>
      </c>
      <c r="F63" s="1775">
        <f t="shared" si="15"/>
        <v>76</v>
      </c>
      <c r="G63" s="1775">
        <f t="shared" si="15"/>
        <v>81</v>
      </c>
      <c r="H63" s="1775">
        <f t="shared" si="15"/>
        <v>16</v>
      </c>
      <c r="I63" s="1775">
        <f t="shared" si="15"/>
        <v>15</v>
      </c>
      <c r="J63" s="1775">
        <f t="shared" si="15"/>
        <v>10404</v>
      </c>
      <c r="K63" s="1775">
        <f t="shared" si="15"/>
        <v>488</v>
      </c>
      <c r="L63" s="1775">
        <f t="shared" si="15"/>
        <v>255</v>
      </c>
      <c r="M63" s="1775">
        <f t="shared" si="15"/>
        <v>2476</v>
      </c>
      <c r="N63" s="1775">
        <f t="shared" si="15"/>
        <v>1047</v>
      </c>
      <c r="O63" s="1775">
        <f t="shared" si="15"/>
        <v>75</v>
      </c>
      <c r="P63" s="1775">
        <f t="shared" si="15"/>
        <v>547</v>
      </c>
      <c r="Q63" s="1775">
        <f t="shared" si="15"/>
        <v>437</v>
      </c>
      <c r="R63" s="638">
        <f t="shared" si="11"/>
        <v>16479</v>
      </c>
      <c r="S63" s="1195">
        <f>R63/SUM(R61:R63)</f>
        <v>0.79172672239838571</v>
      </c>
      <c r="T63" s="14"/>
      <c r="U63" s="14"/>
      <c r="V63" s="14"/>
      <c r="W63" s="14"/>
      <c r="X63" s="14"/>
      <c r="Y63" s="14"/>
      <c r="Z63" s="14"/>
      <c r="AA63" s="14"/>
      <c r="AB63" s="14"/>
      <c r="AC63" s="14"/>
      <c r="AD63" s="14"/>
      <c r="AE63" s="14"/>
      <c r="AF63" s="14"/>
    </row>
    <row r="64" spans="1:32" ht="17.25" customHeight="1" thickBot="1" x14ac:dyDescent="0.3">
      <c r="A64" s="2161" t="s">
        <v>166</v>
      </c>
      <c r="B64" s="2162"/>
      <c r="C64" s="2159"/>
      <c r="D64" s="2159"/>
      <c r="E64" s="2159"/>
      <c r="F64" s="2159"/>
      <c r="G64" s="2159"/>
      <c r="H64" s="2159"/>
      <c r="I64" s="2159"/>
      <c r="J64" s="2159"/>
      <c r="K64" s="2159"/>
      <c r="L64" s="2159"/>
      <c r="M64" s="2159"/>
      <c r="N64" s="2159"/>
      <c r="O64" s="2159"/>
      <c r="P64" s="2159"/>
      <c r="Q64" s="2159"/>
      <c r="R64" s="2162"/>
      <c r="S64" s="2204"/>
      <c r="T64" s="14"/>
      <c r="U64" s="14"/>
      <c r="V64" s="14"/>
      <c r="W64" s="14"/>
      <c r="X64" s="14"/>
      <c r="Y64" s="14"/>
      <c r="Z64" s="14"/>
      <c r="AA64" s="14"/>
      <c r="AB64" s="14"/>
      <c r="AC64" s="14"/>
      <c r="AD64" s="14"/>
      <c r="AE64" s="14"/>
      <c r="AF64" s="14"/>
    </row>
    <row r="65" spans="1:32" ht="17.25" customHeight="1" x14ac:dyDescent="0.25">
      <c r="A65" s="2149" t="s">
        <v>167</v>
      </c>
      <c r="B65" s="75" t="s">
        <v>205</v>
      </c>
      <c r="C65" s="371">
        <v>0</v>
      </c>
      <c r="D65" s="372">
        <v>0</v>
      </c>
      <c r="E65" s="372">
        <v>0</v>
      </c>
      <c r="F65" s="372">
        <v>0</v>
      </c>
      <c r="G65" s="372">
        <v>0</v>
      </c>
      <c r="H65" s="372">
        <v>0</v>
      </c>
      <c r="I65" s="372">
        <v>0</v>
      </c>
      <c r="J65" s="372">
        <v>0</v>
      </c>
      <c r="K65" s="372">
        <v>0</v>
      </c>
      <c r="L65" s="372">
        <v>0</v>
      </c>
      <c r="M65" s="372">
        <v>0</v>
      </c>
      <c r="N65" s="372">
        <v>0</v>
      </c>
      <c r="O65" s="372">
        <v>0</v>
      </c>
      <c r="P65" s="372">
        <v>0</v>
      </c>
      <c r="Q65" s="373">
        <v>0</v>
      </c>
      <c r="R65" s="660">
        <f>SUM(C65:Q65)</f>
        <v>0</v>
      </c>
      <c r="S65" s="678">
        <f>R65/SUM(R65:R67)</f>
        <v>0</v>
      </c>
      <c r="T65" s="14"/>
      <c r="U65" s="14"/>
      <c r="V65" s="14"/>
      <c r="W65" s="14"/>
      <c r="X65" s="14"/>
      <c r="Y65" s="14"/>
      <c r="Z65" s="14"/>
      <c r="AA65" s="14"/>
      <c r="AB65" s="14"/>
      <c r="AC65" s="14"/>
      <c r="AD65" s="14"/>
      <c r="AE65" s="14"/>
      <c r="AF65" s="14"/>
    </row>
    <row r="66" spans="1:32" ht="17.25" customHeight="1" x14ac:dyDescent="0.25">
      <c r="A66" s="2150"/>
      <c r="B66" s="76" t="s">
        <v>206</v>
      </c>
      <c r="C66" s="374">
        <v>0</v>
      </c>
      <c r="D66" s="374">
        <v>0</v>
      </c>
      <c r="E66" s="374">
        <v>0</v>
      </c>
      <c r="F66" s="374">
        <v>0</v>
      </c>
      <c r="G66" s="374">
        <v>0</v>
      </c>
      <c r="H66" s="374">
        <v>0</v>
      </c>
      <c r="I66" s="374">
        <v>0</v>
      </c>
      <c r="J66" s="374">
        <v>4</v>
      </c>
      <c r="K66" s="374">
        <v>1</v>
      </c>
      <c r="L66" s="374">
        <v>1</v>
      </c>
      <c r="M66" s="374">
        <v>1</v>
      </c>
      <c r="N66" s="374">
        <v>1</v>
      </c>
      <c r="O66" s="374">
        <v>0</v>
      </c>
      <c r="P66" s="374">
        <v>0</v>
      </c>
      <c r="Q66" s="375">
        <v>0</v>
      </c>
      <c r="R66" s="661">
        <f>SUM(C66:Q66)</f>
        <v>8</v>
      </c>
      <c r="S66" s="679">
        <f>R66/SUM(R65:R67)</f>
        <v>2.9962546816479401E-2</v>
      </c>
      <c r="T66" s="14"/>
      <c r="U66" s="14"/>
      <c r="V66" s="14"/>
      <c r="W66" s="14"/>
      <c r="X66" s="14"/>
      <c r="Y66" s="14"/>
      <c r="Z66" s="14"/>
      <c r="AA66" s="14"/>
      <c r="AB66" s="14"/>
      <c r="AC66" s="14"/>
      <c r="AD66" s="14"/>
      <c r="AE66" s="14"/>
      <c r="AF66" s="14"/>
    </row>
    <row r="67" spans="1:32" ht="17.25" customHeight="1" thickBot="1" x14ac:dyDescent="0.3">
      <c r="A67" s="2151"/>
      <c r="B67" s="77" t="s">
        <v>207</v>
      </c>
      <c r="C67" s="376">
        <v>1</v>
      </c>
      <c r="D67" s="377">
        <v>5</v>
      </c>
      <c r="E67" s="377">
        <v>6</v>
      </c>
      <c r="F67" s="377">
        <v>0</v>
      </c>
      <c r="G67" s="377">
        <v>1</v>
      </c>
      <c r="H67" s="377">
        <v>0</v>
      </c>
      <c r="I67" s="377">
        <v>0</v>
      </c>
      <c r="J67" s="377">
        <v>170</v>
      </c>
      <c r="K67" s="377">
        <v>5</v>
      </c>
      <c r="L67" s="377">
        <v>2</v>
      </c>
      <c r="M67" s="377">
        <v>34</v>
      </c>
      <c r="N67" s="377">
        <v>18</v>
      </c>
      <c r="O67" s="377">
        <v>0</v>
      </c>
      <c r="P67" s="377">
        <v>7</v>
      </c>
      <c r="Q67" s="378">
        <v>10</v>
      </c>
      <c r="R67" s="662">
        <f>SUM(C67:Q67)</f>
        <v>259</v>
      </c>
      <c r="S67" s="680">
        <f>R67/SUM(R65:R67)</f>
        <v>0.97003745318352064</v>
      </c>
      <c r="T67" s="14"/>
      <c r="U67" s="14"/>
      <c r="V67" s="14"/>
      <c r="W67" s="14"/>
      <c r="X67" s="14"/>
      <c r="Y67" s="14"/>
      <c r="Z67" s="14"/>
      <c r="AA67" s="14"/>
      <c r="AB67" s="14"/>
      <c r="AC67" s="14"/>
      <c r="AD67" s="14"/>
      <c r="AE67" s="14"/>
      <c r="AF67" s="14"/>
    </row>
    <row r="68" spans="1:32" ht="17.25" customHeight="1" x14ac:dyDescent="0.25">
      <c r="A68" s="2149" t="s">
        <v>168</v>
      </c>
      <c r="B68" s="80" t="s">
        <v>205</v>
      </c>
      <c r="C68" s="381">
        <v>4</v>
      </c>
      <c r="D68" s="382">
        <v>3</v>
      </c>
      <c r="E68" s="382">
        <v>11</v>
      </c>
      <c r="F68" s="382">
        <v>10</v>
      </c>
      <c r="G68" s="382">
        <v>6</v>
      </c>
      <c r="H68" s="382">
        <v>0</v>
      </c>
      <c r="I68" s="382">
        <v>1</v>
      </c>
      <c r="J68" s="382">
        <v>16</v>
      </c>
      <c r="K68" s="382">
        <v>36</v>
      </c>
      <c r="L68" s="382">
        <v>11</v>
      </c>
      <c r="M68" s="382">
        <v>4</v>
      </c>
      <c r="N68" s="382">
        <v>30</v>
      </c>
      <c r="O68" s="382">
        <v>0</v>
      </c>
      <c r="P68" s="382">
        <v>26</v>
      </c>
      <c r="Q68" s="383">
        <v>0</v>
      </c>
      <c r="R68" s="663">
        <f>SUM(C68:Q68)</f>
        <v>158</v>
      </c>
      <c r="S68" s="675">
        <f>R68/SUM(R68:R70)</f>
        <v>1.3187546949336449E-2</v>
      </c>
      <c r="T68" s="14"/>
      <c r="U68" s="14"/>
      <c r="V68" s="14"/>
      <c r="W68" s="14"/>
      <c r="X68" s="14"/>
      <c r="Y68" s="14"/>
      <c r="Z68" s="14"/>
      <c r="AA68" s="14"/>
      <c r="AB68" s="14"/>
      <c r="AC68" s="14"/>
      <c r="AD68" s="14"/>
      <c r="AE68" s="14"/>
      <c r="AF68" s="14"/>
    </row>
    <row r="69" spans="1:32" ht="17.25" customHeight="1" x14ac:dyDescent="0.25">
      <c r="A69" s="2150"/>
      <c r="B69" s="78" t="s">
        <v>206</v>
      </c>
      <c r="C69" s="384">
        <v>15</v>
      </c>
      <c r="D69" s="385">
        <v>52</v>
      </c>
      <c r="E69" s="385">
        <v>35</v>
      </c>
      <c r="F69" s="385">
        <v>35</v>
      </c>
      <c r="G69" s="385">
        <v>11</v>
      </c>
      <c r="H69" s="385">
        <v>3</v>
      </c>
      <c r="I69" s="385">
        <v>12</v>
      </c>
      <c r="J69" s="385">
        <v>1446</v>
      </c>
      <c r="K69" s="385">
        <v>112</v>
      </c>
      <c r="L69" s="385">
        <v>32</v>
      </c>
      <c r="M69" s="385">
        <v>521</v>
      </c>
      <c r="N69" s="385">
        <v>129</v>
      </c>
      <c r="O69" s="385">
        <v>10</v>
      </c>
      <c r="P69" s="385">
        <v>59</v>
      </c>
      <c r="Q69" s="386">
        <v>47</v>
      </c>
      <c r="R69" s="664">
        <f t="shared" ref="R69:R76" si="16">SUM(C69:Q69)</f>
        <v>2519</v>
      </c>
      <c r="S69" s="676">
        <f>R69/SUM(R68:R70)</f>
        <v>0.21024956180619314</v>
      </c>
      <c r="T69" s="14"/>
      <c r="U69" s="14"/>
      <c r="V69" s="14"/>
      <c r="W69" s="14"/>
      <c r="X69" s="14"/>
      <c r="Y69" s="14"/>
      <c r="Z69" s="14"/>
      <c r="AA69" s="14"/>
      <c r="AB69" s="14"/>
      <c r="AC69" s="14"/>
      <c r="AD69" s="14"/>
      <c r="AE69" s="14"/>
      <c r="AF69" s="14"/>
    </row>
    <row r="70" spans="1:32" ht="17.25" customHeight="1" thickBot="1" x14ac:dyDescent="0.3">
      <c r="A70" s="2151"/>
      <c r="B70" s="79" t="s">
        <v>207</v>
      </c>
      <c r="C70" s="387">
        <v>39</v>
      </c>
      <c r="D70" s="388">
        <v>174</v>
      </c>
      <c r="E70" s="388">
        <v>129</v>
      </c>
      <c r="F70" s="388">
        <v>47</v>
      </c>
      <c r="G70" s="388">
        <v>38</v>
      </c>
      <c r="H70" s="388">
        <v>10</v>
      </c>
      <c r="I70" s="388">
        <v>10</v>
      </c>
      <c r="J70" s="388">
        <v>5825</v>
      </c>
      <c r="K70" s="388">
        <v>274</v>
      </c>
      <c r="L70" s="388">
        <v>152</v>
      </c>
      <c r="M70" s="388">
        <v>1465</v>
      </c>
      <c r="N70" s="388">
        <v>542</v>
      </c>
      <c r="O70" s="388">
        <v>34</v>
      </c>
      <c r="P70" s="388">
        <v>303</v>
      </c>
      <c r="Q70" s="389">
        <v>262</v>
      </c>
      <c r="R70" s="665">
        <f t="shared" si="16"/>
        <v>9304</v>
      </c>
      <c r="S70" s="677">
        <f>R70/SUM(R68:R70)</f>
        <v>0.77656289124447042</v>
      </c>
      <c r="T70" s="14"/>
      <c r="U70" s="14"/>
      <c r="V70" s="14"/>
      <c r="W70" s="14"/>
      <c r="X70" s="14"/>
      <c r="Y70" s="14"/>
      <c r="Z70" s="14"/>
      <c r="AA70" s="14"/>
      <c r="AB70" s="14"/>
      <c r="AC70" s="14"/>
      <c r="AD70" s="14"/>
      <c r="AE70" s="14"/>
      <c r="AF70" s="14"/>
    </row>
    <row r="71" spans="1:32" ht="17.25" customHeight="1" x14ac:dyDescent="0.25">
      <c r="A71" s="2149" t="s">
        <v>169</v>
      </c>
      <c r="B71" s="75" t="s">
        <v>205</v>
      </c>
      <c r="C71" s="371">
        <v>0</v>
      </c>
      <c r="D71" s="372">
        <v>2</v>
      </c>
      <c r="E71" s="372">
        <v>8</v>
      </c>
      <c r="F71" s="372">
        <v>5</v>
      </c>
      <c r="G71" s="372">
        <v>1</v>
      </c>
      <c r="H71" s="372">
        <v>0</v>
      </c>
      <c r="I71" s="372">
        <v>0</v>
      </c>
      <c r="J71" s="372">
        <v>5</v>
      </c>
      <c r="K71" s="372">
        <v>8</v>
      </c>
      <c r="L71" s="372">
        <v>5</v>
      </c>
      <c r="M71" s="372">
        <v>0</v>
      </c>
      <c r="N71" s="372">
        <v>8</v>
      </c>
      <c r="O71" s="372">
        <v>0</v>
      </c>
      <c r="P71" s="372">
        <v>6</v>
      </c>
      <c r="Q71" s="373">
        <v>0</v>
      </c>
      <c r="R71" s="660">
        <f t="shared" si="16"/>
        <v>48</v>
      </c>
      <c r="S71" s="678">
        <f>R71/SUM(R71:R73)</f>
        <v>6.1839732027827877E-3</v>
      </c>
      <c r="T71" s="14"/>
      <c r="U71" s="14"/>
      <c r="V71" s="14"/>
      <c r="W71" s="14"/>
      <c r="X71" s="14"/>
      <c r="Y71" s="14"/>
      <c r="Z71" s="14"/>
      <c r="AA71" s="14"/>
      <c r="AB71" s="14"/>
      <c r="AC71" s="14"/>
      <c r="AD71" s="14"/>
      <c r="AE71" s="14"/>
      <c r="AF71" s="14"/>
    </row>
    <row r="72" spans="1:32" ht="17.25" customHeight="1" x14ac:dyDescent="0.25">
      <c r="A72" s="2150"/>
      <c r="B72" s="76" t="s">
        <v>206</v>
      </c>
      <c r="C72" s="374">
        <v>4</v>
      </c>
      <c r="D72" s="379">
        <v>32</v>
      </c>
      <c r="E72" s="379">
        <v>29</v>
      </c>
      <c r="F72" s="379">
        <v>22</v>
      </c>
      <c r="G72" s="379">
        <v>5</v>
      </c>
      <c r="H72" s="379">
        <v>1</v>
      </c>
      <c r="I72" s="379">
        <v>3</v>
      </c>
      <c r="J72" s="379">
        <v>780</v>
      </c>
      <c r="K72" s="379">
        <v>57</v>
      </c>
      <c r="L72" s="379">
        <v>11</v>
      </c>
      <c r="M72" s="379">
        <v>255</v>
      </c>
      <c r="N72" s="379">
        <v>76</v>
      </c>
      <c r="O72" s="379">
        <v>6</v>
      </c>
      <c r="P72" s="379">
        <v>36</v>
      </c>
      <c r="Q72" s="380">
        <v>23</v>
      </c>
      <c r="R72" s="661">
        <f t="shared" si="16"/>
        <v>1340</v>
      </c>
      <c r="S72" s="679">
        <f>R72/SUM(R71:R73)</f>
        <v>0.17263591857768618</v>
      </c>
      <c r="T72" s="14"/>
      <c r="U72" s="14"/>
      <c r="V72" s="14"/>
      <c r="W72" s="14"/>
      <c r="X72" s="14"/>
      <c r="Y72" s="14"/>
      <c r="Z72" s="14"/>
      <c r="AA72" s="14"/>
      <c r="AB72" s="14"/>
      <c r="AC72" s="14"/>
      <c r="AD72" s="14"/>
      <c r="AE72" s="14"/>
      <c r="AF72" s="14"/>
    </row>
    <row r="73" spans="1:32" ht="17.25" customHeight="1" thickBot="1" x14ac:dyDescent="0.3">
      <c r="A73" s="2150"/>
      <c r="B73" s="122" t="s">
        <v>207</v>
      </c>
      <c r="C73" s="376">
        <v>20</v>
      </c>
      <c r="D73" s="377">
        <v>97</v>
      </c>
      <c r="E73" s="377">
        <v>70</v>
      </c>
      <c r="F73" s="377">
        <v>25</v>
      </c>
      <c r="G73" s="377">
        <v>42</v>
      </c>
      <c r="H73" s="377">
        <v>5</v>
      </c>
      <c r="I73" s="377">
        <v>4</v>
      </c>
      <c r="J73" s="377">
        <v>4080</v>
      </c>
      <c r="K73" s="377">
        <v>193</v>
      </c>
      <c r="L73" s="377">
        <v>92</v>
      </c>
      <c r="M73" s="377">
        <v>907</v>
      </c>
      <c r="N73" s="377">
        <v>441</v>
      </c>
      <c r="O73" s="377">
        <v>39</v>
      </c>
      <c r="P73" s="377">
        <v>209</v>
      </c>
      <c r="Q73" s="378">
        <v>150</v>
      </c>
      <c r="R73" s="662">
        <f t="shared" si="16"/>
        <v>6374</v>
      </c>
      <c r="S73" s="680">
        <f>R73/SUM(R71:R73)</f>
        <v>0.82118010821953102</v>
      </c>
      <c r="T73" s="14"/>
      <c r="U73" s="14"/>
      <c r="V73" s="14"/>
      <c r="W73" s="14"/>
      <c r="X73" s="14"/>
      <c r="Y73" s="14"/>
      <c r="Z73" s="14"/>
      <c r="AA73" s="14"/>
      <c r="AB73" s="14"/>
      <c r="AC73" s="14"/>
      <c r="AD73" s="14"/>
      <c r="AE73" s="14"/>
      <c r="AF73" s="14"/>
    </row>
    <row r="74" spans="1:32" ht="17.25" customHeight="1" x14ac:dyDescent="0.25">
      <c r="A74" s="2149" t="s">
        <v>170</v>
      </c>
      <c r="B74" s="80" t="s">
        <v>205</v>
      </c>
      <c r="C74" s="390">
        <v>1</v>
      </c>
      <c r="D74" s="391">
        <v>0</v>
      </c>
      <c r="E74" s="391">
        <v>2</v>
      </c>
      <c r="F74" s="391">
        <v>0</v>
      </c>
      <c r="G74" s="391">
        <v>1</v>
      </c>
      <c r="H74" s="391">
        <v>0</v>
      </c>
      <c r="I74" s="391">
        <v>0</v>
      </c>
      <c r="J74" s="391">
        <v>3</v>
      </c>
      <c r="K74" s="391">
        <v>3</v>
      </c>
      <c r="L74" s="391">
        <v>0</v>
      </c>
      <c r="M74" s="391">
        <v>0</v>
      </c>
      <c r="N74" s="391">
        <v>2</v>
      </c>
      <c r="O74" s="391">
        <v>0</v>
      </c>
      <c r="P74" s="391">
        <v>0</v>
      </c>
      <c r="Q74" s="392">
        <v>0</v>
      </c>
      <c r="R74" s="663">
        <f t="shared" si="16"/>
        <v>12</v>
      </c>
      <c r="S74" s="675">
        <f>R74/SUM(R74:R76)</f>
        <v>1.4925373134328358E-2</v>
      </c>
      <c r="T74" s="14"/>
      <c r="U74" s="14"/>
      <c r="V74" s="14"/>
      <c r="W74" s="14"/>
      <c r="X74" s="14"/>
      <c r="Y74" s="14"/>
      <c r="Z74" s="14"/>
      <c r="AA74" s="14"/>
      <c r="AB74" s="14"/>
      <c r="AC74" s="14"/>
      <c r="AD74" s="14"/>
      <c r="AE74" s="14"/>
      <c r="AF74" s="14"/>
    </row>
    <row r="75" spans="1:32" ht="17.25" customHeight="1" x14ac:dyDescent="0.25">
      <c r="A75" s="2150"/>
      <c r="B75" s="78" t="s">
        <v>206</v>
      </c>
      <c r="C75" s="384">
        <v>3</v>
      </c>
      <c r="D75" s="385">
        <v>2</v>
      </c>
      <c r="E75" s="385">
        <v>2</v>
      </c>
      <c r="F75" s="385">
        <v>2</v>
      </c>
      <c r="G75" s="385">
        <v>2</v>
      </c>
      <c r="H75" s="385">
        <v>1</v>
      </c>
      <c r="I75" s="385">
        <v>2</v>
      </c>
      <c r="J75" s="385">
        <v>168</v>
      </c>
      <c r="K75" s="385">
        <v>8</v>
      </c>
      <c r="L75" s="385">
        <v>7</v>
      </c>
      <c r="M75" s="385">
        <v>23</v>
      </c>
      <c r="N75" s="385">
        <v>13</v>
      </c>
      <c r="O75" s="385">
        <v>6</v>
      </c>
      <c r="P75" s="385">
        <v>8</v>
      </c>
      <c r="Q75" s="386">
        <v>3</v>
      </c>
      <c r="R75" s="664">
        <f t="shared" si="16"/>
        <v>250</v>
      </c>
      <c r="S75" s="676">
        <f>R75/SUM(R74:R76)</f>
        <v>0.31094527363184077</v>
      </c>
      <c r="T75" s="14"/>
      <c r="U75" s="14"/>
      <c r="V75" s="14"/>
      <c r="W75" s="14"/>
      <c r="X75" s="14"/>
      <c r="Y75" s="14"/>
      <c r="Z75" s="14"/>
      <c r="AA75" s="14"/>
      <c r="AB75" s="14"/>
      <c r="AC75" s="14"/>
      <c r="AD75" s="14"/>
      <c r="AE75" s="14"/>
      <c r="AF75" s="14"/>
    </row>
    <row r="76" spans="1:32" ht="17.25" customHeight="1" thickBot="1" x14ac:dyDescent="0.3">
      <c r="A76" s="2165"/>
      <c r="B76" s="156" t="s">
        <v>207</v>
      </c>
      <c r="C76" s="393">
        <v>3</v>
      </c>
      <c r="D76" s="394">
        <v>8</v>
      </c>
      <c r="E76" s="394">
        <v>10</v>
      </c>
      <c r="F76" s="394">
        <v>4</v>
      </c>
      <c r="G76" s="394">
        <v>0</v>
      </c>
      <c r="H76" s="394">
        <v>1</v>
      </c>
      <c r="I76" s="394">
        <v>1</v>
      </c>
      <c r="J76" s="394">
        <v>329</v>
      </c>
      <c r="K76" s="394">
        <v>16</v>
      </c>
      <c r="L76" s="394">
        <v>9</v>
      </c>
      <c r="M76" s="394">
        <v>70</v>
      </c>
      <c r="N76" s="394">
        <v>46</v>
      </c>
      <c r="O76" s="394">
        <v>2</v>
      </c>
      <c r="P76" s="394">
        <v>28</v>
      </c>
      <c r="Q76" s="395">
        <v>15</v>
      </c>
      <c r="R76" s="667">
        <f t="shared" si="16"/>
        <v>542</v>
      </c>
      <c r="S76" s="692">
        <f>R76/SUM(R74:R76)</f>
        <v>0.67412935323383083</v>
      </c>
      <c r="T76" s="14"/>
      <c r="U76" s="14"/>
      <c r="V76" s="14"/>
      <c r="W76" s="14"/>
      <c r="X76" s="14"/>
      <c r="Y76" s="14"/>
      <c r="Z76" s="14"/>
      <c r="AA76" s="14"/>
      <c r="AB76" s="14"/>
      <c r="AC76" s="14"/>
      <c r="AD76" s="14"/>
      <c r="AE76" s="14"/>
      <c r="AF76" s="14"/>
    </row>
    <row r="77" spans="1:32" ht="17.25" customHeight="1" thickTop="1" x14ac:dyDescent="0.25">
      <c r="A77" s="2147" t="s">
        <v>135</v>
      </c>
      <c r="B77" s="155" t="s">
        <v>205</v>
      </c>
      <c r="C77" s="224">
        <f t="shared" ref="C77:Q77" si="17">SUM(C65,C68,C71,C74)</f>
        <v>5</v>
      </c>
      <c r="D77" s="224">
        <f t="shared" si="17"/>
        <v>5</v>
      </c>
      <c r="E77" s="224">
        <f t="shared" si="17"/>
        <v>21</v>
      </c>
      <c r="F77" s="224">
        <f t="shared" si="17"/>
        <v>15</v>
      </c>
      <c r="G77" s="224">
        <f t="shared" si="17"/>
        <v>8</v>
      </c>
      <c r="H77" s="224">
        <f t="shared" si="17"/>
        <v>0</v>
      </c>
      <c r="I77" s="224">
        <f t="shared" si="17"/>
        <v>1</v>
      </c>
      <c r="J77" s="224">
        <f t="shared" si="17"/>
        <v>24</v>
      </c>
      <c r="K77" s="224">
        <f t="shared" si="17"/>
        <v>47</v>
      </c>
      <c r="L77" s="224">
        <f t="shared" si="17"/>
        <v>16</v>
      </c>
      <c r="M77" s="224">
        <f t="shared" si="17"/>
        <v>4</v>
      </c>
      <c r="N77" s="224">
        <f t="shared" si="17"/>
        <v>40</v>
      </c>
      <c r="O77" s="224">
        <f t="shared" si="17"/>
        <v>0</v>
      </c>
      <c r="P77" s="224">
        <f t="shared" si="17"/>
        <v>32</v>
      </c>
      <c r="Q77" s="225">
        <f t="shared" si="17"/>
        <v>0</v>
      </c>
      <c r="R77" s="639">
        <f>SUM(C77:Q77)</f>
        <v>218</v>
      </c>
      <c r="S77" s="770">
        <f>R77/SUM(R77:R79)</f>
        <v>1.0473719611799751E-2</v>
      </c>
      <c r="T77" s="14"/>
      <c r="U77" s="14"/>
      <c r="V77" s="14"/>
      <c r="W77" s="14"/>
      <c r="X77" s="14"/>
      <c r="Y77" s="14"/>
      <c r="Z77" s="14"/>
      <c r="AA77" s="14"/>
      <c r="AB77" s="14"/>
      <c r="AC77" s="14"/>
      <c r="AD77" s="14"/>
      <c r="AE77" s="14"/>
      <c r="AF77" s="14"/>
    </row>
    <row r="78" spans="1:32" ht="17.25" customHeight="1" x14ac:dyDescent="0.25">
      <c r="A78" s="2147"/>
      <c r="B78" s="76" t="s">
        <v>206</v>
      </c>
      <c r="C78" s="227">
        <f t="shared" ref="C78:Q78" si="18">SUM(C66,C69,C72,C75)</f>
        <v>22</v>
      </c>
      <c r="D78" s="227">
        <f t="shared" si="18"/>
        <v>86</v>
      </c>
      <c r="E78" s="227">
        <f t="shared" si="18"/>
        <v>66</v>
      </c>
      <c r="F78" s="227">
        <f t="shared" si="18"/>
        <v>59</v>
      </c>
      <c r="G78" s="227">
        <f t="shared" si="18"/>
        <v>18</v>
      </c>
      <c r="H78" s="227">
        <f t="shared" si="18"/>
        <v>5</v>
      </c>
      <c r="I78" s="227">
        <f t="shared" si="18"/>
        <v>17</v>
      </c>
      <c r="J78" s="227">
        <f t="shared" si="18"/>
        <v>2398</v>
      </c>
      <c r="K78" s="227">
        <f t="shared" si="18"/>
        <v>178</v>
      </c>
      <c r="L78" s="227">
        <f t="shared" si="18"/>
        <v>51</v>
      </c>
      <c r="M78" s="227">
        <f t="shared" si="18"/>
        <v>800</v>
      </c>
      <c r="N78" s="227">
        <f t="shared" si="18"/>
        <v>219</v>
      </c>
      <c r="O78" s="227">
        <f t="shared" si="18"/>
        <v>22</v>
      </c>
      <c r="P78" s="227">
        <f t="shared" si="18"/>
        <v>103</v>
      </c>
      <c r="Q78" s="228">
        <f t="shared" si="18"/>
        <v>73</v>
      </c>
      <c r="R78" s="636">
        <f>SUM(C78:Q78)</f>
        <v>4117</v>
      </c>
      <c r="S78" s="681">
        <f>R78/SUM(R77:R79)</f>
        <v>0.19779955798981455</v>
      </c>
      <c r="T78" s="14"/>
      <c r="U78" s="14"/>
      <c r="V78" s="14"/>
      <c r="W78" s="14"/>
      <c r="X78" s="14"/>
      <c r="Y78" s="14"/>
      <c r="Z78" s="14"/>
      <c r="AA78" s="14"/>
      <c r="AB78" s="14"/>
      <c r="AC78" s="14"/>
      <c r="AD78" s="14"/>
      <c r="AE78" s="14"/>
      <c r="AF78" s="14"/>
    </row>
    <row r="79" spans="1:32" ht="17.25" customHeight="1" thickBot="1" x14ac:dyDescent="0.3">
      <c r="A79" s="2148"/>
      <c r="B79" s="77" t="s">
        <v>207</v>
      </c>
      <c r="C79" s="281">
        <f t="shared" ref="C79:Q79" si="19">SUM(C67,C70,C73,C76)</f>
        <v>63</v>
      </c>
      <c r="D79" s="281">
        <f t="shared" si="19"/>
        <v>284</v>
      </c>
      <c r="E79" s="281">
        <f t="shared" si="19"/>
        <v>215</v>
      </c>
      <c r="F79" s="281">
        <f t="shared" si="19"/>
        <v>76</v>
      </c>
      <c r="G79" s="281">
        <f t="shared" si="19"/>
        <v>81</v>
      </c>
      <c r="H79" s="281">
        <f t="shared" si="19"/>
        <v>16</v>
      </c>
      <c r="I79" s="281">
        <f t="shared" si="19"/>
        <v>15</v>
      </c>
      <c r="J79" s="281">
        <f t="shared" si="19"/>
        <v>10404</v>
      </c>
      <c r="K79" s="281">
        <f t="shared" si="19"/>
        <v>488</v>
      </c>
      <c r="L79" s="281">
        <f t="shared" si="19"/>
        <v>255</v>
      </c>
      <c r="M79" s="281">
        <f t="shared" si="19"/>
        <v>2476</v>
      </c>
      <c r="N79" s="281">
        <f t="shared" si="19"/>
        <v>1047</v>
      </c>
      <c r="O79" s="281">
        <f t="shared" si="19"/>
        <v>75</v>
      </c>
      <c r="P79" s="281">
        <f t="shared" si="19"/>
        <v>547</v>
      </c>
      <c r="Q79" s="637">
        <f t="shared" si="19"/>
        <v>437</v>
      </c>
      <c r="R79" s="638">
        <f>SUM(C79:Q79)</f>
        <v>16479</v>
      </c>
      <c r="S79" s="1195">
        <f>R79/SUM(R77:R79)</f>
        <v>0.79172672239838571</v>
      </c>
      <c r="T79" s="14"/>
      <c r="U79" s="14"/>
      <c r="V79" s="14"/>
      <c r="W79" s="14"/>
      <c r="X79" s="14"/>
      <c r="Y79" s="14"/>
      <c r="Z79" s="14"/>
      <c r="AA79" s="14"/>
      <c r="AB79" s="14"/>
      <c r="AC79" s="14"/>
      <c r="AD79" s="14"/>
      <c r="AE79" s="14"/>
      <c r="AF79" s="14"/>
    </row>
    <row r="80" spans="1:32" ht="15.75" customHeight="1" x14ac:dyDescent="0.25">
      <c r="A80" s="2170" t="s">
        <v>134</v>
      </c>
      <c r="B80" s="80" t="s">
        <v>205</v>
      </c>
      <c r="C80" s="682">
        <f t="shared" ref="C80:R80" si="20">C77/SUM(C77:C79)</f>
        <v>5.5555555555555552E-2</v>
      </c>
      <c r="D80" s="683">
        <f t="shared" si="20"/>
        <v>1.3333333333333334E-2</v>
      </c>
      <c r="E80" s="683">
        <f t="shared" si="20"/>
        <v>6.9536423841059597E-2</v>
      </c>
      <c r="F80" s="683">
        <f t="shared" si="20"/>
        <v>0.1</v>
      </c>
      <c r="G80" s="683">
        <f t="shared" si="20"/>
        <v>7.476635514018691E-2</v>
      </c>
      <c r="H80" s="683">
        <f t="shared" si="20"/>
        <v>0</v>
      </c>
      <c r="I80" s="683">
        <f t="shared" si="20"/>
        <v>3.0303030303030304E-2</v>
      </c>
      <c r="J80" s="683">
        <f t="shared" si="20"/>
        <v>1.8711991267737408E-3</v>
      </c>
      <c r="K80" s="683">
        <f t="shared" si="20"/>
        <v>6.5918653576437586E-2</v>
      </c>
      <c r="L80" s="683">
        <f t="shared" si="20"/>
        <v>4.9689440993788817E-2</v>
      </c>
      <c r="M80" s="683">
        <f t="shared" si="20"/>
        <v>1.2195121951219512E-3</v>
      </c>
      <c r="N80" s="683">
        <f t="shared" si="20"/>
        <v>3.0627871362940276E-2</v>
      </c>
      <c r="O80" s="683">
        <f t="shared" si="20"/>
        <v>0</v>
      </c>
      <c r="P80" s="683">
        <f t="shared" si="20"/>
        <v>4.6920821114369501E-2</v>
      </c>
      <c r="Q80" s="777">
        <f t="shared" si="20"/>
        <v>0</v>
      </c>
      <c r="R80" s="678">
        <f t="shared" si="20"/>
        <v>1.0473719611799751E-2</v>
      </c>
      <c r="S80" s="2153"/>
      <c r="T80" s="14"/>
      <c r="U80" s="14"/>
      <c r="V80" s="14"/>
      <c r="W80" s="14"/>
      <c r="X80" s="14"/>
      <c r="Y80" s="14"/>
      <c r="Z80" s="14"/>
      <c r="AA80" s="14"/>
      <c r="AB80" s="14"/>
      <c r="AC80" s="14"/>
      <c r="AD80" s="14"/>
      <c r="AE80" s="14"/>
      <c r="AF80" s="14"/>
    </row>
    <row r="81" spans="1:32" ht="15.75" customHeight="1" x14ac:dyDescent="0.25">
      <c r="A81" s="2147"/>
      <c r="B81" s="78" t="s">
        <v>206</v>
      </c>
      <c r="C81" s="685">
        <f t="shared" ref="C81:R81" si="21">C78/SUM(C77:C79)</f>
        <v>0.24444444444444444</v>
      </c>
      <c r="D81" s="686">
        <f t="shared" si="21"/>
        <v>0.22933333333333333</v>
      </c>
      <c r="E81" s="686">
        <f t="shared" si="21"/>
        <v>0.2185430463576159</v>
      </c>
      <c r="F81" s="686">
        <f t="shared" si="21"/>
        <v>0.39333333333333331</v>
      </c>
      <c r="G81" s="686">
        <f t="shared" si="21"/>
        <v>0.16822429906542055</v>
      </c>
      <c r="H81" s="686">
        <f t="shared" si="21"/>
        <v>0.23809523809523808</v>
      </c>
      <c r="I81" s="686">
        <f t="shared" si="21"/>
        <v>0.51515151515151514</v>
      </c>
      <c r="J81" s="686">
        <f t="shared" si="21"/>
        <v>0.18696397941680962</v>
      </c>
      <c r="K81" s="686">
        <f t="shared" si="21"/>
        <v>0.24964936886395511</v>
      </c>
      <c r="L81" s="686">
        <f t="shared" si="21"/>
        <v>0.15838509316770186</v>
      </c>
      <c r="M81" s="686">
        <f t="shared" si="21"/>
        <v>0.24390243902439024</v>
      </c>
      <c r="N81" s="686">
        <f t="shared" si="21"/>
        <v>0.16768759571209801</v>
      </c>
      <c r="O81" s="686">
        <f t="shared" si="21"/>
        <v>0.22680412371134021</v>
      </c>
      <c r="P81" s="686">
        <f t="shared" si="21"/>
        <v>0.15102639296187684</v>
      </c>
      <c r="Q81" s="778">
        <f t="shared" si="21"/>
        <v>0.14313725490196078</v>
      </c>
      <c r="R81" s="679">
        <f t="shared" si="21"/>
        <v>0.19779955798981455</v>
      </c>
      <c r="S81" s="2153"/>
      <c r="T81" s="14"/>
      <c r="U81" s="14"/>
      <c r="V81" s="14"/>
      <c r="W81" s="14"/>
      <c r="X81" s="14"/>
      <c r="Y81" s="14"/>
      <c r="Z81" s="14"/>
      <c r="AA81" s="14"/>
      <c r="AB81" s="14"/>
      <c r="AC81" s="14"/>
      <c r="AD81" s="14"/>
      <c r="AE81" s="14"/>
      <c r="AF81" s="14"/>
    </row>
    <row r="82" spans="1:32" ht="18.75" customHeight="1" thickBot="1" x14ac:dyDescent="0.3">
      <c r="A82" s="2148"/>
      <c r="B82" s="79" t="s">
        <v>207</v>
      </c>
      <c r="C82" s="695">
        <f t="shared" ref="C82:R82" si="22">C79/SUM(C77:C79)</f>
        <v>0.7</v>
      </c>
      <c r="D82" s="696">
        <f t="shared" si="22"/>
        <v>0.7573333333333333</v>
      </c>
      <c r="E82" s="696">
        <f t="shared" si="22"/>
        <v>0.71192052980132448</v>
      </c>
      <c r="F82" s="696">
        <f t="shared" si="22"/>
        <v>0.50666666666666671</v>
      </c>
      <c r="G82" s="696">
        <f t="shared" si="22"/>
        <v>0.7570093457943925</v>
      </c>
      <c r="H82" s="696">
        <f t="shared" si="22"/>
        <v>0.76190476190476186</v>
      </c>
      <c r="I82" s="696">
        <f t="shared" si="22"/>
        <v>0.45454545454545453</v>
      </c>
      <c r="J82" s="696">
        <f t="shared" si="22"/>
        <v>0.81116482145641666</v>
      </c>
      <c r="K82" s="696">
        <f t="shared" si="22"/>
        <v>0.68443197755960727</v>
      </c>
      <c r="L82" s="696">
        <f t="shared" si="22"/>
        <v>0.79192546583850931</v>
      </c>
      <c r="M82" s="696">
        <f t="shared" si="22"/>
        <v>0.75487804878048781</v>
      </c>
      <c r="N82" s="696">
        <f t="shared" si="22"/>
        <v>0.80168453292496167</v>
      </c>
      <c r="O82" s="696">
        <f t="shared" si="22"/>
        <v>0.77319587628865982</v>
      </c>
      <c r="P82" s="696">
        <f t="shared" si="22"/>
        <v>0.80205278592375362</v>
      </c>
      <c r="Q82" s="779">
        <f t="shared" si="22"/>
        <v>0.85686274509803917</v>
      </c>
      <c r="R82" s="680">
        <f t="shared" si="22"/>
        <v>0.79172672239838571</v>
      </c>
      <c r="S82" s="2154"/>
      <c r="T82" s="14"/>
      <c r="U82" s="14"/>
      <c r="V82" s="14"/>
      <c r="W82" s="14"/>
      <c r="X82" s="14"/>
      <c r="Y82" s="14"/>
      <c r="Z82" s="14"/>
      <c r="AA82" s="14"/>
      <c r="AB82" s="14"/>
      <c r="AC82" s="14"/>
      <c r="AD82" s="14"/>
      <c r="AE82" s="14"/>
      <c r="AF82" s="14"/>
    </row>
    <row r="83" spans="1:32" ht="15.75" customHeight="1" thickBot="1" x14ac:dyDescent="0.3">
      <c r="A83" s="2155" t="s">
        <v>117</v>
      </c>
      <c r="B83" s="2156"/>
      <c r="C83" s="2156"/>
      <c r="D83" s="2156"/>
      <c r="E83" s="2156"/>
      <c r="F83" s="2156"/>
      <c r="G83" s="2156"/>
      <c r="H83" s="2156"/>
      <c r="I83" s="2156"/>
      <c r="J83" s="2156"/>
      <c r="K83" s="2156"/>
      <c r="L83" s="2156"/>
      <c r="M83" s="2156"/>
      <c r="N83" s="2156"/>
      <c r="O83" s="2156"/>
      <c r="P83" s="2156"/>
      <c r="Q83" s="2156"/>
      <c r="R83" s="2156"/>
      <c r="S83" s="2157"/>
      <c r="T83" s="14"/>
      <c r="U83" s="14"/>
      <c r="V83" s="14"/>
      <c r="W83" s="14"/>
      <c r="X83" s="14"/>
      <c r="Y83" s="14"/>
      <c r="Z83" s="14"/>
      <c r="AA83" s="14"/>
      <c r="AB83" s="14"/>
      <c r="AC83" s="14"/>
      <c r="AD83" s="14"/>
      <c r="AE83" s="14"/>
      <c r="AF83" s="14"/>
    </row>
    <row r="84" spans="1:32" ht="71.25" customHeight="1" thickBot="1" x14ac:dyDescent="0.3">
      <c r="A84" s="73"/>
      <c r="B84" s="157" t="s">
        <v>203</v>
      </c>
      <c r="C84" s="704" t="s">
        <v>148</v>
      </c>
      <c r="D84" s="165" t="s">
        <v>149</v>
      </c>
      <c r="E84" s="165" t="s">
        <v>150</v>
      </c>
      <c r="F84" s="165" t="s">
        <v>151</v>
      </c>
      <c r="G84" s="165" t="s">
        <v>152</v>
      </c>
      <c r="H84" s="165" t="s">
        <v>153</v>
      </c>
      <c r="I84" s="165" t="s">
        <v>154</v>
      </c>
      <c r="J84" s="165" t="s">
        <v>155</v>
      </c>
      <c r="K84" s="165" t="s">
        <v>156</v>
      </c>
      <c r="L84" s="165" t="s">
        <v>157</v>
      </c>
      <c r="M84" s="165" t="s">
        <v>158</v>
      </c>
      <c r="N84" s="165" t="s">
        <v>159</v>
      </c>
      <c r="O84" s="165" t="s">
        <v>160</v>
      </c>
      <c r="P84" s="165" t="s">
        <v>161</v>
      </c>
      <c r="Q84" s="166" t="s">
        <v>162</v>
      </c>
      <c r="R84" s="157" t="s">
        <v>163</v>
      </c>
      <c r="S84" s="157" t="s">
        <v>204</v>
      </c>
      <c r="T84" s="15"/>
      <c r="U84" s="15"/>
      <c r="V84" s="15"/>
      <c r="W84" s="15"/>
      <c r="X84" s="15"/>
      <c r="Y84" s="15"/>
      <c r="Z84" s="15"/>
      <c r="AA84" s="15"/>
      <c r="AB84" s="15"/>
      <c r="AC84" s="15"/>
      <c r="AD84" s="15"/>
      <c r="AE84" s="15"/>
      <c r="AF84" s="16"/>
    </row>
    <row r="85" spans="1:32" ht="15.75" customHeight="1" thickBot="1" x14ac:dyDescent="0.3">
      <c r="A85" s="2158" t="s">
        <v>165</v>
      </c>
      <c r="B85" s="2159"/>
      <c r="C85" s="2159"/>
      <c r="D85" s="2159"/>
      <c r="E85" s="2159"/>
      <c r="F85" s="2159"/>
      <c r="G85" s="2159"/>
      <c r="H85" s="2159"/>
      <c r="I85" s="2159"/>
      <c r="J85" s="2159"/>
      <c r="K85" s="2159"/>
      <c r="L85" s="2159"/>
      <c r="M85" s="2159"/>
      <c r="N85" s="2159"/>
      <c r="O85" s="2159"/>
      <c r="P85" s="2159"/>
      <c r="Q85" s="2159"/>
      <c r="R85" s="2159"/>
      <c r="S85" s="2160"/>
      <c r="T85" s="15"/>
      <c r="U85" s="15"/>
      <c r="V85" s="15"/>
      <c r="W85" s="17"/>
      <c r="X85" s="15"/>
      <c r="Y85" s="15"/>
      <c r="Z85" s="15"/>
      <c r="AA85" s="15"/>
      <c r="AB85" s="15"/>
      <c r="AC85" s="15"/>
      <c r="AD85" s="15"/>
      <c r="AE85" s="17"/>
      <c r="AF85" s="16"/>
    </row>
    <row r="86" spans="1:32" ht="17.25" customHeight="1" x14ac:dyDescent="0.25">
      <c r="A86" s="2149" t="s">
        <v>112</v>
      </c>
      <c r="B86" s="75" t="s">
        <v>205</v>
      </c>
      <c r="C86" s="565">
        <v>1</v>
      </c>
      <c r="D86" s="372">
        <v>9</v>
      </c>
      <c r="E86" s="372">
        <v>6</v>
      </c>
      <c r="F86" s="372">
        <v>2</v>
      </c>
      <c r="G86" s="372">
        <v>2</v>
      </c>
      <c r="H86" s="372">
        <v>0</v>
      </c>
      <c r="I86" s="372">
        <v>2</v>
      </c>
      <c r="J86" s="372">
        <v>81</v>
      </c>
      <c r="K86" s="372">
        <v>30</v>
      </c>
      <c r="L86" s="372">
        <v>6</v>
      </c>
      <c r="M86" s="372">
        <v>11</v>
      </c>
      <c r="N86" s="372">
        <v>25</v>
      </c>
      <c r="O86" s="372">
        <v>0</v>
      </c>
      <c r="P86" s="372">
        <v>6</v>
      </c>
      <c r="Q86" s="566">
        <v>5</v>
      </c>
      <c r="R86" s="635">
        <f t="shared" ref="R86:R94" si="23">SUM(C86:Q86)</f>
        <v>186</v>
      </c>
      <c r="S86" s="678">
        <f>R86/SUM(R86:R88)</f>
        <v>5.8197747183979978E-2</v>
      </c>
      <c r="T86" s="15"/>
      <c r="U86" s="15"/>
      <c r="V86" s="15"/>
      <c r="W86" s="17"/>
      <c r="X86" s="15"/>
      <c r="Y86" s="15"/>
      <c r="Z86" s="15"/>
      <c r="AA86" s="15"/>
      <c r="AB86" s="15"/>
      <c r="AC86" s="15"/>
      <c r="AD86" s="15"/>
      <c r="AE86" s="17"/>
      <c r="AF86" s="16"/>
    </row>
    <row r="87" spans="1:32" ht="17.25" customHeight="1" x14ac:dyDescent="0.25">
      <c r="A87" s="2150"/>
      <c r="B87" s="76" t="s">
        <v>206</v>
      </c>
      <c r="C87" s="567">
        <v>1</v>
      </c>
      <c r="D87" s="374">
        <v>15</v>
      </c>
      <c r="E87" s="374">
        <v>11</v>
      </c>
      <c r="F87" s="374">
        <v>10</v>
      </c>
      <c r="G87" s="374">
        <v>7</v>
      </c>
      <c r="H87" s="374">
        <v>0</v>
      </c>
      <c r="I87" s="374">
        <v>4</v>
      </c>
      <c r="J87" s="374">
        <v>539</v>
      </c>
      <c r="K87" s="374">
        <v>57</v>
      </c>
      <c r="L87" s="374">
        <v>4</v>
      </c>
      <c r="M87" s="374">
        <v>157</v>
      </c>
      <c r="N87" s="374">
        <v>44</v>
      </c>
      <c r="O87" s="374">
        <v>3</v>
      </c>
      <c r="P87" s="374">
        <v>15</v>
      </c>
      <c r="Q87" s="568">
        <v>24</v>
      </c>
      <c r="R87" s="636">
        <f t="shared" si="23"/>
        <v>891</v>
      </c>
      <c r="S87" s="679">
        <f>R87/SUM(R86:R88)</f>
        <v>0.2787859824780976</v>
      </c>
      <c r="T87" s="15"/>
      <c r="U87" s="15"/>
      <c r="V87" s="15"/>
      <c r="W87" s="17"/>
      <c r="X87" s="15"/>
      <c r="Y87" s="15"/>
      <c r="Z87" s="15"/>
      <c r="AA87" s="15"/>
      <c r="AB87" s="15"/>
      <c r="AC87" s="15"/>
      <c r="AD87" s="15"/>
      <c r="AE87" s="17"/>
      <c r="AF87" s="16"/>
    </row>
    <row r="88" spans="1:32" ht="17.25" customHeight="1" thickBot="1" x14ac:dyDescent="0.3">
      <c r="A88" s="2151"/>
      <c r="B88" s="77" t="s">
        <v>207</v>
      </c>
      <c r="C88" s="569">
        <v>2</v>
      </c>
      <c r="D88" s="377">
        <v>37</v>
      </c>
      <c r="E88" s="377">
        <v>22</v>
      </c>
      <c r="F88" s="377">
        <v>13</v>
      </c>
      <c r="G88" s="377">
        <v>5</v>
      </c>
      <c r="H88" s="377">
        <v>3</v>
      </c>
      <c r="I88" s="377">
        <v>1</v>
      </c>
      <c r="J88" s="377">
        <v>1420</v>
      </c>
      <c r="K88" s="377">
        <v>37</v>
      </c>
      <c r="L88" s="377">
        <v>41</v>
      </c>
      <c r="M88" s="377">
        <v>266</v>
      </c>
      <c r="N88" s="377">
        <v>157</v>
      </c>
      <c r="O88" s="377">
        <v>4</v>
      </c>
      <c r="P88" s="377">
        <v>41</v>
      </c>
      <c r="Q88" s="570">
        <v>70</v>
      </c>
      <c r="R88" s="638">
        <f t="shared" si="23"/>
        <v>2119</v>
      </c>
      <c r="S88" s="680">
        <f>R88/SUM(R86:R88)</f>
        <v>0.66301627033792243</v>
      </c>
      <c r="T88" s="15"/>
      <c r="U88" s="15"/>
      <c r="V88" s="15"/>
      <c r="W88" s="15"/>
      <c r="X88" s="15"/>
      <c r="Y88" s="15"/>
      <c r="Z88" s="15"/>
      <c r="AA88" s="15"/>
      <c r="AB88" s="15"/>
      <c r="AC88" s="15"/>
      <c r="AD88" s="15"/>
      <c r="AE88" s="15"/>
      <c r="AF88" s="16"/>
    </row>
    <row r="89" spans="1:32" ht="17.25" customHeight="1" x14ac:dyDescent="0.25">
      <c r="A89" s="2149" t="s">
        <v>113</v>
      </c>
      <c r="B89" s="80" t="s">
        <v>205</v>
      </c>
      <c r="C89" s="571">
        <v>5</v>
      </c>
      <c r="D89" s="382">
        <v>22</v>
      </c>
      <c r="E89" s="382">
        <v>13</v>
      </c>
      <c r="F89" s="382">
        <v>6</v>
      </c>
      <c r="G89" s="382">
        <v>0</v>
      </c>
      <c r="H89" s="382">
        <v>0</v>
      </c>
      <c r="I89" s="382">
        <v>1</v>
      </c>
      <c r="J89" s="382">
        <v>100</v>
      </c>
      <c r="K89" s="382">
        <v>30</v>
      </c>
      <c r="L89" s="382">
        <v>10</v>
      </c>
      <c r="M89" s="382">
        <v>47</v>
      </c>
      <c r="N89" s="382">
        <v>44</v>
      </c>
      <c r="O89" s="382">
        <v>1</v>
      </c>
      <c r="P89" s="382">
        <v>16</v>
      </c>
      <c r="Q89" s="572">
        <v>6</v>
      </c>
      <c r="R89" s="645">
        <f t="shared" si="23"/>
        <v>301</v>
      </c>
      <c r="S89" s="675">
        <f>R89/SUM(R89:R91)</f>
        <v>4.0555106440312585E-2</v>
      </c>
      <c r="T89" s="15"/>
      <c r="U89" s="15"/>
      <c r="V89" s="15"/>
      <c r="W89" s="15"/>
      <c r="X89" s="15"/>
      <c r="Y89" s="15"/>
      <c r="Z89" s="15"/>
      <c r="AA89" s="15"/>
      <c r="AB89" s="15"/>
      <c r="AC89" s="15"/>
      <c r="AD89" s="15"/>
      <c r="AE89" s="15"/>
      <c r="AF89" s="16"/>
    </row>
    <row r="90" spans="1:32" ht="17.25" customHeight="1" x14ac:dyDescent="0.25">
      <c r="A90" s="2150"/>
      <c r="B90" s="78" t="s">
        <v>206</v>
      </c>
      <c r="C90" s="573">
        <v>0</v>
      </c>
      <c r="D90" s="385">
        <v>40</v>
      </c>
      <c r="E90" s="385">
        <v>31</v>
      </c>
      <c r="F90" s="385">
        <v>23</v>
      </c>
      <c r="G90" s="385">
        <v>7</v>
      </c>
      <c r="H90" s="385">
        <v>0</v>
      </c>
      <c r="I90" s="385">
        <v>4</v>
      </c>
      <c r="J90" s="385">
        <v>1131</v>
      </c>
      <c r="K90" s="385">
        <v>83</v>
      </c>
      <c r="L90" s="385">
        <v>14</v>
      </c>
      <c r="M90" s="385">
        <v>399</v>
      </c>
      <c r="N90" s="385">
        <v>64</v>
      </c>
      <c r="O90" s="385">
        <v>11</v>
      </c>
      <c r="P90" s="385">
        <v>50</v>
      </c>
      <c r="Q90" s="574">
        <v>36</v>
      </c>
      <c r="R90" s="646">
        <f t="shared" si="23"/>
        <v>1893</v>
      </c>
      <c r="S90" s="676">
        <f>R90/SUM(R89:R91)</f>
        <v>0.25505254648342762</v>
      </c>
      <c r="T90" s="15"/>
      <c r="U90" s="15"/>
      <c r="V90" s="15"/>
      <c r="W90" s="15"/>
      <c r="X90" s="15"/>
      <c r="Y90" s="15"/>
      <c r="Z90" s="15"/>
      <c r="AA90" s="15"/>
      <c r="AB90" s="15"/>
      <c r="AC90" s="15"/>
      <c r="AD90" s="15"/>
      <c r="AE90" s="15"/>
      <c r="AF90" s="16"/>
    </row>
    <row r="91" spans="1:32" ht="17.25" customHeight="1" thickBot="1" x14ac:dyDescent="0.3">
      <c r="A91" s="2151"/>
      <c r="B91" s="79" t="s">
        <v>207</v>
      </c>
      <c r="C91" s="575">
        <v>9</v>
      </c>
      <c r="D91" s="388">
        <v>107</v>
      </c>
      <c r="E91" s="388">
        <v>69</v>
      </c>
      <c r="F91" s="388">
        <v>22</v>
      </c>
      <c r="G91" s="388">
        <v>30</v>
      </c>
      <c r="H91" s="388">
        <v>5</v>
      </c>
      <c r="I91" s="388">
        <v>12</v>
      </c>
      <c r="J91" s="388">
        <v>3308</v>
      </c>
      <c r="K91" s="388">
        <v>182</v>
      </c>
      <c r="L91" s="388">
        <v>57</v>
      </c>
      <c r="M91" s="388">
        <v>821</v>
      </c>
      <c r="N91" s="388">
        <v>298</v>
      </c>
      <c r="O91" s="388">
        <v>22</v>
      </c>
      <c r="P91" s="388">
        <v>158</v>
      </c>
      <c r="Q91" s="576">
        <v>128</v>
      </c>
      <c r="R91" s="647">
        <f t="shared" si="23"/>
        <v>5228</v>
      </c>
      <c r="S91" s="677">
        <f>R91/SUM(R89:R91)</f>
        <v>0.70439234707625975</v>
      </c>
      <c r="T91" s="15"/>
      <c r="U91" s="15"/>
      <c r="V91" s="15"/>
      <c r="W91" s="15"/>
      <c r="X91" s="15"/>
      <c r="Y91" s="15"/>
      <c r="Z91" s="15"/>
      <c r="AA91" s="15"/>
      <c r="AB91" s="15"/>
      <c r="AC91" s="15"/>
      <c r="AD91" s="15"/>
      <c r="AE91" s="15"/>
      <c r="AF91" s="16"/>
    </row>
    <row r="92" spans="1:32" ht="17.25" customHeight="1" x14ac:dyDescent="0.25">
      <c r="A92" s="2149" t="s">
        <v>114</v>
      </c>
      <c r="B92" s="75" t="s">
        <v>205</v>
      </c>
      <c r="C92" s="565">
        <v>1</v>
      </c>
      <c r="D92" s="372">
        <v>10</v>
      </c>
      <c r="E92" s="372">
        <v>7</v>
      </c>
      <c r="F92" s="372">
        <v>6</v>
      </c>
      <c r="G92" s="372">
        <v>4</v>
      </c>
      <c r="H92" s="372">
        <v>0</v>
      </c>
      <c r="I92" s="372">
        <v>10</v>
      </c>
      <c r="J92" s="372">
        <v>54</v>
      </c>
      <c r="K92" s="372">
        <v>18</v>
      </c>
      <c r="L92" s="372">
        <v>10</v>
      </c>
      <c r="M92" s="372">
        <v>16</v>
      </c>
      <c r="N92" s="372">
        <v>21</v>
      </c>
      <c r="O92" s="372">
        <v>0</v>
      </c>
      <c r="P92" s="372">
        <v>14</v>
      </c>
      <c r="Q92" s="566">
        <v>4</v>
      </c>
      <c r="R92" s="635">
        <f t="shared" si="23"/>
        <v>175</v>
      </c>
      <c r="S92" s="678">
        <f>R92/SUM(R92:R94)</f>
        <v>1.7170329670329672E-2</v>
      </c>
      <c r="T92" s="15"/>
      <c r="U92" s="15"/>
      <c r="V92" s="15"/>
      <c r="W92" s="15"/>
      <c r="X92" s="15"/>
      <c r="Y92" s="15"/>
      <c r="Z92" s="15"/>
      <c r="AA92" s="15"/>
      <c r="AB92" s="15"/>
      <c r="AC92" s="15"/>
      <c r="AD92" s="15"/>
      <c r="AE92" s="15"/>
      <c r="AF92" s="16"/>
    </row>
    <row r="93" spans="1:32" ht="17.25" customHeight="1" x14ac:dyDescent="0.25">
      <c r="A93" s="2150"/>
      <c r="B93" s="76" t="s">
        <v>206</v>
      </c>
      <c r="C93" s="567">
        <v>2</v>
      </c>
      <c r="D93" s="379">
        <v>39</v>
      </c>
      <c r="E93" s="379">
        <v>18</v>
      </c>
      <c r="F93" s="379">
        <v>14</v>
      </c>
      <c r="G93" s="379">
        <v>9</v>
      </c>
      <c r="H93" s="379">
        <v>2</v>
      </c>
      <c r="I93" s="379">
        <v>1</v>
      </c>
      <c r="J93" s="379">
        <v>573</v>
      </c>
      <c r="K93" s="379">
        <v>39</v>
      </c>
      <c r="L93" s="379">
        <v>11</v>
      </c>
      <c r="M93" s="379">
        <v>232</v>
      </c>
      <c r="N93" s="379">
        <v>51</v>
      </c>
      <c r="O93" s="379">
        <v>7</v>
      </c>
      <c r="P93" s="379">
        <v>31</v>
      </c>
      <c r="Q93" s="577">
        <v>12</v>
      </c>
      <c r="R93" s="636">
        <f t="shared" si="23"/>
        <v>1041</v>
      </c>
      <c r="S93" s="679">
        <f>R93/SUM(R92:R94)</f>
        <v>0.10213893249607535</v>
      </c>
      <c r="T93" s="15"/>
      <c r="U93" s="15"/>
      <c r="V93" s="15"/>
      <c r="W93" s="15"/>
      <c r="X93" s="15"/>
      <c r="Y93" s="15"/>
      <c r="Z93" s="15"/>
      <c r="AA93" s="15"/>
      <c r="AB93" s="15"/>
      <c r="AC93" s="15"/>
      <c r="AD93" s="15"/>
      <c r="AE93" s="15"/>
      <c r="AF93" s="16"/>
    </row>
    <row r="94" spans="1:32" ht="17.25" customHeight="1" thickBot="1" x14ac:dyDescent="0.3">
      <c r="A94" s="2151"/>
      <c r="B94" s="77" t="s">
        <v>207</v>
      </c>
      <c r="C94" s="569">
        <v>17</v>
      </c>
      <c r="D94" s="377">
        <v>192</v>
      </c>
      <c r="E94" s="377">
        <v>133</v>
      </c>
      <c r="F94" s="377">
        <v>49</v>
      </c>
      <c r="G94" s="377">
        <v>42</v>
      </c>
      <c r="H94" s="377">
        <v>4</v>
      </c>
      <c r="I94" s="377">
        <v>7</v>
      </c>
      <c r="J94" s="377">
        <v>5538</v>
      </c>
      <c r="K94" s="377">
        <v>307</v>
      </c>
      <c r="L94" s="377">
        <v>149</v>
      </c>
      <c r="M94" s="377">
        <v>1437</v>
      </c>
      <c r="N94" s="377">
        <v>533</v>
      </c>
      <c r="O94" s="377">
        <v>31</v>
      </c>
      <c r="P94" s="377">
        <v>282</v>
      </c>
      <c r="Q94" s="570">
        <v>255</v>
      </c>
      <c r="R94" s="638">
        <f t="shared" si="23"/>
        <v>8976</v>
      </c>
      <c r="S94" s="680">
        <f>R94/SUM(R92:R94)</f>
        <v>0.88069073783359497</v>
      </c>
      <c r="T94" s="15"/>
      <c r="U94" s="15"/>
      <c r="V94" s="15"/>
      <c r="W94" s="17"/>
      <c r="X94" s="15"/>
      <c r="Y94" s="15"/>
      <c r="Z94" s="15"/>
      <c r="AA94" s="15"/>
      <c r="AB94" s="15"/>
      <c r="AC94" s="15"/>
      <c r="AD94" s="15"/>
      <c r="AE94" s="17"/>
      <c r="AF94" s="16"/>
    </row>
    <row r="95" spans="1:32" ht="17.25" customHeight="1" x14ac:dyDescent="0.25">
      <c r="A95" s="2150" t="s">
        <v>115</v>
      </c>
      <c r="B95" s="221" t="s">
        <v>205</v>
      </c>
      <c r="C95" s="578">
        <v>0</v>
      </c>
      <c r="D95" s="391">
        <v>0</v>
      </c>
      <c r="E95" s="391">
        <v>0</v>
      </c>
      <c r="F95" s="391">
        <v>0</v>
      </c>
      <c r="G95" s="391">
        <v>0</v>
      </c>
      <c r="H95" s="391">
        <v>0</v>
      </c>
      <c r="I95" s="391">
        <v>0</v>
      </c>
      <c r="J95" s="391">
        <v>2</v>
      </c>
      <c r="K95" s="391">
        <v>0</v>
      </c>
      <c r="L95" s="391">
        <v>0</v>
      </c>
      <c r="M95" s="391">
        <v>0</v>
      </c>
      <c r="N95" s="391">
        <v>12</v>
      </c>
      <c r="O95" s="391">
        <v>0</v>
      </c>
      <c r="P95" s="391">
        <v>0</v>
      </c>
      <c r="Q95" s="579">
        <v>0</v>
      </c>
      <c r="R95" s="645">
        <f t="shared" ref="R95:R100" si="24">SUM(C95:Q95)</f>
        <v>14</v>
      </c>
      <c r="S95" s="675">
        <f>R95/SUM(R95:R97)</f>
        <v>4.2168674698795178E-2</v>
      </c>
      <c r="T95" s="15"/>
      <c r="U95" s="15"/>
      <c r="V95" s="15"/>
      <c r="W95" s="17"/>
      <c r="X95" s="15"/>
      <c r="Y95" s="15"/>
      <c r="Z95" s="15"/>
      <c r="AA95" s="15"/>
      <c r="AB95" s="15"/>
      <c r="AC95" s="15"/>
      <c r="AD95" s="15"/>
      <c r="AE95" s="17"/>
      <c r="AF95" s="16"/>
    </row>
    <row r="96" spans="1:32" ht="17.25" customHeight="1" x14ac:dyDescent="0.25">
      <c r="A96" s="2150"/>
      <c r="B96" s="78" t="s">
        <v>206</v>
      </c>
      <c r="C96" s="573">
        <v>0</v>
      </c>
      <c r="D96" s="385">
        <v>1</v>
      </c>
      <c r="E96" s="385">
        <v>1</v>
      </c>
      <c r="F96" s="385">
        <v>0</v>
      </c>
      <c r="G96" s="385">
        <v>0</v>
      </c>
      <c r="H96" s="385">
        <v>0</v>
      </c>
      <c r="I96" s="385">
        <v>0</v>
      </c>
      <c r="J96" s="385">
        <v>97</v>
      </c>
      <c r="K96" s="385">
        <v>0</v>
      </c>
      <c r="L96" s="385">
        <v>0</v>
      </c>
      <c r="M96" s="385">
        <v>12</v>
      </c>
      <c r="N96" s="385">
        <v>7</v>
      </c>
      <c r="O96" s="385">
        <v>0</v>
      </c>
      <c r="P96" s="385">
        <v>1</v>
      </c>
      <c r="Q96" s="574">
        <v>0</v>
      </c>
      <c r="R96" s="646">
        <f t="shared" si="24"/>
        <v>119</v>
      </c>
      <c r="S96" s="676">
        <f>R96/SUM(R95:R97)</f>
        <v>0.35843373493975905</v>
      </c>
      <c r="T96" s="15"/>
      <c r="U96" s="15"/>
      <c r="V96" s="15"/>
      <c r="W96" s="17"/>
      <c r="X96" s="15"/>
      <c r="Y96" s="15"/>
      <c r="Z96" s="15"/>
      <c r="AA96" s="15"/>
      <c r="AB96" s="15"/>
      <c r="AC96" s="15"/>
      <c r="AD96" s="15"/>
      <c r="AE96" s="17"/>
      <c r="AF96" s="16"/>
    </row>
    <row r="97" spans="1:32" ht="17.25" customHeight="1" thickBot="1" x14ac:dyDescent="0.3">
      <c r="A97" s="2165"/>
      <c r="B97" s="156" t="s">
        <v>207</v>
      </c>
      <c r="C97" s="580">
        <v>0</v>
      </c>
      <c r="D97" s="394">
        <v>3</v>
      </c>
      <c r="E97" s="394">
        <v>3</v>
      </c>
      <c r="F97" s="394">
        <v>1</v>
      </c>
      <c r="G97" s="394">
        <v>0</v>
      </c>
      <c r="H97" s="394">
        <v>0</v>
      </c>
      <c r="I97" s="394">
        <v>0</v>
      </c>
      <c r="J97" s="394">
        <v>142</v>
      </c>
      <c r="K97" s="394">
        <v>1</v>
      </c>
      <c r="L97" s="394">
        <v>0</v>
      </c>
      <c r="M97" s="394">
        <v>28</v>
      </c>
      <c r="N97" s="394">
        <v>12</v>
      </c>
      <c r="O97" s="394">
        <v>0</v>
      </c>
      <c r="P97" s="394">
        <v>4</v>
      </c>
      <c r="Q97" s="581">
        <v>5</v>
      </c>
      <c r="R97" s="648">
        <f t="shared" si="24"/>
        <v>199</v>
      </c>
      <c r="S97" s="692">
        <f>R97/SUM(R95:R97)</f>
        <v>0.5993975903614458</v>
      </c>
      <c r="T97" s="16"/>
      <c r="U97" s="16"/>
      <c r="V97" s="16"/>
      <c r="W97" s="16"/>
      <c r="X97" s="16"/>
      <c r="Y97" s="16"/>
      <c r="Z97" s="16"/>
      <c r="AA97" s="16"/>
      <c r="AB97" s="16"/>
      <c r="AC97" s="16"/>
      <c r="AD97" s="16"/>
      <c r="AE97" s="16"/>
      <c r="AF97" s="15"/>
    </row>
    <row r="98" spans="1:32" ht="17.25" customHeight="1" thickTop="1" x14ac:dyDescent="0.25">
      <c r="A98" s="2150" t="s">
        <v>135</v>
      </c>
      <c r="B98" s="155" t="s">
        <v>205</v>
      </c>
      <c r="C98" s="1771">
        <f>SUM(C86,C89,C92,C95)</f>
        <v>7</v>
      </c>
      <c r="D98" s="1772">
        <f t="shared" ref="D98:Q98" si="25">SUM(D86,D89,D92,D95)</f>
        <v>41</v>
      </c>
      <c r="E98" s="1772">
        <f t="shared" si="25"/>
        <v>26</v>
      </c>
      <c r="F98" s="1772">
        <f t="shared" si="25"/>
        <v>14</v>
      </c>
      <c r="G98" s="1772">
        <f t="shared" si="25"/>
        <v>6</v>
      </c>
      <c r="H98" s="1772">
        <f t="shared" si="25"/>
        <v>0</v>
      </c>
      <c r="I98" s="1772">
        <f t="shared" si="25"/>
        <v>13</v>
      </c>
      <c r="J98" s="1772">
        <f t="shared" si="25"/>
        <v>237</v>
      </c>
      <c r="K98" s="1772">
        <f t="shared" si="25"/>
        <v>78</v>
      </c>
      <c r="L98" s="1772">
        <f t="shared" si="25"/>
        <v>26</v>
      </c>
      <c r="M98" s="1772">
        <f t="shared" si="25"/>
        <v>74</v>
      </c>
      <c r="N98" s="1772">
        <f t="shared" si="25"/>
        <v>102</v>
      </c>
      <c r="O98" s="1772">
        <f t="shared" si="25"/>
        <v>1</v>
      </c>
      <c r="P98" s="1772">
        <f t="shared" si="25"/>
        <v>36</v>
      </c>
      <c r="Q98" s="1773">
        <f t="shared" si="25"/>
        <v>15</v>
      </c>
      <c r="R98" s="639">
        <f>SUM(C98:Q98)</f>
        <v>676</v>
      </c>
      <c r="S98" s="770">
        <f>R98/SUM(R98:R100)</f>
        <v>3.1974269227130828E-2</v>
      </c>
      <c r="T98" s="16"/>
      <c r="U98" s="16"/>
      <c r="V98" s="16"/>
      <c r="W98" s="16"/>
      <c r="X98" s="16"/>
      <c r="Y98" s="16"/>
      <c r="Z98" s="16"/>
      <c r="AA98" s="16"/>
      <c r="AB98" s="16"/>
      <c r="AC98" s="16"/>
      <c r="AD98" s="16"/>
      <c r="AE98" s="16"/>
      <c r="AF98" s="15"/>
    </row>
    <row r="99" spans="1:32" ht="17.25" customHeight="1" x14ac:dyDescent="0.25">
      <c r="A99" s="2150"/>
      <c r="B99" s="76" t="s">
        <v>206</v>
      </c>
      <c r="C99" s="222">
        <f>SUM(C87,C90,C93,C96)</f>
        <v>3</v>
      </c>
      <c r="D99" s="1627">
        <f t="shared" ref="D99:Q99" si="26">SUM(D87,D90,D93,D96)</f>
        <v>95</v>
      </c>
      <c r="E99" s="1627">
        <f t="shared" si="26"/>
        <v>61</v>
      </c>
      <c r="F99" s="1627">
        <f t="shared" si="26"/>
        <v>47</v>
      </c>
      <c r="G99" s="1627">
        <f t="shared" si="26"/>
        <v>23</v>
      </c>
      <c r="H99" s="1627">
        <f t="shared" si="26"/>
        <v>2</v>
      </c>
      <c r="I99" s="1627">
        <f t="shared" si="26"/>
        <v>9</v>
      </c>
      <c r="J99" s="1627">
        <f t="shared" si="26"/>
        <v>2340</v>
      </c>
      <c r="K99" s="1627">
        <f t="shared" si="26"/>
        <v>179</v>
      </c>
      <c r="L99" s="1627">
        <f t="shared" si="26"/>
        <v>29</v>
      </c>
      <c r="M99" s="1627">
        <f t="shared" si="26"/>
        <v>800</v>
      </c>
      <c r="N99" s="1627">
        <f t="shared" si="26"/>
        <v>166</v>
      </c>
      <c r="O99" s="1627">
        <f t="shared" si="26"/>
        <v>21</v>
      </c>
      <c r="P99" s="1627">
        <f t="shared" si="26"/>
        <v>97</v>
      </c>
      <c r="Q99" s="1774">
        <f t="shared" si="26"/>
        <v>72</v>
      </c>
      <c r="R99" s="636">
        <f t="shared" si="24"/>
        <v>3944</v>
      </c>
      <c r="S99" s="681">
        <f>R99/SUM(R98:R100)</f>
        <v>0.18654810330148519</v>
      </c>
      <c r="T99" s="16"/>
      <c r="U99" s="16"/>
      <c r="V99" s="16"/>
      <c r="W99" s="16"/>
      <c r="X99" s="16"/>
      <c r="Y99" s="16"/>
      <c r="Z99" s="16"/>
      <c r="AA99" s="16"/>
      <c r="AB99" s="16"/>
      <c r="AC99" s="16"/>
      <c r="AD99" s="16"/>
      <c r="AE99" s="16"/>
      <c r="AF99" s="15"/>
    </row>
    <row r="100" spans="1:32" ht="17.25" customHeight="1" thickBot="1" x14ac:dyDescent="0.3">
      <c r="A100" s="2150"/>
      <c r="B100" s="122" t="s">
        <v>207</v>
      </c>
      <c r="C100" s="223">
        <f>SUM(C88,C91,C94,C97)</f>
        <v>28</v>
      </c>
      <c r="D100" s="1775">
        <f t="shared" ref="D100:Q100" si="27">SUM(D88,D91,D94,D97)</f>
        <v>339</v>
      </c>
      <c r="E100" s="1775">
        <f t="shared" si="27"/>
        <v>227</v>
      </c>
      <c r="F100" s="1775">
        <f t="shared" si="27"/>
        <v>85</v>
      </c>
      <c r="G100" s="1775">
        <f t="shared" si="27"/>
        <v>77</v>
      </c>
      <c r="H100" s="1775">
        <f t="shared" si="27"/>
        <v>12</v>
      </c>
      <c r="I100" s="1775">
        <f t="shared" si="27"/>
        <v>20</v>
      </c>
      <c r="J100" s="1775">
        <f t="shared" si="27"/>
        <v>10408</v>
      </c>
      <c r="K100" s="1775">
        <f t="shared" si="27"/>
        <v>527</v>
      </c>
      <c r="L100" s="1775">
        <f t="shared" si="27"/>
        <v>247</v>
      </c>
      <c r="M100" s="1775">
        <f t="shared" si="27"/>
        <v>2552</v>
      </c>
      <c r="N100" s="1775">
        <f t="shared" si="27"/>
        <v>1000</v>
      </c>
      <c r="O100" s="1775">
        <f t="shared" si="27"/>
        <v>57</v>
      </c>
      <c r="P100" s="1775">
        <f t="shared" si="27"/>
        <v>485</v>
      </c>
      <c r="Q100" s="1776">
        <f t="shared" si="27"/>
        <v>458</v>
      </c>
      <c r="R100" s="638">
        <f t="shared" si="24"/>
        <v>16522</v>
      </c>
      <c r="S100" s="681">
        <f>R100/SUM(R98:R100)</f>
        <v>0.78147762747138394</v>
      </c>
      <c r="T100" s="14"/>
      <c r="U100" s="14"/>
      <c r="V100" s="14"/>
      <c r="W100" s="14"/>
      <c r="X100" s="14"/>
      <c r="Y100" s="14"/>
      <c r="Z100" s="14"/>
      <c r="AA100" s="14"/>
      <c r="AB100" s="14"/>
      <c r="AC100" s="14"/>
      <c r="AD100" s="14"/>
      <c r="AE100" s="14"/>
      <c r="AF100" s="14"/>
    </row>
    <row r="101" spans="1:32" ht="17.25" customHeight="1" thickBot="1" x14ac:dyDescent="0.3">
      <c r="A101" s="2161" t="s">
        <v>166</v>
      </c>
      <c r="B101" s="2162"/>
      <c r="C101" s="2159"/>
      <c r="D101" s="2159"/>
      <c r="E101" s="2159"/>
      <c r="F101" s="2159"/>
      <c r="G101" s="2159"/>
      <c r="H101" s="2159"/>
      <c r="I101" s="2159"/>
      <c r="J101" s="2159"/>
      <c r="K101" s="2159"/>
      <c r="L101" s="2159"/>
      <c r="M101" s="2159"/>
      <c r="N101" s="2159"/>
      <c r="O101" s="2159"/>
      <c r="P101" s="2159"/>
      <c r="Q101" s="2159"/>
      <c r="R101" s="2162"/>
      <c r="S101" s="2160"/>
      <c r="T101" s="14"/>
      <c r="U101" s="14"/>
      <c r="V101" s="14"/>
      <c r="W101" s="14"/>
      <c r="X101" s="14"/>
      <c r="Y101" s="14"/>
      <c r="Z101" s="14"/>
      <c r="AA101" s="14"/>
      <c r="AB101" s="14"/>
      <c r="AC101" s="14"/>
      <c r="AD101" s="14"/>
      <c r="AE101" s="14"/>
      <c r="AF101" s="14"/>
    </row>
    <row r="102" spans="1:32" ht="17.25" customHeight="1" x14ac:dyDescent="0.25">
      <c r="A102" s="2149" t="s">
        <v>167</v>
      </c>
      <c r="B102" s="75" t="s">
        <v>205</v>
      </c>
      <c r="C102" s="371">
        <v>0</v>
      </c>
      <c r="D102" s="372">
        <v>0</v>
      </c>
      <c r="E102" s="372">
        <v>0</v>
      </c>
      <c r="F102" s="372">
        <v>0</v>
      </c>
      <c r="G102" s="372">
        <v>0</v>
      </c>
      <c r="H102" s="372">
        <v>0</v>
      </c>
      <c r="I102" s="372">
        <v>0</v>
      </c>
      <c r="J102" s="372">
        <v>1</v>
      </c>
      <c r="K102" s="372">
        <v>0</v>
      </c>
      <c r="L102" s="372">
        <v>0</v>
      </c>
      <c r="M102" s="372">
        <v>0</v>
      </c>
      <c r="N102" s="372">
        <v>0</v>
      </c>
      <c r="O102" s="372">
        <v>0</v>
      </c>
      <c r="P102" s="372">
        <v>0</v>
      </c>
      <c r="Q102" s="373">
        <v>0</v>
      </c>
      <c r="R102" s="660">
        <f t="shared" ref="R102:R113" si="28">SUM(C102:Q102)</f>
        <v>1</v>
      </c>
      <c r="S102" s="678">
        <f>R102/SUM(R102:R104)</f>
        <v>4.2194092827004216E-3</v>
      </c>
      <c r="T102" s="14"/>
      <c r="U102" s="14"/>
      <c r="V102" s="14"/>
      <c r="W102" s="14"/>
      <c r="X102" s="14"/>
      <c r="Y102" s="14"/>
      <c r="Z102" s="14"/>
      <c r="AA102" s="14"/>
      <c r="AB102" s="14"/>
      <c r="AC102" s="14"/>
      <c r="AD102" s="14"/>
      <c r="AE102" s="14"/>
      <c r="AF102" s="14"/>
    </row>
    <row r="103" spans="1:32" ht="17.25" customHeight="1" x14ac:dyDescent="0.25">
      <c r="A103" s="2150"/>
      <c r="B103" s="76" t="s">
        <v>206</v>
      </c>
      <c r="C103" s="374">
        <v>0</v>
      </c>
      <c r="D103" s="374">
        <v>0</v>
      </c>
      <c r="E103" s="374">
        <v>0</v>
      </c>
      <c r="F103" s="374">
        <v>0</v>
      </c>
      <c r="G103" s="374">
        <v>0</v>
      </c>
      <c r="H103" s="374">
        <v>0</v>
      </c>
      <c r="I103" s="374">
        <v>0</v>
      </c>
      <c r="J103" s="374">
        <v>3</v>
      </c>
      <c r="K103" s="374">
        <v>0</v>
      </c>
      <c r="L103" s="374">
        <v>0</v>
      </c>
      <c r="M103" s="374">
        <v>5</v>
      </c>
      <c r="N103" s="374">
        <v>1</v>
      </c>
      <c r="O103" s="374">
        <v>0</v>
      </c>
      <c r="P103" s="374">
        <v>0</v>
      </c>
      <c r="Q103" s="375">
        <v>0</v>
      </c>
      <c r="R103" s="661">
        <f t="shared" si="28"/>
        <v>9</v>
      </c>
      <c r="S103" s="679">
        <f>R103/SUM(R102:R104)</f>
        <v>3.7974683544303799E-2</v>
      </c>
      <c r="T103" s="14"/>
      <c r="U103" s="14"/>
      <c r="V103" s="14"/>
      <c r="W103" s="14"/>
      <c r="X103" s="14"/>
      <c r="Y103" s="14"/>
      <c r="Z103" s="14"/>
      <c r="AA103" s="14"/>
      <c r="AB103" s="14"/>
      <c r="AC103" s="14"/>
      <c r="AD103" s="14"/>
      <c r="AE103" s="14"/>
      <c r="AF103" s="14"/>
    </row>
    <row r="104" spans="1:32" ht="17.25" customHeight="1" thickBot="1" x14ac:dyDescent="0.3">
      <c r="A104" s="2151"/>
      <c r="B104" s="77" t="s">
        <v>207</v>
      </c>
      <c r="C104" s="376">
        <v>0</v>
      </c>
      <c r="D104" s="377">
        <v>7</v>
      </c>
      <c r="E104" s="377">
        <v>5</v>
      </c>
      <c r="F104" s="377">
        <v>0</v>
      </c>
      <c r="G104" s="377">
        <v>1</v>
      </c>
      <c r="H104" s="377">
        <v>0</v>
      </c>
      <c r="I104" s="377">
        <v>0</v>
      </c>
      <c r="J104" s="377">
        <v>136</v>
      </c>
      <c r="K104" s="377">
        <v>7</v>
      </c>
      <c r="L104" s="377">
        <v>4</v>
      </c>
      <c r="M104" s="377">
        <v>41</v>
      </c>
      <c r="N104" s="377">
        <v>15</v>
      </c>
      <c r="O104" s="377">
        <v>1</v>
      </c>
      <c r="P104" s="377">
        <v>3</v>
      </c>
      <c r="Q104" s="378">
        <v>7</v>
      </c>
      <c r="R104" s="662">
        <f t="shared" si="28"/>
        <v>227</v>
      </c>
      <c r="S104" s="680">
        <f>R104/SUM(R102:R104)</f>
        <v>0.95780590717299574</v>
      </c>
      <c r="T104" s="14"/>
      <c r="U104" s="14"/>
      <c r="V104" s="14"/>
      <c r="W104" s="14"/>
      <c r="X104" s="14"/>
      <c r="Y104" s="14"/>
      <c r="Z104" s="14"/>
      <c r="AA104" s="14"/>
      <c r="AB104" s="14"/>
      <c r="AC104" s="14"/>
      <c r="AD104" s="14"/>
      <c r="AE104" s="14"/>
      <c r="AF104" s="14"/>
    </row>
    <row r="105" spans="1:32" ht="17.25" customHeight="1" x14ac:dyDescent="0.25">
      <c r="A105" s="2149" t="s">
        <v>168</v>
      </c>
      <c r="B105" s="80" t="s">
        <v>205</v>
      </c>
      <c r="C105" s="381">
        <v>4</v>
      </c>
      <c r="D105" s="382">
        <v>31</v>
      </c>
      <c r="E105" s="382">
        <v>21</v>
      </c>
      <c r="F105" s="382">
        <v>8</v>
      </c>
      <c r="G105" s="382">
        <v>2</v>
      </c>
      <c r="H105" s="382">
        <v>0</v>
      </c>
      <c r="I105" s="382">
        <v>7</v>
      </c>
      <c r="J105" s="382">
        <v>158</v>
      </c>
      <c r="K105" s="382">
        <v>59</v>
      </c>
      <c r="L105" s="382">
        <v>20</v>
      </c>
      <c r="M105" s="382">
        <v>51</v>
      </c>
      <c r="N105" s="382">
        <v>77</v>
      </c>
      <c r="O105" s="382">
        <v>1</v>
      </c>
      <c r="P105" s="382">
        <v>25</v>
      </c>
      <c r="Q105" s="383">
        <v>13</v>
      </c>
      <c r="R105" s="663">
        <f t="shared" si="28"/>
        <v>477</v>
      </c>
      <c r="S105" s="675">
        <f>R105/SUM(R105:R107)</f>
        <v>3.8224216684029172E-2</v>
      </c>
      <c r="T105" s="14"/>
      <c r="U105" s="14"/>
      <c r="V105" s="14"/>
      <c r="W105" s="14"/>
      <c r="X105" s="14"/>
      <c r="Y105" s="14"/>
      <c r="Z105" s="14"/>
      <c r="AA105" s="14"/>
      <c r="AB105" s="14"/>
      <c r="AC105" s="14"/>
      <c r="AD105" s="14"/>
      <c r="AE105" s="14"/>
      <c r="AF105" s="14"/>
    </row>
    <row r="106" spans="1:32" ht="17.25" customHeight="1" x14ac:dyDescent="0.25">
      <c r="A106" s="2150"/>
      <c r="B106" s="78" t="s">
        <v>206</v>
      </c>
      <c r="C106" s="384">
        <v>3</v>
      </c>
      <c r="D106" s="385">
        <v>58</v>
      </c>
      <c r="E106" s="385">
        <v>38</v>
      </c>
      <c r="F106" s="385">
        <v>24</v>
      </c>
      <c r="G106" s="385">
        <v>11</v>
      </c>
      <c r="H106" s="385">
        <v>1</v>
      </c>
      <c r="I106" s="385">
        <v>6</v>
      </c>
      <c r="J106" s="385">
        <v>1523</v>
      </c>
      <c r="K106" s="385">
        <v>124</v>
      </c>
      <c r="L106" s="385">
        <v>13</v>
      </c>
      <c r="M106" s="385">
        <v>505</v>
      </c>
      <c r="N106" s="385">
        <v>102</v>
      </c>
      <c r="O106" s="385">
        <v>10</v>
      </c>
      <c r="P106" s="385">
        <v>48</v>
      </c>
      <c r="Q106" s="386">
        <v>48</v>
      </c>
      <c r="R106" s="664">
        <f t="shared" si="28"/>
        <v>2514</v>
      </c>
      <c r="S106" s="676">
        <f>R106/SUM(R105:R107)</f>
        <v>0.20145845019632982</v>
      </c>
      <c r="T106" s="14"/>
      <c r="U106" s="14"/>
      <c r="V106" s="14"/>
      <c r="W106" s="14"/>
      <c r="X106" s="14"/>
      <c r="Y106" s="14"/>
      <c r="Z106" s="14"/>
      <c r="AA106" s="14"/>
      <c r="AB106" s="14"/>
      <c r="AC106" s="14"/>
      <c r="AD106" s="14"/>
      <c r="AE106" s="14"/>
      <c r="AF106" s="14"/>
    </row>
    <row r="107" spans="1:32" ht="17.25" customHeight="1" thickBot="1" x14ac:dyDescent="0.3">
      <c r="A107" s="2151"/>
      <c r="B107" s="79" t="s">
        <v>207</v>
      </c>
      <c r="C107" s="387">
        <v>19</v>
      </c>
      <c r="D107" s="388">
        <v>185</v>
      </c>
      <c r="E107" s="388">
        <v>113</v>
      </c>
      <c r="F107" s="388">
        <v>53</v>
      </c>
      <c r="G107" s="388">
        <v>37</v>
      </c>
      <c r="H107" s="388">
        <v>3</v>
      </c>
      <c r="I107" s="388">
        <v>14</v>
      </c>
      <c r="J107" s="388">
        <v>5924</v>
      </c>
      <c r="K107" s="388">
        <v>301</v>
      </c>
      <c r="L107" s="388">
        <v>156</v>
      </c>
      <c r="M107" s="388">
        <v>1532</v>
      </c>
      <c r="N107" s="388">
        <v>561</v>
      </c>
      <c r="O107" s="388">
        <v>32</v>
      </c>
      <c r="P107" s="388">
        <v>267</v>
      </c>
      <c r="Q107" s="389">
        <v>291</v>
      </c>
      <c r="R107" s="665">
        <f t="shared" si="28"/>
        <v>9488</v>
      </c>
      <c r="S107" s="677">
        <f>R107/SUM(R105:R107)</f>
        <v>0.760317333119641</v>
      </c>
      <c r="T107" s="14"/>
      <c r="U107" s="14"/>
      <c r="V107" s="14"/>
      <c r="W107" s="14"/>
      <c r="X107" s="14"/>
      <c r="Y107" s="14"/>
      <c r="Z107" s="14"/>
      <c r="AA107" s="14"/>
      <c r="AB107" s="14"/>
      <c r="AC107" s="14"/>
      <c r="AD107" s="14"/>
      <c r="AE107" s="14"/>
      <c r="AF107" s="14"/>
    </row>
    <row r="108" spans="1:32" ht="17.25" customHeight="1" x14ac:dyDescent="0.25">
      <c r="A108" s="2149" t="s">
        <v>169</v>
      </c>
      <c r="B108" s="75" t="s">
        <v>205</v>
      </c>
      <c r="C108" s="371">
        <v>3</v>
      </c>
      <c r="D108" s="372">
        <v>10</v>
      </c>
      <c r="E108" s="372">
        <v>4</v>
      </c>
      <c r="F108" s="372">
        <v>6</v>
      </c>
      <c r="G108" s="372">
        <v>3</v>
      </c>
      <c r="H108" s="372">
        <v>0</v>
      </c>
      <c r="I108" s="372">
        <v>5</v>
      </c>
      <c r="J108" s="372">
        <v>61</v>
      </c>
      <c r="K108" s="372">
        <v>11</v>
      </c>
      <c r="L108" s="372">
        <v>4</v>
      </c>
      <c r="M108" s="372">
        <v>20</v>
      </c>
      <c r="N108" s="372">
        <v>21</v>
      </c>
      <c r="O108" s="372">
        <v>0</v>
      </c>
      <c r="P108" s="372">
        <v>11</v>
      </c>
      <c r="Q108" s="373">
        <v>2</v>
      </c>
      <c r="R108" s="660">
        <f t="shared" si="28"/>
        <v>161</v>
      </c>
      <c r="S108" s="678">
        <f>R108/SUM(R108:R110)</f>
        <v>2.1285034373347434E-2</v>
      </c>
      <c r="T108" s="14"/>
      <c r="U108" s="14"/>
      <c r="V108" s="14"/>
      <c r="W108" s="14"/>
      <c r="X108" s="14"/>
      <c r="Y108" s="14"/>
      <c r="Z108" s="14"/>
      <c r="AA108" s="14"/>
      <c r="AB108" s="14"/>
      <c r="AC108" s="14"/>
      <c r="AD108" s="14"/>
      <c r="AE108" s="14"/>
      <c r="AF108" s="14"/>
    </row>
    <row r="109" spans="1:32" ht="17.25" customHeight="1" x14ac:dyDescent="0.25">
      <c r="A109" s="2150"/>
      <c r="B109" s="76" t="s">
        <v>206</v>
      </c>
      <c r="C109" s="374">
        <v>0</v>
      </c>
      <c r="D109" s="379">
        <v>34</v>
      </c>
      <c r="E109" s="379">
        <v>19</v>
      </c>
      <c r="F109" s="379">
        <v>19</v>
      </c>
      <c r="G109" s="379">
        <v>10</v>
      </c>
      <c r="H109" s="379">
        <v>0</v>
      </c>
      <c r="I109" s="379">
        <v>2</v>
      </c>
      <c r="J109" s="379">
        <v>671</v>
      </c>
      <c r="K109" s="379">
        <v>44</v>
      </c>
      <c r="L109" s="379">
        <v>14</v>
      </c>
      <c r="M109" s="379">
        <v>256</v>
      </c>
      <c r="N109" s="379">
        <v>53</v>
      </c>
      <c r="O109" s="379">
        <v>11</v>
      </c>
      <c r="P109" s="379">
        <v>40</v>
      </c>
      <c r="Q109" s="380">
        <v>13</v>
      </c>
      <c r="R109" s="661">
        <f t="shared" si="28"/>
        <v>1186</v>
      </c>
      <c r="S109" s="679">
        <f>R109/SUM(R108:R110)</f>
        <v>0.156795346377578</v>
      </c>
      <c r="T109" s="14"/>
      <c r="U109" s="14"/>
      <c r="V109" s="14"/>
      <c r="W109" s="14"/>
      <c r="X109" s="14"/>
      <c r="Y109" s="14"/>
      <c r="Z109" s="14"/>
      <c r="AA109" s="14"/>
      <c r="AB109" s="14"/>
      <c r="AC109" s="14"/>
      <c r="AD109" s="14"/>
      <c r="AE109" s="14"/>
      <c r="AF109" s="14"/>
    </row>
    <row r="110" spans="1:32" ht="17.25" customHeight="1" thickBot="1" x14ac:dyDescent="0.3">
      <c r="A110" s="2150"/>
      <c r="B110" s="122" t="s">
        <v>207</v>
      </c>
      <c r="C110" s="376">
        <v>9</v>
      </c>
      <c r="D110" s="377">
        <v>133</v>
      </c>
      <c r="E110" s="377">
        <v>100</v>
      </c>
      <c r="F110" s="377">
        <v>30</v>
      </c>
      <c r="G110" s="377">
        <v>35</v>
      </c>
      <c r="H110" s="377">
        <v>8</v>
      </c>
      <c r="I110" s="377">
        <v>6</v>
      </c>
      <c r="J110" s="377">
        <v>3962</v>
      </c>
      <c r="K110" s="377">
        <v>206</v>
      </c>
      <c r="L110" s="377">
        <v>78</v>
      </c>
      <c r="M110" s="377">
        <v>897</v>
      </c>
      <c r="N110" s="377">
        <v>385</v>
      </c>
      <c r="O110" s="377">
        <v>19</v>
      </c>
      <c r="P110" s="377">
        <v>197</v>
      </c>
      <c r="Q110" s="378">
        <v>152</v>
      </c>
      <c r="R110" s="662">
        <f t="shared" si="28"/>
        <v>6217</v>
      </c>
      <c r="S110" s="680">
        <f>R110/SUM(R108:R110)</f>
        <v>0.82191961924907453</v>
      </c>
      <c r="T110" s="14"/>
      <c r="U110" s="14"/>
      <c r="V110" s="14"/>
      <c r="W110" s="14"/>
      <c r="X110" s="14"/>
      <c r="Y110" s="14"/>
      <c r="Z110" s="14"/>
      <c r="AA110" s="14"/>
      <c r="AB110" s="14"/>
      <c r="AC110" s="14"/>
      <c r="AD110" s="14"/>
      <c r="AE110" s="14"/>
      <c r="AF110" s="14"/>
    </row>
    <row r="111" spans="1:32" ht="17.25" customHeight="1" x14ac:dyDescent="0.25">
      <c r="A111" s="2149" t="s">
        <v>170</v>
      </c>
      <c r="B111" s="80" t="s">
        <v>205</v>
      </c>
      <c r="C111" s="390">
        <v>0</v>
      </c>
      <c r="D111" s="391">
        <v>0</v>
      </c>
      <c r="E111" s="391">
        <v>1</v>
      </c>
      <c r="F111" s="391">
        <v>0</v>
      </c>
      <c r="G111" s="391">
        <v>1</v>
      </c>
      <c r="H111" s="391">
        <v>0</v>
      </c>
      <c r="I111" s="391">
        <v>1</v>
      </c>
      <c r="J111" s="391">
        <v>17</v>
      </c>
      <c r="K111" s="391">
        <v>8</v>
      </c>
      <c r="L111" s="391">
        <v>2</v>
      </c>
      <c r="M111" s="391">
        <v>3</v>
      </c>
      <c r="N111" s="391">
        <v>4</v>
      </c>
      <c r="O111" s="391">
        <v>0</v>
      </c>
      <c r="P111" s="391">
        <v>0</v>
      </c>
      <c r="Q111" s="392">
        <v>0</v>
      </c>
      <c r="R111" s="663">
        <f t="shared" si="28"/>
        <v>37</v>
      </c>
      <c r="S111" s="675">
        <f>R111/SUM(R111:R113)</f>
        <v>4.2923433874709975E-2</v>
      </c>
      <c r="T111" s="14"/>
      <c r="U111" s="14"/>
      <c r="V111" s="14"/>
      <c r="W111" s="14"/>
      <c r="X111" s="14"/>
      <c r="Y111" s="14"/>
      <c r="Z111" s="14"/>
      <c r="AA111" s="14"/>
      <c r="AB111" s="14"/>
      <c r="AC111" s="14"/>
      <c r="AD111" s="14"/>
      <c r="AE111" s="14"/>
      <c r="AF111" s="14"/>
    </row>
    <row r="112" spans="1:32" ht="17.25" customHeight="1" x14ac:dyDescent="0.25">
      <c r="A112" s="2150"/>
      <c r="B112" s="78" t="s">
        <v>206</v>
      </c>
      <c r="C112" s="384">
        <v>0</v>
      </c>
      <c r="D112" s="385">
        <v>3</v>
      </c>
      <c r="E112" s="385">
        <v>4</v>
      </c>
      <c r="F112" s="385">
        <v>4</v>
      </c>
      <c r="G112" s="385">
        <v>2</v>
      </c>
      <c r="H112" s="385">
        <v>1</v>
      </c>
      <c r="I112" s="385">
        <v>1</v>
      </c>
      <c r="J112" s="385">
        <v>143</v>
      </c>
      <c r="K112" s="385">
        <v>11</v>
      </c>
      <c r="L112" s="385">
        <v>2</v>
      </c>
      <c r="M112" s="385">
        <v>34</v>
      </c>
      <c r="N112" s="385">
        <v>10</v>
      </c>
      <c r="O112" s="385">
        <v>0</v>
      </c>
      <c r="P112" s="385">
        <v>9</v>
      </c>
      <c r="Q112" s="386">
        <v>11</v>
      </c>
      <c r="R112" s="664">
        <f t="shared" si="28"/>
        <v>235</v>
      </c>
      <c r="S112" s="676">
        <f>R112/SUM(R111:R113)</f>
        <v>0.27262180974477956</v>
      </c>
      <c r="T112" s="14"/>
      <c r="U112" s="14"/>
      <c r="V112" s="14"/>
      <c r="W112" s="14"/>
      <c r="X112" s="14"/>
      <c r="Y112" s="14"/>
      <c r="Z112" s="14"/>
      <c r="AA112" s="14"/>
      <c r="AB112" s="14"/>
      <c r="AC112" s="14"/>
      <c r="AD112" s="14"/>
      <c r="AE112" s="14"/>
      <c r="AF112" s="14"/>
    </row>
    <row r="113" spans="1:32" ht="17.25" customHeight="1" thickBot="1" x14ac:dyDescent="0.3">
      <c r="A113" s="2165"/>
      <c r="B113" s="156" t="s">
        <v>207</v>
      </c>
      <c r="C113" s="393">
        <v>0</v>
      </c>
      <c r="D113" s="394">
        <v>14</v>
      </c>
      <c r="E113" s="394">
        <v>9</v>
      </c>
      <c r="F113" s="394">
        <v>2</v>
      </c>
      <c r="G113" s="394">
        <v>4</v>
      </c>
      <c r="H113" s="394">
        <v>1</v>
      </c>
      <c r="I113" s="394">
        <v>0</v>
      </c>
      <c r="J113" s="394">
        <v>386</v>
      </c>
      <c r="K113" s="394">
        <v>13</v>
      </c>
      <c r="L113" s="394">
        <v>9</v>
      </c>
      <c r="M113" s="394">
        <v>82</v>
      </c>
      <c r="N113" s="394">
        <v>39</v>
      </c>
      <c r="O113" s="394">
        <v>5</v>
      </c>
      <c r="P113" s="394">
        <v>18</v>
      </c>
      <c r="Q113" s="395">
        <v>8</v>
      </c>
      <c r="R113" s="667">
        <f t="shared" si="28"/>
        <v>590</v>
      </c>
      <c r="S113" s="692">
        <f>R113/SUM(R111:R113)</f>
        <v>0.68445475638051045</v>
      </c>
      <c r="T113" s="14"/>
      <c r="U113" s="14"/>
      <c r="V113" s="14"/>
      <c r="W113" s="14"/>
      <c r="X113" s="14"/>
      <c r="Y113" s="14"/>
      <c r="Z113" s="14"/>
      <c r="AA113" s="14"/>
      <c r="AB113" s="14"/>
      <c r="AC113" s="14"/>
      <c r="AD113" s="14"/>
      <c r="AE113" s="14"/>
      <c r="AF113" s="14"/>
    </row>
    <row r="114" spans="1:32" ht="17.25" customHeight="1" thickTop="1" x14ac:dyDescent="0.25">
      <c r="A114" s="2150" t="s">
        <v>135</v>
      </c>
      <c r="B114" s="155" t="s">
        <v>205</v>
      </c>
      <c r="C114" s="224">
        <f>SUM(C102,C105,C108,C111)</f>
        <v>7</v>
      </c>
      <c r="D114" s="224">
        <f t="shared" ref="D114:I114" si="29">SUM(D102,D105,D108,D111)</f>
        <v>41</v>
      </c>
      <c r="E114" s="224">
        <f t="shared" si="29"/>
        <v>26</v>
      </c>
      <c r="F114" s="224">
        <f t="shared" si="29"/>
        <v>14</v>
      </c>
      <c r="G114" s="224">
        <f t="shared" si="29"/>
        <v>6</v>
      </c>
      <c r="H114" s="224">
        <f t="shared" si="29"/>
        <v>0</v>
      </c>
      <c r="I114" s="224">
        <f t="shared" si="29"/>
        <v>13</v>
      </c>
      <c r="J114" s="224">
        <f>SUM(J102,J105,J108,J111)</f>
        <v>237</v>
      </c>
      <c r="K114" s="224">
        <f t="shared" ref="K114:Q114" si="30">SUM(K102,K105,K108,K111)</f>
        <v>78</v>
      </c>
      <c r="L114" s="224">
        <f t="shared" si="30"/>
        <v>26</v>
      </c>
      <c r="M114" s="224">
        <f t="shared" si="30"/>
        <v>74</v>
      </c>
      <c r="N114" s="224">
        <f t="shared" si="30"/>
        <v>102</v>
      </c>
      <c r="O114" s="224">
        <f t="shared" si="30"/>
        <v>1</v>
      </c>
      <c r="P114" s="224">
        <f t="shared" si="30"/>
        <v>36</v>
      </c>
      <c r="Q114" s="225">
        <f t="shared" si="30"/>
        <v>15</v>
      </c>
      <c r="R114" s="639">
        <f>SUM(C114:Q114)</f>
        <v>676</v>
      </c>
      <c r="S114" s="770">
        <f>R114/SUM(R114:R116)</f>
        <v>3.1974269227130828E-2</v>
      </c>
      <c r="T114" s="14"/>
      <c r="U114" s="14"/>
      <c r="V114" s="14"/>
      <c r="W114" s="14"/>
      <c r="X114" s="14"/>
      <c r="Y114" s="14"/>
      <c r="Z114" s="14"/>
      <c r="AA114" s="14"/>
      <c r="AB114" s="14"/>
      <c r="AC114" s="14"/>
      <c r="AD114" s="14"/>
      <c r="AE114" s="14"/>
      <c r="AF114" s="14"/>
    </row>
    <row r="115" spans="1:32" ht="17.25" customHeight="1" x14ac:dyDescent="0.25">
      <c r="A115" s="2150"/>
      <c r="B115" s="76" t="s">
        <v>206</v>
      </c>
      <c r="C115" s="227">
        <f>SUM(C103,C106,C109,C112)</f>
        <v>3</v>
      </c>
      <c r="D115" s="227">
        <f t="shared" ref="D115:Q115" si="31">SUM(D103,D106,D109,D112)</f>
        <v>95</v>
      </c>
      <c r="E115" s="227">
        <f t="shared" si="31"/>
        <v>61</v>
      </c>
      <c r="F115" s="227">
        <f t="shared" si="31"/>
        <v>47</v>
      </c>
      <c r="G115" s="227">
        <f t="shared" si="31"/>
        <v>23</v>
      </c>
      <c r="H115" s="227">
        <f t="shared" si="31"/>
        <v>2</v>
      </c>
      <c r="I115" s="227">
        <f t="shared" si="31"/>
        <v>9</v>
      </c>
      <c r="J115" s="227">
        <f t="shared" si="31"/>
        <v>2340</v>
      </c>
      <c r="K115" s="227">
        <f t="shared" si="31"/>
        <v>179</v>
      </c>
      <c r="L115" s="227">
        <f t="shared" si="31"/>
        <v>29</v>
      </c>
      <c r="M115" s="227">
        <f t="shared" si="31"/>
        <v>800</v>
      </c>
      <c r="N115" s="227">
        <f t="shared" si="31"/>
        <v>166</v>
      </c>
      <c r="O115" s="227">
        <f t="shared" si="31"/>
        <v>21</v>
      </c>
      <c r="P115" s="227">
        <f t="shared" si="31"/>
        <v>97</v>
      </c>
      <c r="Q115" s="228">
        <f t="shared" si="31"/>
        <v>72</v>
      </c>
      <c r="R115" s="636">
        <f>SUM(C115:Q115)</f>
        <v>3944</v>
      </c>
      <c r="S115" s="681">
        <f>R115/SUM(R114:R116)</f>
        <v>0.18654810330148519</v>
      </c>
      <c r="T115" s="14"/>
      <c r="U115" s="14"/>
      <c r="V115" s="14"/>
      <c r="W115" s="14"/>
      <c r="X115" s="14"/>
      <c r="Y115" s="14"/>
      <c r="Z115" s="14"/>
      <c r="AA115" s="14"/>
      <c r="AB115" s="14"/>
      <c r="AC115" s="14"/>
      <c r="AD115" s="14"/>
      <c r="AE115" s="14"/>
      <c r="AF115" s="14"/>
    </row>
    <row r="116" spans="1:32" ht="17.25" customHeight="1" thickBot="1" x14ac:dyDescent="0.3">
      <c r="A116" s="2151"/>
      <c r="B116" s="77" t="s">
        <v>207</v>
      </c>
      <c r="C116" s="281">
        <f>SUM(C104,C107,C110,C113)</f>
        <v>28</v>
      </c>
      <c r="D116" s="281">
        <f t="shared" ref="D116:Q116" si="32">SUM(D104,D107,D110,D113)</f>
        <v>339</v>
      </c>
      <c r="E116" s="281">
        <f t="shared" si="32"/>
        <v>227</v>
      </c>
      <c r="F116" s="281">
        <f t="shared" si="32"/>
        <v>85</v>
      </c>
      <c r="G116" s="281">
        <f t="shared" si="32"/>
        <v>77</v>
      </c>
      <c r="H116" s="281">
        <f t="shared" si="32"/>
        <v>12</v>
      </c>
      <c r="I116" s="281">
        <f t="shared" si="32"/>
        <v>20</v>
      </c>
      <c r="J116" s="281">
        <f t="shared" si="32"/>
        <v>10408</v>
      </c>
      <c r="K116" s="281">
        <f t="shared" si="32"/>
        <v>527</v>
      </c>
      <c r="L116" s="281">
        <f t="shared" si="32"/>
        <v>247</v>
      </c>
      <c r="M116" s="281">
        <f t="shared" si="32"/>
        <v>2552</v>
      </c>
      <c r="N116" s="281">
        <f t="shared" si="32"/>
        <v>1000</v>
      </c>
      <c r="O116" s="281">
        <f t="shared" si="32"/>
        <v>57</v>
      </c>
      <c r="P116" s="281">
        <f t="shared" si="32"/>
        <v>485</v>
      </c>
      <c r="Q116" s="637">
        <f t="shared" si="32"/>
        <v>458</v>
      </c>
      <c r="R116" s="638">
        <f>SUM(C116:Q116)</f>
        <v>16522</v>
      </c>
      <c r="S116" s="1195">
        <f>R116/SUM(R114:R116)</f>
        <v>0.78147762747138394</v>
      </c>
      <c r="T116" s="14"/>
      <c r="U116" s="14"/>
      <c r="V116" s="14"/>
      <c r="W116" s="14"/>
      <c r="X116" s="14"/>
      <c r="Y116" s="14"/>
      <c r="Z116" s="14"/>
      <c r="AA116" s="14"/>
      <c r="AB116" s="14"/>
      <c r="AC116" s="14"/>
      <c r="AD116" s="14"/>
      <c r="AE116" s="14"/>
      <c r="AF116" s="14"/>
    </row>
    <row r="117" spans="1:32" ht="15.75" customHeight="1" x14ac:dyDescent="0.25">
      <c r="A117" s="2149" t="s">
        <v>134</v>
      </c>
      <c r="B117" s="80" t="s">
        <v>205</v>
      </c>
      <c r="C117" s="682">
        <f t="shared" ref="C117:Q117" si="33">C114/SUM(C114:C116)</f>
        <v>0.18421052631578946</v>
      </c>
      <c r="D117" s="683">
        <f t="shared" si="33"/>
        <v>8.6315789473684207E-2</v>
      </c>
      <c r="E117" s="683">
        <f t="shared" si="33"/>
        <v>8.2802547770700632E-2</v>
      </c>
      <c r="F117" s="683">
        <f t="shared" si="33"/>
        <v>9.5890410958904104E-2</v>
      </c>
      <c r="G117" s="683">
        <f t="shared" si="33"/>
        <v>5.6603773584905662E-2</v>
      </c>
      <c r="H117" s="683">
        <f t="shared" si="33"/>
        <v>0</v>
      </c>
      <c r="I117" s="683">
        <f t="shared" si="33"/>
        <v>0.30952380952380953</v>
      </c>
      <c r="J117" s="683">
        <f t="shared" si="33"/>
        <v>1.8251829033500193E-2</v>
      </c>
      <c r="K117" s="683">
        <f t="shared" si="33"/>
        <v>9.9489795918367346E-2</v>
      </c>
      <c r="L117" s="683">
        <f t="shared" si="33"/>
        <v>8.6092715231788075E-2</v>
      </c>
      <c r="M117" s="683">
        <f t="shared" si="33"/>
        <v>2.1599532983070636E-2</v>
      </c>
      <c r="N117" s="683">
        <f t="shared" si="33"/>
        <v>8.0441640378548895E-2</v>
      </c>
      <c r="O117" s="683">
        <f t="shared" si="33"/>
        <v>1.2658227848101266E-2</v>
      </c>
      <c r="P117" s="683">
        <f t="shared" si="33"/>
        <v>5.8252427184466021E-2</v>
      </c>
      <c r="Q117" s="777">
        <f t="shared" si="33"/>
        <v>2.7522935779816515E-2</v>
      </c>
      <c r="R117" s="678">
        <f>R114/SUM(R114:R116)</f>
        <v>3.1974269227130828E-2</v>
      </c>
      <c r="S117" s="2152"/>
      <c r="T117" s="14"/>
      <c r="U117" s="14"/>
      <c r="V117" s="14"/>
      <c r="W117" s="14"/>
      <c r="X117" s="14"/>
      <c r="Y117" s="14"/>
      <c r="Z117" s="14"/>
      <c r="AA117" s="14"/>
      <c r="AB117" s="14"/>
      <c r="AC117" s="14"/>
      <c r="AD117" s="14"/>
      <c r="AE117" s="14"/>
      <c r="AF117" s="14"/>
    </row>
    <row r="118" spans="1:32" ht="15.75" customHeight="1" x14ac:dyDescent="0.25">
      <c r="A118" s="2150"/>
      <c r="B118" s="78" t="s">
        <v>206</v>
      </c>
      <c r="C118" s="685">
        <f t="shared" ref="C118:R118" si="34">C115/SUM(C114:C116)</f>
        <v>7.8947368421052627E-2</v>
      </c>
      <c r="D118" s="686">
        <f t="shared" si="34"/>
        <v>0.2</v>
      </c>
      <c r="E118" s="686">
        <f t="shared" si="34"/>
        <v>0.19426751592356689</v>
      </c>
      <c r="F118" s="686">
        <f t="shared" si="34"/>
        <v>0.32191780821917809</v>
      </c>
      <c r="G118" s="686">
        <f t="shared" si="34"/>
        <v>0.21698113207547171</v>
      </c>
      <c r="H118" s="686">
        <f t="shared" si="34"/>
        <v>0.14285714285714285</v>
      </c>
      <c r="I118" s="686">
        <f t="shared" si="34"/>
        <v>0.21428571428571427</v>
      </c>
      <c r="J118" s="686">
        <f t="shared" si="34"/>
        <v>0.18020793222949558</v>
      </c>
      <c r="K118" s="686">
        <f t="shared" si="34"/>
        <v>0.22831632653061223</v>
      </c>
      <c r="L118" s="686">
        <f t="shared" si="34"/>
        <v>9.602649006622517E-2</v>
      </c>
      <c r="M118" s="686">
        <f t="shared" si="34"/>
        <v>0.23350846468184472</v>
      </c>
      <c r="N118" s="686">
        <f t="shared" si="34"/>
        <v>0.1309148264984227</v>
      </c>
      <c r="O118" s="686">
        <f t="shared" si="34"/>
        <v>0.26582278481012656</v>
      </c>
      <c r="P118" s="686">
        <f t="shared" si="34"/>
        <v>0.15695792880258899</v>
      </c>
      <c r="Q118" s="778">
        <f t="shared" si="34"/>
        <v>0.13211009174311927</v>
      </c>
      <c r="R118" s="679">
        <f t="shared" si="34"/>
        <v>0.18654810330148519</v>
      </c>
      <c r="S118" s="2153"/>
      <c r="T118" s="14"/>
      <c r="U118" s="14"/>
      <c r="V118" s="14"/>
      <c r="W118" s="14"/>
      <c r="X118" s="14"/>
      <c r="Y118" s="14"/>
      <c r="Z118" s="14"/>
      <c r="AA118" s="14"/>
      <c r="AB118" s="14"/>
      <c r="AC118" s="14"/>
      <c r="AD118" s="14"/>
      <c r="AE118" s="14"/>
      <c r="AF118" s="14"/>
    </row>
    <row r="119" spans="1:32" ht="18.75" customHeight="1" thickBot="1" x14ac:dyDescent="0.3">
      <c r="A119" s="2151"/>
      <c r="B119" s="79" t="s">
        <v>207</v>
      </c>
      <c r="C119" s="695">
        <f t="shared" ref="C119:R119" si="35">C116/SUM(C114:C116)</f>
        <v>0.73684210526315785</v>
      </c>
      <c r="D119" s="696">
        <f t="shared" si="35"/>
        <v>0.71368421052631581</v>
      </c>
      <c r="E119" s="696">
        <f t="shared" si="35"/>
        <v>0.72292993630573243</v>
      </c>
      <c r="F119" s="696">
        <f t="shared" si="35"/>
        <v>0.5821917808219178</v>
      </c>
      <c r="G119" s="696">
        <f t="shared" si="35"/>
        <v>0.72641509433962259</v>
      </c>
      <c r="H119" s="696">
        <f t="shared" si="35"/>
        <v>0.8571428571428571</v>
      </c>
      <c r="I119" s="696">
        <f t="shared" si="35"/>
        <v>0.47619047619047616</v>
      </c>
      <c r="J119" s="696">
        <f t="shared" si="35"/>
        <v>0.8015402387370042</v>
      </c>
      <c r="K119" s="696">
        <f t="shared" si="35"/>
        <v>0.67219387755102045</v>
      </c>
      <c r="L119" s="696">
        <f t="shared" si="35"/>
        <v>0.81788079470198671</v>
      </c>
      <c r="M119" s="696">
        <f t="shared" si="35"/>
        <v>0.74489200233508468</v>
      </c>
      <c r="N119" s="696">
        <f t="shared" si="35"/>
        <v>0.78864353312302837</v>
      </c>
      <c r="O119" s="696">
        <f t="shared" si="35"/>
        <v>0.72151898734177211</v>
      </c>
      <c r="P119" s="696">
        <f t="shared" si="35"/>
        <v>0.78478964401294493</v>
      </c>
      <c r="Q119" s="779">
        <f t="shared" si="35"/>
        <v>0.84036697247706427</v>
      </c>
      <c r="R119" s="680">
        <f t="shared" si="35"/>
        <v>0.78147762747138394</v>
      </c>
      <c r="S119" s="2154"/>
      <c r="T119" s="14"/>
      <c r="U119" s="14"/>
      <c r="V119" s="14"/>
      <c r="W119" s="14"/>
      <c r="X119" s="14"/>
      <c r="Y119" s="14"/>
      <c r="Z119" s="14"/>
      <c r="AA119" s="14"/>
      <c r="AB119" s="14"/>
      <c r="AC119" s="14"/>
      <c r="AD119" s="14"/>
      <c r="AE119" s="14"/>
      <c r="AF119" s="14"/>
    </row>
    <row r="120" spans="1:32" ht="15.75" hidden="1" customHeight="1" thickBot="1" x14ac:dyDescent="0.3">
      <c r="A120" s="2155" t="s">
        <v>137</v>
      </c>
      <c r="B120" s="2156"/>
      <c r="C120" s="2156"/>
      <c r="D120" s="2156"/>
      <c r="E120" s="2156"/>
      <c r="F120" s="2156"/>
      <c r="G120" s="2156"/>
      <c r="H120" s="2156"/>
      <c r="I120" s="2156"/>
      <c r="J120" s="2156"/>
      <c r="K120" s="2156"/>
      <c r="L120" s="2156"/>
      <c r="M120" s="2156"/>
      <c r="N120" s="2156"/>
      <c r="O120" s="2156"/>
      <c r="P120" s="2156"/>
      <c r="Q120" s="2156"/>
      <c r="R120" s="2156"/>
      <c r="S120" s="2157"/>
      <c r="T120" s="14"/>
      <c r="U120" s="14"/>
      <c r="V120" s="14"/>
      <c r="W120" s="14"/>
      <c r="X120" s="14"/>
      <c r="Y120" s="14"/>
      <c r="Z120" s="14"/>
      <c r="AA120" s="14"/>
      <c r="AB120" s="14"/>
      <c r="AC120" s="14"/>
      <c r="AD120" s="14"/>
      <c r="AE120" s="14"/>
      <c r="AF120" s="14"/>
    </row>
    <row r="121" spans="1:32" ht="71.25" hidden="1" customHeight="1" thickBot="1" x14ac:dyDescent="0.3">
      <c r="A121" s="73"/>
      <c r="B121" s="157" t="s">
        <v>203</v>
      </c>
      <c r="C121" s="704" t="s">
        <v>148</v>
      </c>
      <c r="D121" s="165" t="s">
        <v>149</v>
      </c>
      <c r="E121" s="165" t="s">
        <v>150</v>
      </c>
      <c r="F121" s="165" t="s">
        <v>151</v>
      </c>
      <c r="G121" s="165" t="s">
        <v>152</v>
      </c>
      <c r="H121" s="165" t="s">
        <v>153</v>
      </c>
      <c r="I121" s="165" t="s">
        <v>154</v>
      </c>
      <c r="J121" s="165" t="s">
        <v>155</v>
      </c>
      <c r="K121" s="165" t="s">
        <v>156</v>
      </c>
      <c r="L121" s="165" t="s">
        <v>157</v>
      </c>
      <c r="M121" s="165" t="s">
        <v>158</v>
      </c>
      <c r="N121" s="165" t="s">
        <v>159</v>
      </c>
      <c r="O121" s="165" t="s">
        <v>160</v>
      </c>
      <c r="P121" s="165" t="s">
        <v>161</v>
      </c>
      <c r="Q121" s="166" t="s">
        <v>162</v>
      </c>
      <c r="R121" s="157" t="s">
        <v>163</v>
      </c>
      <c r="S121" s="157" t="s">
        <v>204</v>
      </c>
      <c r="T121" s="15"/>
      <c r="U121" s="15"/>
      <c r="V121" s="15"/>
      <c r="W121" s="15"/>
      <c r="X121" s="15"/>
      <c r="Y121" s="15"/>
      <c r="Z121" s="15"/>
      <c r="AA121" s="15"/>
      <c r="AB121" s="15"/>
      <c r="AC121" s="15"/>
      <c r="AD121" s="15"/>
      <c r="AE121" s="15"/>
      <c r="AF121" s="16"/>
    </row>
    <row r="122" spans="1:32" ht="15.75" hidden="1" customHeight="1" thickBot="1" x14ac:dyDescent="0.3">
      <c r="A122" s="2158" t="s">
        <v>165</v>
      </c>
      <c r="B122" s="2159"/>
      <c r="C122" s="2159"/>
      <c r="D122" s="2159"/>
      <c r="E122" s="2159"/>
      <c r="F122" s="2159"/>
      <c r="G122" s="2159"/>
      <c r="H122" s="2159"/>
      <c r="I122" s="2159"/>
      <c r="J122" s="2159"/>
      <c r="K122" s="2159"/>
      <c r="L122" s="2159"/>
      <c r="M122" s="2159"/>
      <c r="N122" s="2159"/>
      <c r="O122" s="2159"/>
      <c r="P122" s="2159"/>
      <c r="Q122" s="2159"/>
      <c r="R122" s="2159"/>
      <c r="S122" s="2160"/>
      <c r="T122" s="15"/>
      <c r="U122" s="15"/>
      <c r="V122" s="15"/>
      <c r="W122" s="17"/>
      <c r="X122" s="15"/>
      <c r="Y122" s="15"/>
      <c r="Z122" s="15"/>
      <c r="AA122" s="15"/>
      <c r="AB122" s="15"/>
      <c r="AC122" s="15"/>
      <c r="AD122" s="15"/>
      <c r="AE122" s="17"/>
      <c r="AF122" s="16"/>
    </row>
    <row r="123" spans="1:32" ht="17.25" hidden="1" customHeight="1" x14ac:dyDescent="0.25">
      <c r="A123" s="2149" t="s">
        <v>112</v>
      </c>
      <c r="B123" s="75" t="s">
        <v>205</v>
      </c>
      <c r="C123" s="565"/>
      <c r="D123" s="372">
        <v>13</v>
      </c>
      <c r="E123" s="372">
        <v>10</v>
      </c>
      <c r="F123" s="372">
        <v>12</v>
      </c>
      <c r="G123" s="372">
        <v>4</v>
      </c>
      <c r="H123" s="372"/>
      <c r="I123" s="372">
        <v>4</v>
      </c>
      <c r="J123" s="372">
        <v>415</v>
      </c>
      <c r="K123" s="372">
        <v>55</v>
      </c>
      <c r="L123" s="372">
        <v>12</v>
      </c>
      <c r="M123" s="372">
        <v>102</v>
      </c>
      <c r="N123" s="372">
        <v>35</v>
      </c>
      <c r="O123" s="372"/>
      <c r="P123" s="372">
        <v>22</v>
      </c>
      <c r="Q123" s="566">
        <v>15</v>
      </c>
      <c r="R123" s="635">
        <f t="shared" ref="R123:R131" si="36">SUM(C123:Q123)</f>
        <v>699</v>
      </c>
      <c r="S123" s="678">
        <f>R123/SUM(R123:R125)</f>
        <v>0.2365482233502538</v>
      </c>
      <c r="T123" s="15"/>
      <c r="U123" s="15"/>
      <c r="V123" s="15"/>
      <c r="W123" s="17"/>
      <c r="X123" s="15"/>
      <c r="Y123" s="15"/>
      <c r="Z123" s="15"/>
      <c r="AA123" s="15"/>
      <c r="AB123" s="15"/>
      <c r="AC123" s="15"/>
      <c r="AD123" s="15"/>
      <c r="AE123" s="17"/>
      <c r="AF123" s="16"/>
    </row>
    <row r="124" spans="1:32" ht="17.25" hidden="1" customHeight="1" x14ac:dyDescent="0.25">
      <c r="A124" s="2150"/>
      <c r="B124" s="76" t="s">
        <v>206</v>
      </c>
      <c r="C124" s="567">
        <v>2</v>
      </c>
      <c r="D124" s="374">
        <v>11</v>
      </c>
      <c r="E124" s="374">
        <v>9</v>
      </c>
      <c r="F124" s="374">
        <v>2</v>
      </c>
      <c r="G124" s="374"/>
      <c r="H124" s="374">
        <v>1</v>
      </c>
      <c r="I124" s="374"/>
      <c r="J124" s="374">
        <v>159</v>
      </c>
      <c r="K124" s="374">
        <v>17</v>
      </c>
      <c r="L124" s="374">
        <v>3</v>
      </c>
      <c r="M124" s="374">
        <v>48</v>
      </c>
      <c r="N124" s="374">
        <v>16</v>
      </c>
      <c r="O124" s="374">
        <v>2</v>
      </c>
      <c r="P124" s="374">
        <v>11</v>
      </c>
      <c r="Q124" s="568">
        <v>9</v>
      </c>
      <c r="R124" s="636">
        <f t="shared" si="36"/>
        <v>290</v>
      </c>
      <c r="S124" s="679">
        <f>R124/SUM(R123:R125)</f>
        <v>9.8138747884940772E-2</v>
      </c>
      <c r="T124" s="15"/>
      <c r="U124" s="15"/>
      <c r="V124" s="15"/>
      <c r="W124" s="17"/>
      <c r="X124" s="15"/>
      <c r="Y124" s="15"/>
      <c r="Z124" s="15"/>
      <c r="AA124" s="15"/>
      <c r="AB124" s="15"/>
      <c r="AC124" s="15"/>
      <c r="AD124" s="15"/>
      <c r="AE124" s="17"/>
      <c r="AF124" s="16"/>
    </row>
    <row r="125" spans="1:32" ht="17.25" hidden="1" customHeight="1" thickBot="1" x14ac:dyDescent="0.3">
      <c r="A125" s="2151"/>
      <c r="B125" s="77" t="s">
        <v>207</v>
      </c>
      <c r="C125" s="569">
        <v>8</v>
      </c>
      <c r="D125" s="377">
        <v>34</v>
      </c>
      <c r="E125" s="377">
        <v>23</v>
      </c>
      <c r="F125" s="377">
        <v>17</v>
      </c>
      <c r="G125" s="377">
        <v>5</v>
      </c>
      <c r="H125" s="377">
        <v>4</v>
      </c>
      <c r="I125" s="377">
        <v>4</v>
      </c>
      <c r="J125" s="377">
        <v>1327</v>
      </c>
      <c r="K125" s="377">
        <v>45</v>
      </c>
      <c r="L125" s="377">
        <v>24</v>
      </c>
      <c r="M125" s="377">
        <v>247</v>
      </c>
      <c r="N125" s="377">
        <v>126</v>
      </c>
      <c r="O125" s="377">
        <v>6</v>
      </c>
      <c r="P125" s="377">
        <v>39</v>
      </c>
      <c r="Q125" s="570">
        <v>57</v>
      </c>
      <c r="R125" s="638">
        <f t="shared" si="36"/>
        <v>1966</v>
      </c>
      <c r="S125" s="679">
        <f>R125/SUM(R123:R125)</f>
        <v>0.66531302876480547</v>
      </c>
      <c r="T125" s="15"/>
      <c r="U125" s="15"/>
      <c r="V125" s="15"/>
      <c r="W125" s="15"/>
      <c r="X125" s="15"/>
      <c r="Y125" s="15"/>
      <c r="Z125" s="15"/>
      <c r="AA125" s="15"/>
      <c r="AB125" s="15"/>
      <c r="AC125" s="15"/>
      <c r="AD125" s="15"/>
      <c r="AE125" s="15"/>
      <c r="AF125" s="16"/>
    </row>
    <row r="126" spans="1:32" ht="17.25" hidden="1" customHeight="1" x14ac:dyDescent="0.25">
      <c r="A126" s="2149" t="s">
        <v>113</v>
      </c>
      <c r="B126" s="80" t="s">
        <v>205</v>
      </c>
      <c r="C126" s="571">
        <v>2</v>
      </c>
      <c r="D126" s="382">
        <v>33</v>
      </c>
      <c r="E126" s="382">
        <v>30</v>
      </c>
      <c r="F126" s="382">
        <v>11</v>
      </c>
      <c r="G126" s="382">
        <v>8</v>
      </c>
      <c r="H126" s="382"/>
      <c r="I126" s="382">
        <v>5</v>
      </c>
      <c r="J126" s="382">
        <v>877</v>
      </c>
      <c r="K126" s="382">
        <v>88</v>
      </c>
      <c r="L126" s="382">
        <v>16</v>
      </c>
      <c r="M126" s="382">
        <v>349</v>
      </c>
      <c r="N126" s="382">
        <v>98</v>
      </c>
      <c r="O126" s="382">
        <v>5</v>
      </c>
      <c r="P126" s="382">
        <v>55</v>
      </c>
      <c r="Q126" s="572">
        <v>30</v>
      </c>
      <c r="R126" s="645">
        <f t="shared" si="36"/>
        <v>1607</v>
      </c>
      <c r="S126" s="675">
        <f>R126/SUM(R126:R128)</f>
        <v>0.21304520747713113</v>
      </c>
      <c r="T126" s="15"/>
      <c r="U126" s="15"/>
      <c r="V126" s="15"/>
      <c r="W126" s="15"/>
      <c r="X126" s="15"/>
      <c r="Y126" s="15"/>
      <c r="Z126" s="15"/>
      <c r="AA126" s="15"/>
      <c r="AB126" s="15"/>
      <c r="AC126" s="15"/>
      <c r="AD126" s="15"/>
      <c r="AE126" s="15"/>
      <c r="AF126" s="16"/>
    </row>
    <row r="127" spans="1:32" ht="17.25" hidden="1" customHeight="1" x14ac:dyDescent="0.25">
      <c r="A127" s="2150"/>
      <c r="B127" s="78" t="s">
        <v>206</v>
      </c>
      <c r="C127" s="573">
        <v>3</v>
      </c>
      <c r="D127" s="385">
        <v>14</v>
      </c>
      <c r="E127" s="385">
        <v>15</v>
      </c>
      <c r="F127" s="385">
        <v>17</v>
      </c>
      <c r="G127" s="385">
        <v>1</v>
      </c>
      <c r="H127" s="385"/>
      <c r="I127" s="385">
        <v>1</v>
      </c>
      <c r="J127" s="385">
        <v>417</v>
      </c>
      <c r="K127" s="385">
        <v>19</v>
      </c>
      <c r="L127" s="385">
        <v>5</v>
      </c>
      <c r="M127" s="385">
        <v>155</v>
      </c>
      <c r="N127" s="385">
        <v>42</v>
      </c>
      <c r="O127" s="385">
        <v>6</v>
      </c>
      <c r="P127" s="385">
        <v>19</v>
      </c>
      <c r="Q127" s="574">
        <v>11</v>
      </c>
      <c r="R127" s="646">
        <f t="shared" si="36"/>
        <v>725</v>
      </c>
      <c r="S127" s="676">
        <f>R127/SUM(R126:R128)</f>
        <v>9.6115603871138808E-2</v>
      </c>
      <c r="T127" s="15"/>
      <c r="U127" s="15"/>
      <c r="V127" s="15"/>
      <c r="W127" s="15"/>
      <c r="X127" s="15"/>
      <c r="Y127" s="15"/>
      <c r="Z127" s="15"/>
      <c r="AA127" s="15"/>
      <c r="AB127" s="15"/>
      <c r="AC127" s="15"/>
      <c r="AD127" s="15"/>
      <c r="AE127" s="15"/>
      <c r="AF127" s="16"/>
    </row>
    <row r="128" spans="1:32" ht="17.25" hidden="1" customHeight="1" thickBot="1" x14ac:dyDescent="0.3">
      <c r="A128" s="2151"/>
      <c r="B128" s="79" t="s">
        <v>207</v>
      </c>
      <c r="C128" s="575">
        <v>18</v>
      </c>
      <c r="D128" s="388">
        <v>106</v>
      </c>
      <c r="E128" s="388">
        <v>89</v>
      </c>
      <c r="F128" s="388">
        <v>38</v>
      </c>
      <c r="G128" s="388">
        <v>46</v>
      </c>
      <c r="H128" s="388">
        <v>8</v>
      </c>
      <c r="I128" s="388">
        <v>8</v>
      </c>
      <c r="J128" s="388">
        <v>3221</v>
      </c>
      <c r="K128" s="388">
        <v>167</v>
      </c>
      <c r="L128" s="388">
        <v>101</v>
      </c>
      <c r="M128" s="388">
        <v>812</v>
      </c>
      <c r="N128" s="388">
        <v>281</v>
      </c>
      <c r="O128" s="388">
        <v>20</v>
      </c>
      <c r="P128" s="388">
        <v>168</v>
      </c>
      <c r="Q128" s="576">
        <v>128</v>
      </c>
      <c r="R128" s="647">
        <f t="shared" si="36"/>
        <v>5211</v>
      </c>
      <c r="S128" s="676">
        <f>R128/SUM(R126:R128)</f>
        <v>0.69083918865173011</v>
      </c>
      <c r="T128" s="15"/>
      <c r="U128" s="15"/>
      <c r="V128" s="15"/>
      <c r="W128" s="15"/>
      <c r="X128" s="15"/>
      <c r="Y128" s="15"/>
      <c r="Z128" s="15"/>
      <c r="AA128" s="15"/>
      <c r="AB128" s="15"/>
      <c r="AC128" s="15"/>
      <c r="AD128" s="15"/>
      <c r="AE128" s="15"/>
      <c r="AF128" s="16"/>
    </row>
    <row r="129" spans="1:32" ht="17.25" hidden="1" customHeight="1" x14ac:dyDescent="0.25">
      <c r="A129" s="2149" t="s">
        <v>114</v>
      </c>
      <c r="B129" s="75" t="s">
        <v>205</v>
      </c>
      <c r="C129" s="565">
        <v>2</v>
      </c>
      <c r="D129" s="372">
        <v>19</v>
      </c>
      <c r="E129" s="372">
        <v>21</v>
      </c>
      <c r="F129" s="372">
        <v>11</v>
      </c>
      <c r="G129" s="372">
        <v>4</v>
      </c>
      <c r="H129" s="372"/>
      <c r="I129" s="372">
        <v>3</v>
      </c>
      <c r="J129" s="372">
        <v>406</v>
      </c>
      <c r="K129" s="372">
        <v>48</v>
      </c>
      <c r="L129" s="372">
        <v>3</v>
      </c>
      <c r="M129" s="372">
        <v>178</v>
      </c>
      <c r="N129" s="372">
        <v>49</v>
      </c>
      <c r="O129" s="372">
        <v>5</v>
      </c>
      <c r="P129" s="372">
        <v>38</v>
      </c>
      <c r="Q129" s="566">
        <v>12</v>
      </c>
      <c r="R129" s="635">
        <f t="shared" si="36"/>
        <v>799</v>
      </c>
      <c r="S129" s="678">
        <f>R129/SUM(R129:R131)</f>
        <v>7.5670044511790893E-2</v>
      </c>
      <c r="T129" s="15"/>
      <c r="U129" s="15"/>
      <c r="V129" s="15"/>
      <c r="W129" s="15"/>
      <c r="X129" s="15"/>
      <c r="Y129" s="15"/>
      <c r="Z129" s="15"/>
      <c r="AA129" s="15"/>
      <c r="AB129" s="15"/>
      <c r="AC129" s="15"/>
      <c r="AD129" s="15"/>
      <c r="AE129" s="15"/>
      <c r="AF129" s="16"/>
    </row>
    <row r="130" spans="1:32" ht="17.25" hidden="1" customHeight="1" x14ac:dyDescent="0.25">
      <c r="A130" s="2150"/>
      <c r="B130" s="76" t="s">
        <v>206</v>
      </c>
      <c r="C130" s="567"/>
      <c r="D130" s="379">
        <v>10</v>
      </c>
      <c r="E130" s="379">
        <v>11</v>
      </c>
      <c r="F130" s="379">
        <v>8</v>
      </c>
      <c r="G130" s="379">
        <v>1</v>
      </c>
      <c r="H130" s="379">
        <v>3</v>
      </c>
      <c r="I130" s="379"/>
      <c r="J130" s="379">
        <v>181</v>
      </c>
      <c r="K130" s="379">
        <v>12</v>
      </c>
      <c r="L130" s="379">
        <v>1</v>
      </c>
      <c r="M130" s="379">
        <v>86</v>
      </c>
      <c r="N130" s="379">
        <v>19</v>
      </c>
      <c r="O130" s="379">
        <v>1</v>
      </c>
      <c r="P130" s="379">
        <v>9</v>
      </c>
      <c r="Q130" s="577">
        <v>9</v>
      </c>
      <c r="R130" s="636">
        <f t="shared" si="36"/>
        <v>351</v>
      </c>
      <c r="S130" s="679">
        <f>R130/SUM(R129:R131)</f>
        <v>3.3241784259873092E-2</v>
      </c>
      <c r="T130" s="15"/>
      <c r="U130" s="15"/>
      <c r="V130" s="15"/>
      <c r="W130" s="15"/>
      <c r="X130" s="15"/>
      <c r="Y130" s="15"/>
      <c r="Z130" s="15"/>
      <c r="AA130" s="15"/>
      <c r="AB130" s="15"/>
      <c r="AC130" s="15"/>
      <c r="AD130" s="15"/>
      <c r="AE130" s="15"/>
      <c r="AF130" s="16"/>
    </row>
    <row r="131" spans="1:32" ht="17.25" hidden="1" customHeight="1" thickBot="1" x14ac:dyDescent="0.3">
      <c r="A131" s="2151"/>
      <c r="B131" s="77" t="s">
        <v>207</v>
      </c>
      <c r="C131" s="569">
        <v>30</v>
      </c>
      <c r="D131" s="377">
        <v>184</v>
      </c>
      <c r="E131" s="377">
        <v>148</v>
      </c>
      <c r="F131" s="377">
        <v>65</v>
      </c>
      <c r="G131" s="377">
        <v>47</v>
      </c>
      <c r="H131" s="377">
        <v>6</v>
      </c>
      <c r="I131" s="377">
        <v>14</v>
      </c>
      <c r="J131" s="377">
        <v>5992</v>
      </c>
      <c r="K131" s="377">
        <v>289</v>
      </c>
      <c r="L131" s="377">
        <v>129</v>
      </c>
      <c r="M131" s="377">
        <v>1472</v>
      </c>
      <c r="N131" s="377">
        <v>490</v>
      </c>
      <c r="O131" s="377">
        <v>39</v>
      </c>
      <c r="P131" s="377">
        <v>253</v>
      </c>
      <c r="Q131" s="570">
        <v>251</v>
      </c>
      <c r="R131" s="638">
        <f t="shared" si="36"/>
        <v>9409</v>
      </c>
      <c r="S131" s="679">
        <f>R131/SUM(R129:R131)</f>
        <v>0.89108817122833606</v>
      </c>
      <c r="T131" s="15"/>
      <c r="U131" s="15"/>
      <c r="V131" s="15"/>
      <c r="W131" s="17"/>
      <c r="X131" s="15"/>
      <c r="Y131" s="15"/>
      <c r="Z131" s="15"/>
      <c r="AA131" s="15"/>
      <c r="AB131" s="15"/>
      <c r="AC131" s="15"/>
      <c r="AD131" s="15"/>
      <c r="AE131" s="17"/>
      <c r="AF131" s="16"/>
    </row>
    <row r="132" spans="1:32" ht="17.25" hidden="1" customHeight="1" x14ac:dyDescent="0.25">
      <c r="A132" s="2150" t="s">
        <v>115</v>
      </c>
      <c r="B132" s="221" t="s">
        <v>205</v>
      </c>
      <c r="C132" s="578"/>
      <c r="D132" s="391">
        <v>1</v>
      </c>
      <c r="E132" s="391">
        <v>1</v>
      </c>
      <c r="F132" s="391"/>
      <c r="G132" s="391"/>
      <c r="H132" s="391"/>
      <c r="I132" s="391"/>
      <c r="J132" s="391">
        <v>62</v>
      </c>
      <c r="K132" s="391">
        <v>1</v>
      </c>
      <c r="L132" s="391"/>
      <c r="M132" s="391">
        <v>8</v>
      </c>
      <c r="N132" s="391">
        <v>4</v>
      </c>
      <c r="O132" s="391"/>
      <c r="P132" s="391">
        <v>2</v>
      </c>
      <c r="Q132" s="579"/>
      <c r="R132" s="645">
        <f t="shared" ref="R132:R137" si="37">SUM(C132:Q132)</f>
        <v>79</v>
      </c>
      <c r="S132" s="675">
        <f>R132/SUM(R132:R134)</f>
        <v>0.27915194346289751</v>
      </c>
      <c r="T132" s="15"/>
      <c r="U132" s="15"/>
      <c r="V132" s="15"/>
      <c r="W132" s="17"/>
      <c r="X132" s="15"/>
      <c r="Y132" s="15"/>
      <c r="Z132" s="15"/>
      <c r="AA132" s="15"/>
      <c r="AB132" s="15"/>
      <c r="AC132" s="15"/>
      <c r="AD132" s="15"/>
      <c r="AE132" s="17"/>
      <c r="AF132" s="16"/>
    </row>
    <row r="133" spans="1:32" ht="17.25" hidden="1" customHeight="1" x14ac:dyDescent="0.25">
      <c r="A133" s="2150"/>
      <c r="B133" s="78" t="s">
        <v>206</v>
      </c>
      <c r="C133" s="573"/>
      <c r="D133" s="385"/>
      <c r="E133" s="385"/>
      <c r="F133" s="385"/>
      <c r="G133" s="385"/>
      <c r="H133" s="385"/>
      <c r="I133" s="385"/>
      <c r="J133" s="385">
        <v>17</v>
      </c>
      <c r="K133" s="385"/>
      <c r="L133" s="385"/>
      <c r="M133" s="385">
        <v>6</v>
      </c>
      <c r="N133" s="385">
        <v>1</v>
      </c>
      <c r="O133" s="385"/>
      <c r="P133" s="385"/>
      <c r="Q133" s="574"/>
      <c r="R133" s="646">
        <f t="shared" si="37"/>
        <v>24</v>
      </c>
      <c r="S133" s="676">
        <f>R133/SUM(R132:R134)</f>
        <v>8.4805653710247356E-2</v>
      </c>
      <c r="T133" s="15"/>
      <c r="U133" s="15"/>
      <c r="V133" s="15"/>
      <c r="W133" s="17"/>
      <c r="X133" s="15"/>
      <c r="Y133" s="15"/>
      <c r="Z133" s="15"/>
      <c r="AA133" s="15"/>
      <c r="AB133" s="15"/>
      <c r="AC133" s="15"/>
      <c r="AD133" s="15"/>
      <c r="AE133" s="17"/>
      <c r="AF133" s="16"/>
    </row>
    <row r="134" spans="1:32" ht="17.25" hidden="1" customHeight="1" thickBot="1" x14ac:dyDescent="0.3">
      <c r="A134" s="2165"/>
      <c r="B134" s="156" t="s">
        <v>207</v>
      </c>
      <c r="C134" s="580">
        <v>0</v>
      </c>
      <c r="D134" s="394">
        <v>1</v>
      </c>
      <c r="E134" s="394">
        <v>1</v>
      </c>
      <c r="F134" s="394">
        <v>1</v>
      </c>
      <c r="G134" s="394">
        <v>2</v>
      </c>
      <c r="H134" s="394">
        <v>0</v>
      </c>
      <c r="I134" s="394">
        <v>0</v>
      </c>
      <c r="J134" s="394">
        <v>139</v>
      </c>
      <c r="K134" s="394">
        <v>1</v>
      </c>
      <c r="L134" s="394">
        <v>1</v>
      </c>
      <c r="M134" s="394">
        <v>24</v>
      </c>
      <c r="N134" s="394">
        <v>6</v>
      </c>
      <c r="O134" s="394">
        <v>0</v>
      </c>
      <c r="P134" s="394">
        <v>3</v>
      </c>
      <c r="Q134" s="581">
        <v>1</v>
      </c>
      <c r="R134" s="648">
        <f t="shared" si="37"/>
        <v>180</v>
      </c>
      <c r="S134" s="676">
        <f>R134/SUM(R132:R134)</f>
        <v>0.63604240282685509</v>
      </c>
      <c r="T134" s="16"/>
      <c r="U134" s="16"/>
      <c r="V134" s="16"/>
      <c r="W134" s="16"/>
      <c r="X134" s="16"/>
      <c r="Y134" s="16"/>
      <c r="Z134" s="16"/>
      <c r="AA134" s="16"/>
      <c r="AB134" s="16"/>
      <c r="AC134" s="16"/>
      <c r="AD134" s="16"/>
      <c r="AE134" s="16"/>
      <c r="AF134" s="15"/>
    </row>
    <row r="135" spans="1:32" ht="17.25" hidden="1" customHeight="1" thickTop="1" x14ac:dyDescent="0.25">
      <c r="A135" s="2150" t="s">
        <v>135</v>
      </c>
      <c r="B135" s="155" t="s">
        <v>205</v>
      </c>
      <c r="C135" s="1771">
        <f>SUM(C123,C126,C129,C132)</f>
        <v>4</v>
      </c>
      <c r="D135" s="1772">
        <f t="shared" ref="D135:Q135" si="38">SUM(D123,D126,D129,D132)</f>
        <v>66</v>
      </c>
      <c r="E135" s="1772">
        <f t="shared" si="38"/>
        <v>62</v>
      </c>
      <c r="F135" s="1772">
        <f t="shared" si="38"/>
        <v>34</v>
      </c>
      <c r="G135" s="1772">
        <f t="shared" si="38"/>
        <v>16</v>
      </c>
      <c r="H135" s="1772">
        <f t="shared" si="38"/>
        <v>0</v>
      </c>
      <c r="I135" s="1772">
        <f t="shared" si="38"/>
        <v>12</v>
      </c>
      <c r="J135" s="1772">
        <f t="shared" si="38"/>
        <v>1760</v>
      </c>
      <c r="K135" s="1772">
        <f t="shared" si="38"/>
        <v>192</v>
      </c>
      <c r="L135" s="1772">
        <f t="shared" si="38"/>
        <v>31</v>
      </c>
      <c r="M135" s="1772">
        <f t="shared" si="38"/>
        <v>637</v>
      </c>
      <c r="N135" s="1772">
        <f t="shared" si="38"/>
        <v>186</v>
      </c>
      <c r="O135" s="1772">
        <f t="shared" si="38"/>
        <v>10</v>
      </c>
      <c r="P135" s="1772">
        <f t="shared" si="38"/>
        <v>117</v>
      </c>
      <c r="Q135" s="1773">
        <f t="shared" si="38"/>
        <v>57</v>
      </c>
      <c r="R135" s="639">
        <f t="shared" si="37"/>
        <v>3184</v>
      </c>
      <c r="S135" s="681">
        <f>R135/SUM(R135:R137)</f>
        <v>0.14920337394564198</v>
      </c>
      <c r="T135" s="16"/>
      <c r="U135" s="16"/>
      <c r="V135" s="16"/>
      <c r="W135" s="16"/>
      <c r="X135" s="16"/>
      <c r="Y135" s="16"/>
      <c r="Z135" s="16"/>
      <c r="AA135" s="16"/>
      <c r="AB135" s="16"/>
      <c r="AC135" s="16"/>
      <c r="AD135" s="16"/>
      <c r="AE135" s="16"/>
      <c r="AF135" s="15"/>
    </row>
    <row r="136" spans="1:32" ht="17.25" hidden="1" customHeight="1" x14ac:dyDescent="0.25">
      <c r="A136" s="2150"/>
      <c r="B136" s="76" t="s">
        <v>206</v>
      </c>
      <c r="C136" s="222">
        <f>SUM(C124,C127,C130,C133)</f>
        <v>5</v>
      </c>
      <c r="D136" s="1627">
        <f t="shared" ref="D136:Q136" si="39">SUM(D124,D127,D130,D133)</f>
        <v>35</v>
      </c>
      <c r="E136" s="1627">
        <f t="shared" si="39"/>
        <v>35</v>
      </c>
      <c r="F136" s="1627">
        <f t="shared" si="39"/>
        <v>27</v>
      </c>
      <c r="G136" s="1627">
        <f t="shared" si="39"/>
        <v>2</v>
      </c>
      <c r="H136" s="1627">
        <f t="shared" si="39"/>
        <v>4</v>
      </c>
      <c r="I136" s="1627">
        <f t="shared" si="39"/>
        <v>1</v>
      </c>
      <c r="J136" s="1627">
        <f t="shared" si="39"/>
        <v>774</v>
      </c>
      <c r="K136" s="1627">
        <f t="shared" si="39"/>
        <v>48</v>
      </c>
      <c r="L136" s="1627">
        <f t="shared" si="39"/>
        <v>9</v>
      </c>
      <c r="M136" s="1627">
        <f t="shared" si="39"/>
        <v>295</v>
      </c>
      <c r="N136" s="1627">
        <f t="shared" si="39"/>
        <v>78</v>
      </c>
      <c r="O136" s="1627">
        <f t="shared" si="39"/>
        <v>9</v>
      </c>
      <c r="P136" s="1627">
        <f t="shared" si="39"/>
        <v>39</v>
      </c>
      <c r="Q136" s="1774">
        <f t="shared" si="39"/>
        <v>29</v>
      </c>
      <c r="R136" s="636">
        <f t="shared" si="37"/>
        <v>1390</v>
      </c>
      <c r="S136" s="681">
        <f>R136/SUM(R135:R137)</f>
        <v>6.5135895032802246E-2</v>
      </c>
      <c r="T136" s="16"/>
      <c r="U136" s="16"/>
      <c r="V136" s="16"/>
      <c r="W136" s="16"/>
      <c r="X136" s="16"/>
      <c r="Y136" s="16"/>
      <c r="Z136" s="16"/>
      <c r="AA136" s="16"/>
      <c r="AB136" s="16"/>
      <c r="AC136" s="16"/>
      <c r="AD136" s="16"/>
      <c r="AE136" s="16"/>
      <c r="AF136" s="15"/>
    </row>
    <row r="137" spans="1:32" ht="17.25" hidden="1" customHeight="1" thickBot="1" x14ac:dyDescent="0.3">
      <c r="A137" s="2150"/>
      <c r="B137" s="122" t="s">
        <v>207</v>
      </c>
      <c r="C137" s="223">
        <f>SUM(C125,C128,C131,C134)</f>
        <v>56</v>
      </c>
      <c r="D137" s="1775">
        <f t="shared" ref="D137:Q137" si="40">SUM(D125,D128,D131,D134)</f>
        <v>325</v>
      </c>
      <c r="E137" s="1775">
        <f t="shared" si="40"/>
        <v>261</v>
      </c>
      <c r="F137" s="1775">
        <f t="shared" si="40"/>
        <v>121</v>
      </c>
      <c r="G137" s="1775">
        <f t="shared" si="40"/>
        <v>100</v>
      </c>
      <c r="H137" s="1775">
        <f t="shared" si="40"/>
        <v>18</v>
      </c>
      <c r="I137" s="1775">
        <f t="shared" si="40"/>
        <v>26</v>
      </c>
      <c r="J137" s="1775">
        <f t="shared" si="40"/>
        <v>10679</v>
      </c>
      <c r="K137" s="1775">
        <f t="shared" si="40"/>
        <v>502</v>
      </c>
      <c r="L137" s="1775">
        <f t="shared" si="40"/>
        <v>255</v>
      </c>
      <c r="M137" s="1775">
        <f t="shared" si="40"/>
        <v>2555</v>
      </c>
      <c r="N137" s="1775">
        <f t="shared" si="40"/>
        <v>903</v>
      </c>
      <c r="O137" s="1775">
        <f t="shared" si="40"/>
        <v>65</v>
      </c>
      <c r="P137" s="1775">
        <f t="shared" si="40"/>
        <v>463</v>
      </c>
      <c r="Q137" s="1776">
        <f t="shared" si="40"/>
        <v>437</v>
      </c>
      <c r="R137" s="638">
        <f t="shared" si="37"/>
        <v>16766</v>
      </c>
      <c r="S137" s="681">
        <f>R137/SUM(R135:R137)</f>
        <v>0.78566073102155576</v>
      </c>
      <c r="T137" s="14"/>
      <c r="U137" s="14"/>
      <c r="V137" s="14"/>
      <c r="W137" s="14"/>
      <c r="X137" s="14"/>
      <c r="Y137" s="14"/>
      <c r="Z137" s="14"/>
      <c r="AA137" s="14"/>
      <c r="AB137" s="14"/>
      <c r="AC137" s="14"/>
      <c r="AD137" s="14"/>
      <c r="AE137" s="14"/>
      <c r="AF137" s="14"/>
    </row>
    <row r="138" spans="1:32" ht="17.25" hidden="1" customHeight="1" thickBot="1" x14ac:dyDescent="0.3">
      <c r="A138" s="2161" t="s">
        <v>166</v>
      </c>
      <c r="B138" s="2162"/>
      <c r="C138" s="2159"/>
      <c r="D138" s="2159"/>
      <c r="E138" s="2159"/>
      <c r="F138" s="2159"/>
      <c r="G138" s="2159"/>
      <c r="H138" s="2159"/>
      <c r="I138" s="2159"/>
      <c r="J138" s="2159"/>
      <c r="K138" s="2159"/>
      <c r="L138" s="2159"/>
      <c r="M138" s="2159"/>
      <c r="N138" s="2159"/>
      <c r="O138" s="2159"/>
      <c r="P138" s="2159"/>
      <c r="Q138" s="2159"/>
      <c r="R138" s="2162"/>
      <c r="S138" s="2163"/>
      <c r="T138" s="14"/>
      <c r="U138" s="14"/>
      <c r="V138" s="14"/>
      <c r="W138" s="14"/>
      <c r="X138" s="14"/>
      <c r="Y138" s="14"/>
      <c r="Z138" s="14"/>
      <c r="AA138" s="14"/>
      <c r="AB138" s="14"/>
      <c r="AC138" s="14"/>
      <c r="AD138" s="14"/>
      <c r="AE138" s="14"/>
      <c r="AF138" s="14"/>
    </row>
    <row r="139" spans="1:32" ht="17.25" hidden="1" customHeight="1" x14ac:dyDescent="0.25">
      <c r="A139" s="2149" t="s">
        <v>167</v>
      </c>
      <c r="B139" s="75" t="s">
        <v>205</v>
      </c>
      <c r="C139" s="371"/>
      <c r="D139" s="372"/>
      <c r="E139" s="372"/>
      <c r="F139" s="372"/>
      <c r="G139" s="372"/>
      <c r="H139" s="372"/>
      <c r="I139" s="372">
        <v>1</v>
      </c>
      <c r="J139" s="372">
        <v>1</v>
      </c>
      <c r="K139" s="372"/>
      <c r="L139" s="372">
        <v>1</v>
      </c>
      <c r="M139" s="372">
        <v>3</v>
      </c>
      <c r="N139" s="372">
        <v>1</v>
      </c>
      <c r="O139" s="372"/>
      <c r="P139" s="372"/>
      <c r="Q139" s="373"/>
      <c r="R139" s="660">
        <f t="shared" ref="R139:R150" si="41">SUM(C139:Q139)</f>
        <v>7</v>
      </c>
      <c r="S139" s="678">
        <f>R139/SUM(R139:R141)</f>
        <v>2.6515151515151516E-2</v>
      </c>
      <c r="T139" s="14"/>
      <c r="U139" s="14"/>
      <c r="V139" s="14"/>
      <c r="W139" s="14"/>
      <c r="X139" s="14"/>
      <c r="Y139" s="14"/>
      <c r="Z139" s="14"/>
      <c r="AA139" s="14"/>
      <c r="AB139" s="14"/>
      <c r="AC139" s="14"/>
      <c r="AD139" s="14"/>
      <c r="AE139" s="14"/>
      <c r="AF139" s="14"/>
    </row>
    <row r="140" spans="1:32" ht="17.25" hidden="1" customHeight="1" x14ac:dyDescent="0.25">
      <c r="A140" s="2150"/>
      <c r="B140" s="76" t="s">
        <v>206</v>
      </c>
      <c r="C140" s="374"/>
      <c r="D140" s="374"/>
      <c r="E140" s="374"/>
      <c r="F140" s="374"/>
      <c r="G140" s="374"/>
      <c r="H140" s="374"/>
      <c r="I140" s="374"/>
      <c r="J140" s="374">
        <v>2</v>
      </c>
      <c r="K140" s="374"/>
      <c r="L140" s="374"/>
      <c r="M140" s="374">
        <v>2</v>
      </c>
      <c r="N140" s="374">
        <v>1</v>
      </c>
      <c r="O140" s="374"/>
      <c r="P140" s="374"/>
      <c r="Q140" s="375"/>
      <c r="R140" s="661">
        <f t="shared" si="41"/>
        <v>5</v>
      </c>
      <c r="S140" s="679">
        <f>R140/SUM(R139:R141)</f>
        <v>1.893939393939394E-2</v>
      </c>
      <c r="T140" s="14"/>
      <c r="U140" s="14"/>
      <c r="V140" s="14"/>
      <c r="W140" s="14"/>
      <c r="X140" s="14"/>
      <c r="Y140" s="14"/>
      <c r="Z140" s="14"/>
      <c r="AA140" s="14"/>
      <c r="AB140" s="14"/>
      <c r="AC140" s="14"/>
      <c r="AD140" s="14"/>
      <c r="AE140" s="14"/>
      <c r="AF140" s="14"/>
    </row>
    <row r="141" spans="1:32" ht="17.25" hidden="1" customHeight="1" thickBot="1" x14ac:dyDescent="0.3">
      <c r="A141" s="2151"/>
      <c r="B141" s="77" t="s">
        <v>207</v>
      </c>
      <c r="C141" s="376">
        <v>0</v>
      </c>
      <c r="D141" s="377">
        <v>5</v>
      </c>
      <c r="E141" s="377">
        <v>4</v>
      </c>
      <c r="F141" s="377">
        <v>1</v>
      </c>
      <c r="G141" s="377">
        <v>1</v>
      </c>
      <c r="H141" s="377">
        <v>0</v>
      </c>
      <c r="I141" s="377">
        <v>0</v>
      </c>
      <c r="J141" s="377">
        <v>155</v>
      </c>
      <c r="K141" s="377">
        <v>4</v>
      </c>
      <c r="L141" s="377">
        <v>4</v>
      </c>
      <c r="M141" s="377">
        <v>49</v>
      </c>
      <c r="N141" s="377">
        <v>14</v>
      </c>
      <c r="O141" s="377">
        <v>1</v>
      </c>
      <c r="P141" s="377">
        <v>8</v>
      </c>
      <c r="Q141" s="378">
        <v>6</v>
      </c>
      <c r="R141" s="662">
        <f t="shared" si="41"/>
        <v>252</v>
      </c>
      <c r="S141" s="679">
        <f>R141/SUM(R139:R141)</f>
        <v>0.95454545454545459</v>
      </c>
      <c r="T141" s="14"/>
      <c r="U141" s="14"/>
      <c r="V141" s="14"/>
      <c r="W141" s="14"/>
      <c r="X141" s="14"/>
      <c r="Y141" s="14"/>
      <c r="Z141" s="14"/>
      <c r="AA141" s="14"/>
      <c r="AB141" s="14"/>
      <c r="AC141" s="14"/>
      <c r="AD141" s="14"/>
      <c r="AE141" s="14"/>
      <c r="AF141" s="14"/>
    </row>
    <row r="142" spans="1:32" ht="17.25" hidden="1" customHeight="1" x14ac:dyDescent="0.25">
      <c r="A142" s="2149" t="s">
        <v>168</v>
      </c>
      <c r="B142" s="80" t="s">
        <v>205</v>
      </c>
      <c r="C142" s="381">
        <v>3</v>
      </c>
      <c r="D142" s="382">
        <v>48</v>
      </c>
      <c r="E142" s="382">
        <v>37</v>
      </c>
      <c r="F142" s="382">
        <v>26</v>
      </c>
      <c r="G142" s="382">
        <v>12</v>
      </c>
      <c r="H142" s="382"/>
      <c r="I142" s="382">
        <v>8</v>
      </c>
      <c r="J142" s="382">
        <v>1168</v>
      </c>
      <c r="K142" s="382">
        <v>128</v>
      </c>
      <c r="L142" s="382">
        <v>18</v>
      </c>
      <c r="M142" s="382">
        <v>459</v>
      </c>
      <c r="N142" s="382">
        <v>116</v>
      </c>
      <c r="O142" s="382">
        <v>6</v>
      </c>
      <c r="P142" s="382">
        <v>81</v>
      </c>
      <c r="Q142" s="383">
        <v>32</v>
      </c>
      <c r="R142" s="663">
        <f t="shared" si="41"/>
        <v>2142</v>
      </c>
      <c r="S142" s="675">
        <f>R142/SUM(R142:R144)</f>
        <v>0.17360998541092559</v>
      </c>
      <c r="T142" s="14"/>
      <c r="U142" s="14"/>
      <c r="V142" s="14"/>
      <c r="W142" s="14"/>
      <c r="X142" s="14"/>
      <c r="Y142" s="14"/>
      <c r="Z142" s="14"/>
      <c r="AA142" s="14"/>
      <c r="AB142" s="14"/>
      <c r="AC142" s="14"/>
      <c r="AD142" s="14"/>
      <c r="AE142" s="14"/>
      <c r="AF142" s="14"/>
    </row>
    <row r="143" spans="1:32" ht="17.25" hidden="1" customHeight="1" x14ac:dyDescent="0.25">
      <c r="A143" s="2150"/>
      <c r="B143" s="78" t="s">
        <v>206</v>
      </c>
      <c r="C143" s="384">
        <v>2</v>
      </c>
      <c r="D143" s="385">
        <v>15</v>
      </c>
      <c r="E143" s="385">
        <v>18</v>
      </c>
      <c r="F143" s="385">
        <v>15</v>
      </c>
      <c r="G143" s="385"/>
      <c r="H143" s="385"/>
      <c r="I143" s="385"/>
      <c r="J143" s="385">
        <v>362</v>
      </c>
      <c r="K143" s="385">
        <v>23</v>
      </c>
      <c r="L143" s="385">
        <v>4</v>
      </c>
      <c r="M143" s="385">
        <v>162</v>
      </c>
      <c r="N143" s="385">
        <v>42</v>
      </c>
      <c r="O143" s="385">
        <v>2</v>
      </c>
      <c r="P143" s="385">
        <v>24</v>
      </c>
      <c r="Q143" s="386">
        <v>13</v>
      </c>
      <c r="R143" s="664">
        <f t="shared" si="41"/>
        <v>682</v>
      </c>
      <c r="S143" s="676">
        <f>R143/SUM(R142:R144)</f>
        <v>5.5276381909547742E-2</v>
      </c>
      <c r="T143" s="14"/>
      <c r="U143" s="14"/>
      <c r="V143" s="14"/>
      <c r="W143" s="14"/>
      <c r="X143" s="14"/>
      <c r="Y143" s="14"/>
      <c r="Z143" s="14"/>
      <c r="AA143" s="14"/>
      <c r="AB143" s="14"/>
      <c r="AC143" s="14"/>
      <c r="AD143" s="14"/>
      <c r="AE143" s="14"/>
      <c r="AF143" s="14"/>
    </row>
    <row r="144" spans="1:32" ht="17.25" hidden="1" customHeight="1" thickBot="1" x14ac:dyDescent="0.3">
      <c r="A144" s="2151"/>
      <c r="B144" s="79" t="s">
        <v>207</v>
      </c>
      <c r="C144" s="387">
        <v>35</v>
      </c>
      <c r="D144" s="388">
        <v>177</v>
      </c>
      <c r="E144" s="388">
        <v>134</v>
      </c>
      <c r="F144" s="388">
        <v>63</v>
      </c>
      <c r="G144" s="388">
        <v>62</v>
      </c>
      <c r="H144" s="388">
        <v>11</v>
      </c>
      <c r="I144" s="388">
        <v>17</v>
      </c>
      <c r="J144" s="388">
        <v>5966</v>
      </c>
      <c r="K144" s="388">
        <v>280</v>
      </c>
      <c r="L144" s="388">
        <v>160</v>
      </c>
      <c r="M144" s="388">
        <v>1525</v>
      </c>
      <c r="N144" s="388">
        <v>504</v>
      </c>
      <c r="O144" s="388">
        <v>35</v>
      </c>
      <c r="P144" s="388">
        <v>266</v>
      </c>
      <c r="Q144" s="389">
        <v>279</v>
      </c>
      <c r="R144" s="665">
        <f t="shared" si="41"/>
        <v>9514</v>
      </c>
      <c r="S144" s="676">
        <f>R144/SUM(R142:R144)</f>
        <v>0.77111363267952671</v>
      </c>
      <c r="T144" s="14"/>
      <c r="U144" s="14"/>
      <c r="V144" s="14"/>
      <c r="W144" s="14"/>
      <c r="X144" s="14"/>
      <c r="Y144" s="14"/>
      <c r="Z144" s="14"/>
      <c r="AA144" s="14"/>
      <c r="AB144" s="14"/>
      <c r="AC144" s="14"/>
      <c r="AD144" s="14"/>
      <c r="AE144" s="14"/>
      <c r="AF144" s="14"/>
    </row>
    <row r="145" spans="1:32" ht="17.25" hidden="1" customHeight="1" x14ac:dyDescent="0.25">
      <c r="A145" s="2149" t="s">
        <v>169</v>
      </c>
      <c r="B145" s="75" t="s">
        <v>205</v>
      </c>
      <c r="C145" s="371">
        <v>1</v>
      </c>
      <c r="D145" s="372">
        <v>12</v>
      </c>
      <c r="E145" s="372">
        <v>23</v>
      </c>
      <c r="F145" s="372">
        <v>6</v>
      </c>
      <c r="G145" s="372">
        <v>3</v>
      </c>
      <c r="H145" s="372"/>
      <c r="I145" s="372">
        <v>3</v>
      </c>
      <c r="J145" s="372">
        <v>507</v>
      </c>
      <c r="K145" s="372">
        <v>52</v>
      </c>
      <c r="L145" s="372">
        <v>9</v>
      </c>
      <c r="M145" s="372">
        <v>157</v>
      </c>
      <c r="N145" s="372">
        <v>55</v>
      </c>
      <c r="O145" s="372">
        <v>3</v>
      </c>
      <c r="P145" s="372">
        <v>33</v>
      </c>
      <c r="Q145" s="373">
        <v>18</v>
      </c>
      <c r="R145" s="660">
        <f t="shared" si="41"/>
        <v>882</v>
      </c>
      <c r="S145" s="678">
        <f>R145/SUM(R145:R147)</f>
        <v>0.11363050760113373</v>
      </c>
      <c r="T145" s="14"/>
      <c r="U145" s="14"/>
      <c r="V145" s="14"/>
      <c r="W145" s="14"/>
      <c r="X145" s="14"/>
      <c r="Y145" s="14"/>
      <c r="Z145" s="14"/>
      <c r="AA145" s="14"/>
      <c r="AB145" s="14"/>
      <c r="AC145" s="14"/>
      <c r="AD145" s="14"/>
      <c r="AE145" s="14"/>
      <c r="AF145" s="14"/>
    </row>
    <row r="146" spans="1:32" ht="17.25" hidden="1" customHeight="1" x14ac:dyDescent="0.25">
      <c r="A146" s="2150"/>
      <c r="B146" s="76" t="s">
        <v>206</v>
      </c>
      <c r="C146" s="374">
        <v>1</v>
      </c>
      <c r="D146" s="379">
        <v>17</v>
      </c>
      <c r="E146" s="379">
        <v>15</v>
      </c>
      <c r="F146" s="379">
        <v>9</v>
      </c>
      <c r="G146" s="379">
        <v>2</v>
      </c>
      <c r="H146" s="379">
        <v>4</v>
      </c>
      <c r="I146" s="379">
        <v>1</v>
      </c>
      <c r="J146" s="379">
        <v>280</v>
      </c>
      <c r="K146" s="379">
        <v>16</v>
      </c>
      <c r="L146" s="379">
        <v>5</v>
      </c>
      <c r="M146" s="379">
        <v>109</v>
      </c>
      <c r="N146" s="379">
        <v>29</v>
      </c>
      <c r="O146" s="379">
        <v>6</v>
      </c>
      <c r="P146" s="379">
        <v>10</v>
      </c>
      <c r="Q146" s="380">
        <v>7</v>
      </c>
      <c r="R146" s="661">
        <f t="shared" si="41"/>
        <v>511</v>
      </c>
      <c r="S146" s="679">
        <f>R146/SUM(R145:R147)</f>
        <v>6.5833548054625102E-2</v>
      </c>
      <c r="T146" s="14"/>
      <c r="U146" s="14"/>
      <c r="V146" s="14"/>
      <c r="W146" s="14"/>
      <c r="X146" s="14"/>
      <c r="Y146" s="14"/>
      <c r="Z146" s="14"/>
      <c r="AA146" s="14"/>
      <c r="AB146" s="14"/>
      <c r="AC146" s="14"/>
      <c r="AD146" s="14"/>
      <c r="AE146" s="14"/>
      <c r="AF146" s="14"/>
    </row>
    <row r="147" spans="1:32" ht="17.25" hidden="1" customHeight="1" thickBot="1" x14ac:dyDescent="0.3">
      <c r="A147" s="2150"/>
      <c r="B147" s="122" t="s">
        <v>207</v>
      </c>
      <c r="C147" s="376">
        <v>19</v>
      </c>
      <c r="D147" s="377">
        <v>122</v>
      </c>
      <c r="E147" s="377">
        <v>104</v>
      </c>
      <c r="F147" s="377">
        <v>50</v>
      </c>
      <c r="G147" s="377">
        <v>36</v>
      </c>
      <c r="H147" s="377">
        <v>4</v>
      </c>
      <c r="I147" s="377">
        <v>8</v>
      </c>
      <c r="J147" s="377">
        <v>4179</v>
      </c>
      <c r="K147" s="377">
        <v>202</v>
      </c>
      <c r="L147" s="377">
        <v>77</v>
      </c>
      <c r="M147" s="377">
        <v>888</v>
      </c>
      <c r="N147" s="377">
        <v>348</v>
      </c>
      <c r="O147" s="377">
        <v>25</v>
      </c>
      <c r="P147" s="377">
        <v>168</v>
      </c>
      <c r="Q147" s="378">
        <v>139</v>
      </c>
      <c r="R147" s="662">
        <f t="shared" si="41"/>
        <v>6369</v>
      </c>
      <c r="S147" s="679">
        <f>R147/SUM(R145:R147)</f>
        <v>0.82053594434424115</v>
      </c>
      <c r="T147" s="14"/>
      <c r="U147" s="14"/>
      <c r="V147" s="14"/>
      <c r="W147" s="14"/>
      <c r="X147" s="14"/>
      <c r="Y147" s="14"/>
      <c r="Z147" s="14"/>
      <c r="AA147" s="14"/>
      <c r="AB147" s="14"/>
      <c r="AC147" s="14"/>
      <c r="AD147" s="14"/>
      <c r="AE147" s="14"/>
      <c r="AF147" s="14"/>
    </row>
    <row r="148" spans="1:32" ht="17.25" hidden="1" customHeight="1" x14ac:dyDescent="0.25">
      <c r="A148" s="2149" t="s">
        <v>170</v>
      </c>
      <c r="B148" s="80" t="s">
        <v>205</v>
      </c>
      <c r="C148" s="390"/>
      <c r="D148" s="391">
        <v>6</v>
      </c>
      <c r="E148" s="391">
        <v>2</v>
      </c>
      <c r="F148" s="391">
        <v>2</v>
      </c>
      <c r="G148" s="391">
        <v>1</v>
      </c>
      <c r="H148" s="391"/>
      <c r="I148" s="391"/>
      <c r="J148" s="391">
        <v>84</v>
      </c>
      <c r="K148" s="391">
        <v>12</v>
      </c>
      <c r="L148" s="391">
        <v>3</v>
      </c>
      <c r="M148" s="391">
        <v>18</v>
      </c>
      <c r="N148" s="391">
        <v>14</v>
      </c>
      <c r="O148" s="391">
        <v>1</v>
      </c>
      <c r="P148" s="391">
        <v>3</v>
      </c>
      <c r="Q148" s="392">
        <v>7</v>
      </c>
      <c r="R148" s="663">
        <f t="shared" si="41"/>
        <v>153</v>
      </c>
      <c r="S148" s="675">
        <f>R148/SUM(R148:R150)</f>
        <v>0.15676229508196721</v>
      </c>
      <c r="T148" s="14"/>
      <c r="U148" s="14"/>
      <c r="V148" s="14"/>
      <c r="W148" s="14"/>
      <c r="X148" s="14"/>
      <c r="Y148" s="14"/>
      <c r="Z148" s="14"/>
      <c r="AA148" s="14"/>
      <c r="AB148" s="14"/>
      <c r="AC148" s="14"/>
      <c r="AD148" s="14"/>
      <c r="AE148" s="14"/>
      <c r="AF148" s="14"/>
    </row>
    <row r="149" spans="1:32" ht="17.25" hidden="1" customHeight="1" x14ac:dyDescent="0.25">
      <c r="A149" s="2150"/>
      <c r="B149" s="78" t="s">
        <v>206</v>
      </c>
      <c r="C149" s="384">
        <v>2</v>
      </c>
      <c r="D149" s="385">
        <v>3</v>
      </c>
      <c r="E149" s="385">
        <v>2</v>
      </c>
      <c r="F149" s="385">
        <v>3</v>
      </c>
      <c r="G149" s="385"/>
      <c r="H149" s="385"/>
      <c r="I149" s="385"/>
      <c r="J149" s="385">
        <v>130</v>
      </c>
      <c r="K149" s="385">
        <v>9</v>
      </c>
      <c r="L149" s="385"/>
      <c r="M149" s="385">
        <v>22</v>
      </c>
      <c r="N149" s="385">
        <v>6</v>
      </c>
      <c r="O149" s="385">
        <v>1</v>
      </c>
      <c r="P149" s="385">
        <v>5</v>
      </c>
      <c r="Q149" s="386">
        <v>9</v>
      </c>
      <c r="R149" s="664">
        <f t="shared" si="41"/>
        <v>192</v>
      </c>
      <c r="S149" s="676">
        <f>R149/SUM(R148:R150)</f>
        <v>0.19672131147540983</v>
      </c>
      <c r="T149" s="14"/>
      <c r="U149" s="14"/>
      <c r="V149" s="14"/>
      <c r="W149" s="14"/>
      <c r="X149" s="14"/>
      <c r="Y149" s="14"/>
      <c r="Z149" s="14"/>
      <c r="AA149" s="14"/>
      <c r="AB149" s="14"/>
      <c r="AC149" s="14"/>
      <c r="AD149" s="14"/>
      <c r="AE149" s="14"/>
      <c r="AF149" s="14"/>
    </row>
    <row r="150" spans="1:32" ht="17.25" hidden="1" customHeight="1" thickBot="1" x14ac:dyDescent="0.3">
      <c r="A150" s="2150"/>
      <c r="B150" s="1619" t="s">
        <v>207</v>
      </c>
      <c r="C150" s="1622">
        <v>2</v>
      </c>
      <c r="D150" s="1620">
        <v>21</v>
      </c>
      <c r="E150" s="1620">
        <v>19</v>
      </c>
      <c r="F150" s="1620">
        <v>7</v>
      </c>
      <c r="G150" s="1620">
        <v>1</v>
      </c>
      <c r="H150" s="1620">
        <v>3</v>
      </c>
      <c r="I150" s="1620">
        <v>1</v>
      </c>
      <c r="J150" s="1620">
        <v>379</v>
      </c>
      <c r="K150" s="1620">
        <v>16</v>
      </c>
      <c r="L150" s="1620">
        <v>14</v>
      </c>
      <c r="M150" s="1620">
        <v>93</v>
      </c>
      <c r="N150" s="1620">
        <v>37</v>
      </c>
      <c r="O150" s="1620">
        <v>4</v>
      </c>
      <c r="P150" s="1620">
        <v>21</v>
      </c>
      <c r="Q150" s="1623">
        <v>13</v>
      </c>
      <c r="R150" s="1777">
        <f t="shared" si="41"/>
        <v>631</v>
      </c>
      <c r="S150" s="694">
        <f>R150/SUM(R148:R150)</f>
        <v>0.64651639344262291</v>
      </c>
      <c r="T150" s="14"/>
      <c r="U150" s="14"/>
      <c r="V150" s="14"/>
      <c r="W150" s="14"/>
      <c r="X150" s="14"/>
      <c r="Y150" s="14"/>
      <c r="Z150" s="14"/>
      <c r="AA150" s="14"/>
      <c r="AB150" s="14"/>
      <c r="AC150" s="14"/>
      <c r="AD150" s="14"/>
      <c r="AE150" s="14"/>
      <c r="AF150" s="14"/>
    </row>
    <row r="151" spans="1:32" ht="17.25" hidden="1" customHeight="1" thickTop="1" x14ac:dyDescent="0.25">
      <c r="A151" s="2149" t="s">
        <v>135</v>
      </c>
      <c r="B151" s="75" t="s">
        <v>205</v>
      </c>
      <c r="C151" s="1771">
        <f>SUM(C139,C142,C145,C148)</f>
        <v>4</v>
      </c>
      <c r="D151" s="1772">
        <f t="shared" ref="D151:Q151" si="42">SUM(D139,D142,D145,D148)</f>
        <v>66</v>
      </c>
      <c r="E151" s="1772">
        <f t="shared" si="42"/>
        <v>62</v>
      </c>
      <c r="F151" s="1772">
        <f t="shared" si="42"/>
        <v>34</v>
      </c>
      <c r="G151" s="1772">
        <f t="shared" si="42"/>
        <v>16</v>
      </c>
      <c r="H151" s="1772">
        <f t="shared" si="42"/>
        <v>0</v>
      </c>
      <c r="I151" s="1772">
        <f t="shared" si="42"/>
        <v>12</v>
      </c>
      <c r="J151" s="1772">
        <f t="shared" si="42"/>
        <v>1760</v>
      </c>
      <c r="K151" s="1772">
        <f t="shared" si="42"/>
        <v>192</v>
      </c>
      <c r="L151" s="1772">
        <f t="shared" si="42"/>
        <v>31</v>
      </c>
      <c r="M151" s="1772">
        <f t="shared" si="42"/>
        <v>637</v>
      </c>
      <c r="N151" s="1772">
        <f t="shared" si="42"/>
        <v>186</v>
      </c>
      <c r="O151" s="1772">
        <f t="shared" si="42"/>
        <v>10</v>
      </c>
      <c r="P151" s="1772">
        <f t="shared" si="42"/>
        <v>117</v>
      </c>
      <c r="Q151" s="1773">
        <f t="shared" si="42"/>
        <v>57</v>
      </c>
      <c r="R151" s="635">
        <f>SUM(C151:Q151)</f>
        <v>3184</v>
      </c>
      <c r="S151" s="1194">
        <f>R151/SUM(R151:R153)</f>
        <v>0.14920337394564198</v>
      </c>
      <c r="T151" s="14"/>
      <c r="U151" s="14"/>
      <c r="V151" s="14"/>
      <c r="W151" s="14"/>
      <c r="X151" s="14"/>
      <c r="Y151" s="14"/>
      <c r="Z151" s="14"/>
      <c r="AA151" s="14"/>
      <c r="AB151" s="14"/>
      <c r="AC151" s="14"/>
      <c r="AD151" s="14"/>
      <c r="AE151" s="14"/>
      <c r="AF151" s="14"/>
    </row>
    <row r="152" spans="1:32" ht="17.25" hidden="1" customHeight="1" x14ac:dyDescent="0.25">
      <c r="A152" s="2150"/>
      <c r="B152" s="76" t="s">
        <v>206</v>
      </c>
      <c r="C152" s="222">
        <f>SUM(C140,C143,C146,C149)</f>
        <v>5</v>
      </c>
      <c r="D152" s="1627">
        <f t="shared" ref="D152:Q152" si="43">SUM(D140,D143,D146,D149)</f>
        <v>35</v>
      </c>
      <c r="E152" s="1627">
        <f t="shared" si="43"/>
        <v>35</v>
      </c>
      <c r="F152" s="1627">
        <f t="shared" si="43"/>
        <v>27</v>
      </c>
      <c r="G152" s="1627">
        <f t="shared" si="43"/>
        <v>2</v>
      </c>
      <c r="H152" s="1627">
        <f t="shared" si="43"/>
        <v>4</v>
      </c>
      <c r="I152" s="1627">
        <f t="shared" si="43"/>
        <v>1</v>
      </c>
      <c r="J152" s="1627">
        <f t="shared" si="43"/>
        <v>774</v>
      </c>
      <c r="K152" s="1627">
        <f t="shared" si="43"/>
        <v>48</v>
      </c>
      <c r="L152" s="1627">
        <f t="shared" si="43"/>
        <v>9</v>
      </c>
      <c r="M152" s="1627">
        <f t="shared" si="43"/>
        <v>295</v>
      </c>
      <c r="N152" s="1627">
        <f t="shared" si="43"/>
        <v>78</v>
      </c>
      <c r="O152" s="1627">
        <f t="shared" si="43"/>
        <v>9</v>
      </c>
      <c r="P152" s="1627">
        <f t="shared" si="43"/>
        <v>39</v>
      </c>
      <c r="Q152" s="1774">
        <f t="shared" si="43"/>
        <v>29</v>
      </c>
      <c r="R152" s="636">
        <f>SUM(C152:Q152)</f>
        <v>1390</v>
      </c>
      <c r="S152" s="698">
        <f>R152/SUM(R151:R153)</f>
        <v>6.5135895032802246E-2</v>
      </c>
      <c r="T152" s="14"/>
      <c r="U152" s="14"/>
      <c r="V152" s="14"/>
      <c r="W152" s="14"/>
      <c r="X152" s="14"/>
      <c r="Y152" s="14"/>
      <c r="Z152" s="14"/>
      <c r="AA152" s="14"/>
      <c r="AB152" s="14"/>
      <c r="AC152" s="14"/>
      <c r="AD152" s="14"/>
      <c r="AE152" s="14"/>
      <c r="AF152" s="14"/>
    </row>
    <row r="153" spans="1:32" ht="17.25" hidden="1" customHeight="1" thickBot="1" x14ac:dyDescent="0.3">
      <c r="A153" s="2151"/>
      <c r="B153" s="77" t="s">
        <v>207</v>
      </c>
      <c r="C153" s="223">
        <f>SUM(C141,C144,C147,C150)</f>
        <v>56</v>
      </c>
      <c r="D153" s="1775">
        <f t="shared" ref="D153:Q153" si="44">SUM(D141,D144,D147,D150)</f>
        <v>325</v>
      </c>
      <c r="E153" s="1775">
        <f t="shared" si="44"/>
        <v>261</v>
      </c>
      <c r="F153" s="1775">
        <f t="shared" si="44"/>
        <v>121</v>
      </c>
      <c r="G153" s="1775">
        <f t="shared" si="44"/>
        <v>100</v>
      </c>
      <c r="H153" s="1775">
        <f t="shared" si="44"/>
        <v>18</v>
      </c>
      <c r="I153" s="1775">
        <f t="shared" si="44"/>
        <v>26</v>
      </c>
      <c r="J153" s="1775">
        <f t="shared" si="44"/>
        <v>10679</v>
      </c>
      <c r="K153" s="1775">
        <f t="shared" si="44"/>
        <v>502</v>
      </c>
      <c r="L153" s="1775">
        <f t="shared" si="44"/>
        <v>255</v>
      </c>
      <c r="M153" s="1775">
        <f t="shared" si="44"/>
        <v>2555</v>
      </c>
      <c r="N153" s="1775">
        <f t="shared" si="44"/>
        <v>903</v>
      </c>
      <c r="O153" s="1775">
        <f t="shared" si="44"/>
        <v>65</v>
      </c>
      <c r="P153" s="1775">
        <f t="shared" si="44"/>
        <v>463</v>
      </c>
      <c r="Q153" s="1776">
        <f t="shared" si="44"/>
        <v>437</v>
      </c>
      <c r="R153" s="638">
        <f>SUM(C153:Q153)</f>
        <v>16766</v>
      </c>
      <c r="S153" s="1781">
        <f>R153/SUM(R151:R153)</f>
        <v>0.78566073102155576</v>
      </c>
      <c r="T153" s="14"/>
      <c r="U153" s="14"/>
      <c r="V153" s="14"/>
      <c r="W153" s="14"/>
      <c r="X153" s="14"/>
      <c r="Y153" s="14"/>
      <c r="Z153" s="14"/>
      <c r="AA153" s="14"/>
      <c r="AB153" s="14"/>
      <c r="AC153" s="14"/>
      <c r="AD153" s="14"/>
      <c r="AE153" s="14"/>
      <c r="AF153" s="14"/>
    </row>
    <row r="154" spans="1:32" ht="15.75" hidden="1" customHeight="1" x14ac:dyDescent="0.25">
      <c r="A154" s="2150" t="s">
        <v>134</v>
      </c>
      <c r="B154" s="221" t="s">
        <v>205</v>
      </c>
      <c r="C154" s="1778">
        <f t="shared" ref="C154:R154" si="45">C151/SUM(C151:C153)</f>
        <v>6.1538461538461542E-2</v>
      </c>
      <c r="D154" s="1779">
        <f t="shared" si="45"/>
        <v>0.15492957746478872</v>
      </c>
      <c r="E154" s="1779">
        <f t="shared" si="45"/>
        <v>0.17318435754189945</v>
      </c>
      <c r="F154" s="1779">
        <f t="shared" si="45"/>
        <v>0.18681318681318682</v>
      </c>
      <c r="G154" s="1779">
        <f t="shared" si="45"/>
        <v>0.13559322033898305</v>
      </c>
      <c r="H154" s="1779">
        <f t="shared" si="45"/>
        <v>0</v>
      </c>
      <c r="I154" s="1779">
        <f t="shared" si="45"/>
        <v>0.30769230769230771</v>
      </c>
      <c r="J154" s="1779">
        <f t="shared" si="45"/>
        <v>0.13320214939831984</v>
      </c>
      <c r="K154" s="1779">
        <f t="shared" si="45"/>
        <v>0.2587601078167116</v>
      </c>
      <c r="L154" s="1779">
        <f t="shared" si="45"/>
        <v>0.10508474576271186</v>
      </c>
      <c r="M154" s="1779">
        <f t="shared" si="45"/>
        <v>0.18267852021795239</v>
      </c>
      <c r="N154" s="1779">
        <f t="shared" si="45"/>
        <v>0.15938303341902313</v>
      </c>
      <c r="O154" s="1779">
        <f t="shared" si="45"/>
        <v>0.11904761904761904</v>
      </c>
      <c r="P154" s="1779">
        <f t="shared" si="45"/>
        <v>0.18901453957996769</v>
      </c>
      <c r="Q154" s="1780">
        <f t="shared" si="45"/>
        <v>0.10898661567877629</v>
      </c>
      <c r="R154" s="856">
        <f t="shared" si="45"/>
        <v>0.14920337394564198</v>
      </c>
      <c r="S154" s="2196"/>
      <c r="T154" s="14"/>
      <c r="U154" s="14"/>
      <c r="V154" s="14"/>
      <c r="W154" s="14"/>
      <c r="X154" s="14"/>
      <c r="Y154" s="14"/>
      <c r="Z154" s="14"/>
      <c r="AA154" s="14"/>
      <c r="AB154" s="14"/>
      <c r="AC154" s="14"/>
      <c r="AD154" s="14"/>
      <c r="AE154" s="14"/>
      <c r="AF154" s="14"/>
    </row>
    <row r="155" spans="1:32" ht="15.75" hidden="1" customHeight="1" x14ac:dyDescent="0.25">
      <c r="A155" s="2150"/>
      <c r="B155" s="78" t="s">
        <v>206</v>
      </c>
      <c r="C155" s="685">
        <f t="shared" ref="C155:R155" si="46">C152/SUM(C151:C153)</f>
        <v>7.6923076923076927E-2</v>
      </c>
      <c r="D155" s="686">
        <f t="shared" si="46"/>
        <v>8.2159624413145546E-2</v>
      </c>
      <c r="E155" s="686">
        <f t="shared" si="46"/>
        <v>9.7765363128491614E-2</v>
      </c>
      <c r="F155" s="686">
        <f t="shared" si="46"/>
        <v>0.14835164835164835</v>
      </c>
      <c r="G155" s="686">
        <f t="shared" si="46"/>
        <v>1.6949152542372881E-2</v>
      </c>
      <c r="H155" s="686">
        <f t="shared" si="46"/>
        <v>0.18181818181818182</v>
      </c>
      <c r="I155" s="686">
        <f t="shared" si="46"/>
        <v>2.564102564102564E-2</v>
      </c>
      <c r="J155" s="686">
        <f t="shared" si="46"/>
        <v>5.8578672519488381E-2</v>
      </c>
      <c r="K155" s="686">
        <f t="shared" si="46"/>
        <v>6.4690026954177901E-2</v>
      </c>
      <c r="L155" s="686">
        <f t="shared" si="46"/>
        <v>3.0508474576271188E-2</v>
      </c>
      <c r="M155" s="686">
        <f t="shared" si="46"/>
        <v>8.4599942644106682E-2</v>
      </c>
      <c r="N155" s="686">
        <f t="shared" si="46"/>
        <v>6.6838046272493568E-2</v>
      </c>
      <c r="O155" s="686">
        <f t="shared" si="46"/>
        <v>0.10714285714285714</v>
      </c>
      <c r="P155" s="686">
        <f t="shared" si="46"/>
        <v>6.3004846526655903E-2</v>
      </c>
      <c r="Q155" s="778">
        <f t="shared" si="46"/>
        <v>5.5449330783938815E-2</v>
      </c>
      <c r="R155" s="679">
        <f t="shared" si="46"/>
        <v>6.5135895032802246E-2</v>
      </c>
      <c r="S155" s="2196"/>
      <c r="T155" s="14"/>
      <c r="U155" s="14"/>
      <c r="V155" s="14"/>
      <c r="W155" s="14"/>
      <c r="X155" s="14"/>
      <c r="Y155" s="14"/>
      <c r="Z155" s="14"/>
      <c r="AA155" s="14"/>
      <c r="AB155" s="14"/>
      <c r="AC155" s="14"/>
      <c r="AD155" s="14"/>
      <c r="AE155" s="14"/>
      <c r="AF155" s="14"/>
    </row>
    <row r="156" spans="1:32" ht="18.75" hidden="1" customHeight="1" thickBot="1" x14ac:dyDescent="0.3">
      <c r="A156" s="2151"/>
      <c r="B156" s="79" t="s">
        <v>207</v>
      </c>
      <c r="C156" s="695">
        <f t="shared" ref="C156:R156" si="47">C153/SUM(C151:C153)</f>
        <v>0.86153846153846159</v>
      </c>
      <c r="D156" s="696">
        <f t="shared" si="47"/>
        <v>0.76291079812206575</v>
      </c>
      <c r="E156" s="696">
        <f t="shared" si="47"/>
        <v>0.72905027932960897</v>
      </c>
      <c r="F156" s="696">
        <f t="shared" si="47"/>
        <v>0.6648351648351648</v>
      </c>
      <c r="G156" s="696">
        <f t="shared" si="47"/>
        <v>0.84745762711864403</v>
      </c>
      <c r="H156" s="696">
        <f t="shared" si="47"/>
        <v>0.81818181818181823</v>
      </c>
      <c r="I156" s="696">
        <f t="shared" si="47"/>
        <v>0.66666666666666663</v>
      </c>
      <c r="J156" s="696">
        <f t="shared" si="47"/>
        <v>0.80821917808219179</v>
      </c>
      <c r="K156" s="696">
        <f t="shared" si="47"/>
        <v>0.67654986522911054</v>
      </c>
      <c r="L156" s="696">
        <f t="shared" si="47"/>
        <v>0.86440677966101698</v>
      </c>
      <c r="M156" s="696">
        <f t="shared" si="47"/>
        <v>0.73272153713794097</v>
      </c>
      <c r="N156" s="696">
        <f t="shared" si="47"/>
        <v>0.77377892030848328</v>
      </c>
      <c r="O156" s="696">
        <f t="shared" si="47"/>
        <v>0.77380952380952384</v>
      </c>
      <c r="P156" s="696">
        <f t="shared" si="47"/>
        <v>0.74798061389337644</v>
      </c>
      <c r="Q156" s="779">
        <f t="shared" si="47"/>
        <v>0.83556405353728491</v>
      </c>
      <c r="R156" s="680">
        <f t="shared" si="47"/>
        <v>0.78566073102155576</v>
      </c>
      <c r="S156" s="2196"/>
      <c r="T156" s="14"/>
      <c r="U156" s="14"/>
      <c r="V156" s="14"/>
      <c r="W156" s="14"/>
      <c r="X156" s="14"/>
      <c r="Y156" s="14"/>
      <c r="Z156" s="14"/>
      <c r="AA156" s="14"/>
      <c r="AB156" s="14"/>
      <c r="AC156" s="14"/>
      <c r="AD156" s="14"/>
      <c r="AE156" s="14"/>
      <c r="AF156" s="14"/>
    </row>
    <row r="157" spans="1:32" ht="15.75" hidden="1" customHeight="1" thickBot="1" x14ac:dyDescent="0.3">
      <c r="A157" s="2155" t="s">
        <v>138</v>
      </c>
      <c r="B157" s="2156"/>
      <c r="C157" s="2156"/>
      <c r="D157" s="2156"/>
      <c r="E157" s="2156"/>
      <c r="F157" s="2156"/>
      <c r="G157" s="2156"/>
      <c r="H157" s="2156"/>
      <c r="I157" s="2156"/>
      <c r="J157" s="2156"/>
      <c r="K157" s="2156"/>
      <c r="L157" s="2156"/>
      <c r="M157" s="2156"/>
      <c r="N157" s="2156"/>
      <c r="O157" s="2156"/>
      <c r="P157" s="2156"/>
      <c r="Q157" s="2156"/>
      <c r="R157" s="2156"/>
      <c r="S157" s="2157"/>
      <c r="T157" s="14"/>
      <c r="U157" s="14"/>
      <c r="V157" s="14"/>
      <c r="W157" s="14"/>
      <c r="X157" s="14"/>
      <c r="Y157" s="14"/>
      <c r="Z157" s="14"/>
      <c r="AA157" s="14"/>
      <c r="AB157" s="14"/>
      <c r="AC157" s="14"/>
      <c r="AD157" s="14"/>
      <c r="AE157" s="14"/>
      <c r="AF157" s="14"/>
    </row>
    <row r="158" spans="1:32" ht="60.95" hidden="1" customHeight="1" thickBot="1" x14ac:dyDescent="0.3">
      <c r="A158" s="73"/>
      <c r="B158" s="157" t="s">
        <v>203</v>
      </c>
      <c r="C158" s="704" t="s">
        <v>148</v>
      </c>
      <c r="D158" s="165" t="s">
        <v>149</v>
      </c>
      <c r="E158" s="165" t="s">
        <v>150</v>
      </c>
      <c r="F158" s="165" t="s">
        <v>151</v>
      </c>
      <c r="G158" s="165" t="s">
        <v>152</v>
      </c>
      <c r="H158" s="165" t="s">
        <v>153</v>
      </c>
      <c r="I158" s="165" t="s">
        <v>154</v>
      </c>
      <c r="J158" s="165" t="s">
        <v>155</v>
      </c>
      <c r="K158" s="165" t="s">
        <v>156</v>
      </c>
      <c r="L158" s="165" t="s">
        <v>157</v>
      </c>
      <c r="M158" s="165" t="s">
        <v>158</v>
      </c>
      <c r="N158" s="165" t="s">
        <v>159</v>
      </c>
      <c r="O158" s="165" t="s">
        <v>160</v>
      </c>
      <c r="P158" s="165" t="s">
        <v>161</v>
      </c>
      <c r="Q158" s="166" t="s">
        <v>162</v>
      </c>
      <c r="R158" s="157" t="s">
        <v>163</v>
      </c>
      <c r="S158" s="157" t="s">
        <v>204</v>
      </c>
      <c r="T158" s="15"/>
      <c r="U158" s="15"/>
      <c r="V158" s="15"/>
      <c r="W158" s="15"/>
      <c r="X158" s="15"/>
      <c r="Y158" s="15"/>
      <c r="Z158" s="15"/>
      <c r="AA158" s="15"/>
      <c r="AB158" s="15"/>
      <c r="AC158" s="15"/>
      <c r="AD158" s="15"/>
      <c r="AE158" s="15"/>
      <c r="AF158" s="16"/>
    </row>
    <row r="159" spans="1:32" ht="15.75" hidden="1" customHeight="1" thickBot="1" x14ac:dyDescent="0.3">
      <c r="A159" s="2158" t="s">
        <v>165</v>
      </c>
      <c r="B159" s="2159"/>
      <c r="C159" s="2159"/>
      <c r="D159" s="2159"/>
      <c r="E159" s="2159"/>
      <c r="F159" s="2159"/>
      <c r="G159" s="2159"/>
      <c r="H159" s="2159"/>
      <c r="I159" s="2159"/>
      <c r="J159" s="2159"/>
      <c r="K159" s="2159"/>
      <c r="L159" s="2159"/>
      <c r="M159" s="2159"/>
      <c r="N159" s="2159"/>
      <c r="O159" s="2159"/>
      <c r="P159" s="2159"/>
      <c r="Q159" s="2159"/>
      <c r="R159" s="2159"/>
      <c r="S159" s="2160"/>
      <c r="T159" s="15"/>
      <c r="U159" s="15"/>
      <c r="V159" s="15"/>
      <c r="W159" s="17"/>
      <c r="X159" s="15"/>
      <c r="Y159" s="15"/>
      <c r="Z159" s="15"/>
      <c r="AA159" s="15"/>
      <c r="AB159" s="15"/>
      <c r="AC159" s="15"/>
      <c r="AD159" s="15"/>
      <c r="AE159" s="17"/>
      <c r="AF159" s="16"/>
    </row>
    <row r="160" spans="1:32" ht="17.25" hidden="1" customHeight="1" x14ac:dyDescent="0.25">
      <c r="A160" s="2149" t="s">
        <v>112</v>
      </c>
      <c r="B160" s="1686" t="s">
        <v>205</v>
      </c>
      <c r="C160" s="1624">
        <v>11</v>
      </c>
      <c r="D160" s="1625">
        <v>27</v>
      </c>
      <c r="E160" s="1625">
        <v>14</v>
      </c>
      <c r="F160" s="1625">
        <v>14</v>
      </c>
      <c r="G160" s="1625">
        <v>5</v>
      </c>
      <c r="H160" s="1625">
        <v>0</v>
      </c>
      <c r="I160" s="1625">
        <v>1</v>
      </c>
      <c r="J160" s="1625">
        <v>606</v>
      </c>
      <c r="K160" s="1625">
        <v>56</v>
      </c>
      <c r="L160" s="1625">
        <v>17</v>
      </c>
      <c r="M160" s="1625">
        <v>177</v>
      </c>
      <c r="N160" s="1625">
        <v>59</v>
      </c>
      <c r="O160" s="1625">
        <v>2</v>
      </c>
      <c r="P160" s="1625">
        <v>26</v>
      </c>
      <c r="Q160" s="1629">
        <v>21</v>
      </c>
      <c r="R160" s="1630">
        <f t="shared" ref="R160:R167" si="48">SUM(C160:Q160)</f>
        <v>1036</v>
      </c>
      <c r="S160" s="678">
        <f>R160/SUM(R160:R162)</f>
        <v>0.29282080271339739</v>
      </c>
      <c r="T160" s="15"/>
      <c r="U160" s="15"/>
      <c r="V160" s="15"/>
      <c r="W160" s="17"/>
      <c r="X160" s="15"/>
      <c r="Y160" s="15"/>
      <c r="Z160" s="15"/>
      <c r="AA160" s="15"/>
      <c r="AB160" s="15"/>
      <c r="AC160" s="15"/>
      <c r="AD160" s="15"/>
      <c r="AE160" s="17"/>
      <c r="AF160" s="16"/>
    </row>
    <row r="161" spans="1:32" ht="17.25" hidden="1" customHeight="1" x14ac:dyDescent="0.25">
      <c r="A161" s="2150"/>
      <c r="B161" s="1687" t="s">
        <v>206</v>
      </c>
      <c r="C161" s="1626">
        <v>0</v>
      </c>
      <c r="D161" s="1631">
        <v>4</v>
      </c>
      <c r="E161" s="1631">
        <v>6</v>
      </c>
      <c r="F161" s="1631">
        <v>7</v>
      </c>
      <c r="G161" s="1631">
        <v>2</v>
      </c>
      <c r="H161" s="1631">
        <v>0</v>
      </c>
      <c r="I161" s="1631">
        <v>1</v>
      </c>
      <c r="J161" s="1631">
        <v>103</v>
      </c>
      <c r="K161" s="1631">
        <v>8</v>
      </c>
      <c r="L161" s="1631">
        <v>4</v>
      </c>
      <c r="M161" s="1631">
        <v>32</v>
      </c>
      <c r="N161" s="1631">
        <v>6</v>
      </c>
      <c r="O161" s="1631">
        <v>3</v>
      </c>
      <c r="P161" s="1631">
        <v>10</v>
      </c>
      <c r="Q161" s="1632">
        <v>9</v>
      </c>
      <c r="R161" s="1633">
        <f t="shared" si="48"/>
        <v>195</v>
      </c>
      <c r="S161" s="679">
        <f>R161/SUM(R160:R162)</f>
        <v>5.5115884680610516E-2</v>
      </c>
      <c r="T161" s="15"/>
      <c r="U161" s="15"/>
      <c r="V161" s="15"/>
      <c r="W161" s="17"/>
      <c r="X161" s="15"/>
      <c r="Y161" s="15"/>
      <c r="Z161" s="15"/>
      <c r="AA161" s="15"/>
      <c r="AB161" s="15"/>
      <c r="AC161" s="15"/>
      <c r="AD161" s="15"/>
      <c r="AE161" s="17"/>
      <c r="AF161" s="16"/>
    </row>
    <row r="162" spans="1:32" ht="17.25" hidden="1" customHeight="1" thickBot="1" x14ac:dyDescent="0.3">
      <c r="A162" s="2151"/>
      <c r="B162" s="1782" t="s">
        <v>207</v>
      </c>
      <c r="C162" s="1783">
        <v>7</v>
      </c>
      <c r="D162" s="1784">
        <v>34</v>
      </c>
      <c r="E162" s="1784">
        <v>16</v>
      </c>
      <c r="F162" s="1784">
        <v>22</v>
      </c>
      <c r="G162" s="1784">
        <v>5</v>
      </c>
      <c r="H162" s="1784">
        <v>0</v>
      </c>
      <c r="I162" s="1784">
        <v>0</v>
      </c>
      <c r="J162" s="1784">
        <v>1593</v>
      </c>
      <c r="K162" s="1784">
        <v>49</v>
      </c>
      <c r="L162" s="1784">
        <v>38</v>
      </c>
      <c r="M162" s="1784">
        <v>308</v>
      </c>
      <c r="N162" s="1784">
        <v>108</v>
      </c>
      <c r="O162" s="1784">
        <v>6</v>
      </c>
      <c r="P162" s="1784">
        <v>42</v>
      </c>
      <c r="Q162" s="1785">
        <v>79</v>
      </c>
      <c r="R162" s="1786">
        <f>SUM(C162:Q162)</f>
        <v>2307</v>
      </c>
      <c r="S162" s="680">
        <f>R162/SUM(R160:R162)</f>
        <v>0.65206331260599204</v>
      </c>
      <c r="T162" s="15"/>
      <c r="U162" s="15"/>
      <c r="V162" s="15"/>
      <c r="W162" s="17"/>
      <c r="X162" s="15"/>
      <c r="Y162" s="15"/>
      <c r="Z162" s="15"/>
      <c r="AA162" s="15"/>
      <c r="AB162" s="15"/>
      <c r="AC162" s="15"/>
      <c r="AD162" s="15"/>
      <c r="AE162" s="17"/>
      <c r="AF162" s="16"/>
    </row>
    <row r="163" spans="1:32" ht="17.25" hidden="1" customHeight="1" x14ac:dyDescent="0.25">
      <c r="A163" s="2149" t="s">
        <v>113</v>
      </c>
      <c r="B163" s="282" t="s">
        <v>205</v>
      </c>
      <c r="C163" s="571">
        <v>4</v>
      </c>
      <c r="D163" s="382">
        <v>30</v>
      </c>
      <c r="E163" s="382">
        <v>26</v>
      </c>
      <c r="F163" s="382">
        <v>21</v>
      </c>
      <c r="G163" s="382">
        <v>4</v>
      </c>
      <c r="H163" s="382">
        <v>1</v>
      </c>
      <c r="I163" s="382">
        <v>5</v>
      </c>
      <c r="J163" s="382">
        <v>1182</v>
      </c>
      <c r="K163" s="382">
        <v>80</v>
      </c>
      <c r="L163" s="382">
        <v>14</v>
      </c>
      <c r="M163" s="382">
        <v>480</v>
      </c>
      <c r="N163" s="382">
        <v>108</v>
      </c>
      <c r="O163" s="382">
        <v>4</v>
      </c>
      <c r="P163" s="382">
        <v>67</v>
      </c>
      <c r="Q163" s="383">
        <v>26</v>
      </c>
      <c r="R163" s="645">
        <f t="shared" si="48"/>
        <v>2052</v>
      </c>
      <c r="S163" s="693">
        <f>R163/SUM(R163:R165)</f>
        <v>0.23924449108079748</v>
      </c>
      <c r="T163" s="15"/>
      <c r="U163" s="15"/>
      <c r="V163" s="15"/>
      <c r="W163" s="15"/>
      <c r="X163" s="15"/>
      <c r="Y163" s="15"/>
      <c r="Z163" s="15"/>
      <c r="AA163" s="15"/>
      <c r="AB163" s="15"/>
      <c r="AC163" s="15"/>
      <c r="AD163" s="15"/>
      <c r="AE163" s="15"/>
      <c r="AF163" s="16"/>
    </row>
    <row r="164" spans="1:32" ht="17.25" hidden="1" customHeight="1" x14ac:dyDescent="0.25">
      <c r="A164" s="2150"/>
      <c r="B164" s="283" t="s">
        <v>206</v>
      </c>
      <c r="C164" s="573">
        <v>1</v>
      </c>
      <c r="D164" s="385">
        <v>8</v>
      </c>
      <c r="E164" s="385">
        <v>12</v>
      </c>
      <c r="F164" s="385">
        <v>3</v>
      </c>
      <c r="G164" s="385">
        <v>4</v>
      </c>
      <c r="H164" s="385">
        <v>0</v>
      </c>
      <c r="I164" s="385">
        <v>0</v>
      </c>
      <c r="J164" s="385">
        <v>261</v>
      </c>
      <c r="K164" s="385">
        <v>20</v>
      </c>
      <c r="L164" s="385">
        <v>5</v>
      </c>
      <c r="M164" s="385">
        <v>86</v>
      </c>
      <c r="N164" s="385">
        <v>22</v>
      </c>
      <c r="O164" s="385">
        <v>2</v>
      </c>
      <c r="P164" s="385">
        <v>19</v>
      </c>
      <c r="Q164" s="386">
        <v>11</v>
      </c>
      <c r="R164" s="646">
        <f t="shared" si="48"/>
        <v>454</v>
      </c>
      <c r="S164" s="676">
        <f>R164/SUM(R163:R165)</f>
        <v>5.2932260697213476E-2</v>
      </c>
      <c r="T164" s="15"/>
      <c r="U164" s="15"/>
      <c r="V164" s="15"/>
      <c r="W164" s="15"/>
      <c r="X164" s="15"/>
      <c r="Y164" s="15"/>
      <c r="Z164" s="15"/>
      <c r="AA164" s="15"/>
      <c r="AB164" s="15"/>
      <c r="AC164" s="15"/>
      <c r="AD164" s="15"/>
      <c r="AE164" s="15"/>
      <c r="AF164" s="16"/>
    </row>
    <row r="165" spans="1:32" ht="17.25" hidden="1" customHeight="1" thickBot="1" x14ac:dyDescent="0.3">
      <c r="A165" s="2151"/>
      <c r="B165" s="284" t="s">
        <v>207</v>
      </c>
      <c r="C165" s="575">
        <v>19</v>
      </c>
      <c r="D165" s="388">
        <v>125</v>
      </c>
      <c r="E165" s="388">
        <v>102</v>
      </c>
      <c r="F165" s="388">
        <v>41</v>
      </c>
      <c r="G165" s="388">
        <v>42</v>
      </c>
      <c r="H165" s="388">
        <v>8</v>
      </c>
      <c r="I165" s="388">
        <v>9</v>
      </c>
      <c r="J165" s="388">
        <v>3899</v>
      </c>
      <c r="K165" s="388">
        <v>204</v>
      </c>
      <c r="L165" s="388">
        <v>94</v>
      </c>
      <c r="M165" s="388">
        <v>942</v>
      </c>
      <c r="N165" s="388">
        <v>274</v>
      </c>
      <c r="O165" s="388">
        <v>17</v>
      </c>
      <c r="P165" s="388">
        <v>155</v>
      </c>
      <c r="Q165" s="389">
        <v>140</v>
      </c>
      <c r="R165" s="647">
        <f>SUM(C165:Q165)</f>
        <v>6071</v>
      </c>
      <c r="S165" s="694">
        <f>R165/SUM(R163:R165)</f>
        <v>0.70782324822198905</v>
      </c>
      <c r="T165" s="15"/>
      <c r="U165" s="15"/>
      <c r="V165" s="15"/>
      <c r="W165" s="15"/>
      <c r="X165" s="15"/>
      <c r="Y165" s="15"/>
      <c r="Z165" s="15"/>
      <c r="AA165" s="15"/>
      <c r="AB165" s="15"/>
      <c r="AC165" s="15"/>
      <c r="AD165" s="15"/>
      <c r="AE165" s="15"/>
      <c r="AF165" s="16"/>
    </row>
    <row r="166" spans="1:32" ht="17.25" hidden="1" customHeight="1" x14ac:dyDescent="0.25">
      <c r="A166" s="2149" t="s">
        <v>114</v>
      </c>
      <c r="B166" s="1686" t="s">
        <v>205</v>
      </c>
      <c r="C166" s="565">
        <v>1</v>
      </c>
      <c r="D166" s="372">
        <v>19</v>
      </c>
      <c r="E166" s="372">
        <v>13</v>
      </c>
      <c r="F166" s="372">
        <v>15</v>
      </c>
      <c r="G166" s="372">
        <v>1</v>
      </c>
      <c r="H166" s="372">
        <v>1</v>
      </c>
      <c r="I166" s="372">
        <v>3</v>
      </c>
      <c r="J166" s="372">
        <v>463</v>
      </c>
      <c r="K166" s="372">
        <v>41</v>
      </c>
      <c r="L166" s="372">
        <v>4</v>
      </c>
      <c r="M166" s="372">
        <v>247</v>
      </c>
      <c r="N166" s="372">
        <v>64</v>
      </c>
      <c r="O166" s="372">
        <v>1</v>
      </c>
      <c r="P166" s="372">
        <v>29</v>
      </c>
      <c r="Q166" s="373">
        <v>9</v>
      </c>
      <c r="R166" s="1585">
        <f t="shared" si="48"/>
        <v>911</v>
      </c>
      <c r="S166" s="1371">
        <f>R166/SUM(R166:R168)</f>
        <v>8.2287056273146059E-2</v>
      </c>
      <c r="T166" s="15"/>
      <c r="U166" s="15"/>
      <c r="V166" s="15"/>
      <c r="W166" s="15"/>
      <c r="X166" s="15"/>
      <c r="Y166" s="15"/>
      <c r="Z166" s="15"/>
      <c r="AA166" s="15"/>
      <c r="AB166" s="15"/>
      <c r="AC166" s="15"/>
      <c r="AD166" s="15"/>
      <c r="AE166" s="15"/>
      <c r="AF166" s="16"/>
    </row>
    <row r="167" spans="1:32" ht="17.25" hidden="1" customHeight="1" x14ac:dyDescent="0.25">
      <c r="A167" s="2150"/>
      <c r="B167" s="1687" t="s">
        <v>206</v>
      </c>
      <c r="C167" s="567">
        <v>1</v>
      </c>
      <c r="D167" s="379">
        <v>4</v>
      </c>
      <c r="E167" s="379">
        <v>16</v>
      </c>
      <c r="F167" s="379">
        <v>5</v>
      </c>
      <c r="G167" s="379">
        <v>3</v>
      </c>
      <c r="H167" s="379">
        <v>0</v>
      </c>
      <c r="I167" s="379">
        <v>0</v>
      </c>
      <c r="J167" s="379">
        <v>111</v>
      </c>
      <c r="K167" s="379">
        <v>13</v>
      </c>
      <c r="L167" s="379">
        <v>1</v>
      </c>
      <c r="M167" s="379">
        <v>63</v>
      </c>
      <c r="N167" s="379">
        <v>12</v>
      </c>
      <c r="O167" s="379">
        <v>5</v>
      </c>
      <c r="P167" s="379">
        <v>12</v>
      </c>
      <c r="Q167" s="380">
        <v>5</v>
      </c>
      <c r="R167" s="1586">
        <f t="shared" si="48"/>
        <v>251</v>
      </c>
      <c r="S167" s="1587">
        <f>R167/SUM(R166:R168)</f>
        <v>2.2671845361755941E-2</v>
      </c>
      <c r="T167" s="15"/>
      <c r="U167" s="15"/>
      <c r="V167" s="15"/>
      <c r="W167" s="15"/>
      <c r="X167" s="15"/>
      <c r="Y167" s="15"/>
      <c r="Z167" s="15"/>
      <c r="AA167" s="15"/>
      <c r="AB167" s="15"/>
      <c r="AC167" s="15"/>
      <c r="AD167" s="15"/>
      <c r="AE167" s="15"/>
      <c r="AF167" s="16"/>
    </row>
    <row r="168" spans="1:32" ht="17.25" hidden="1" customHeight="1" thickBot="1" x14ac:dyDescent="0.3">
      <c r="A168" s="2151"/>
      <c r="B168" s="1782" t="s">
        <v>207</v>
      </c>
      <c r="C168" s="569">
        <v>30</v>
      </c>
      <c r="D168" s="377">
        <v>243</v>
      </c>
      <c r="E168" s="377">
        <v>138</v>
      </c>
      <c r="F168" s="377">
        <v>64</v>
      </c>
      <c r="G168" s="377">
        <v>41</v>
      </c>
      <c r="H168" s="377">
        <v>12</v>
      </c>
      <c r="I168" s="377">
        <v>14</v>
      </c>
      <c r="J168" s="377">
        <v>6473</v>
      </c>
      <c r="K168" s="377">
        <v>312</v>
      </c>
      <c r="L168" s="377">
        <v>122</v>
      </c>
      <c r="M168" s="377">
        <v>1455</v>
      </c>
      <c r="N168" s="377">
        <v>510</v>
      </c>
      <c r="O168" s="377">
        <v>46</v>
      </c>
      <c r="P168" s="377">
        <v>248</v>
      </c>
      <c r="Q168" s="378">
        <v>201</v>
      </c>
      <c r="R168" s="1588">
        <f>SUM(C168:Q168)</f>
        <v>9909</v>
      </c>
      <c r="S168" s="948">
        <f>R168/SUM(R166:R168)</f>
        <v>0.89504109836509804</v>
      </c>
      <c r="T168" s="15"/>
      <c r="U168" s="15"/>
      <c r="V168" s="15"/>
      <c r="W168" s="15"/>
      <c r="X168" s="15"/>
      <c r="Y168" s="15"/>
      <c r="Z168" s="15"/>
      <c r="AA168" s="15"/>
      <c r="AB168" s="15"/>
      <c r="AC168" s="15"/>
      <c r="AD168" s="15"/>
      <c r="AE168" s="15"/>
      <c r="AF168" s="16"/>
    </row>
    <row r="169" spans="1:32" ht="17.25" hidden="1" customHeight="1" x14ac:dyDescent="0.25">
      <c r="A169" s="2149" t="s">
        <v>115</v>
      </c>
      <c r="B169" s="80" t="s">
        <v>205</v>
      </c>
      <c r="C169" s="571">
        <v>0</v>
      </c>
      <c r="D169" s="382">
        <v>1</v>
      </c>
      <c r="E169" s="382">
        <v>0</v>
      </c>
      <c r="F169" s="382">
        <v>0</v>
      </c>
      <c r="G169" s="382">
        <v>0</v>
      </c>
      <c r="H169" s="382">
        <v>0</v>
      </c>
      <c r="I169" s="382">
        <v>0</v>
      </c>
      <c r="J169" s="382">
        <v>56</v>
      </c>
      <c r="K169" s="382">
        <v>0</v>
      </c>
      <c r="L169" s="382">
        <v>0</v>
      </c>
      <c r="M169" s="382">
        <v>5</v>
      </c>
      <c r="N169" s="382">
        <v>6</v>
      </c>
      <c r="O169" s="382">
        <v>0</v>
      </c>
      <c r="P169" s="382">
        <v>1</v>
      </c>
      <c r="Q169" s="383">
        <v>0</v>
      </c>
      <c r="R169" s="645">
        <f t="shared" ref="R169:R170" si="49">SUM(C169:Q169)</f>
        <v>69</v>
      </c>
      <c r="S169" s="693">
        <f>R169/SUM(R169:R171)</f>
        <v>0.26744186046511625</v>
      </c>
      <c r="T169" s="15"/>
      <c r="U169" s="15"/>
      <c r="V169" s="15"/>
      <c r="W169" s="17"/>
      <c r="X169" s="15"/>
      <c r="Y169" s="15"/>
      <c r="Z169" s="15"/>
      <c r="AA169" s="15"/>
      <c r="AB169" s="15"/>
      <c r="AC169" s="15"/>
      <c r="AD169" s="15"/>
      <c r="AE169" s="17"/>
      <c r="AF169" s="16"/>
    </row>
    <row r="170" spans="1:32" ht="17.25" hidden="1" customHeight="1" x14ac:dyDescent="0.25">
      <c r="A170" s="2150"/>
      <c r="B170" s="78" t="s">
        <v>206</v>
      </c>
      <c r="C170" s="573">
        <v>0</v>
      </c>
      <c r="D170" s="385">
        <v>2</v>
      </c>
      <c r="E170" s="385">
        <v>0</v>
      </c>
      <c r="F170" s="385">
        <v>0</v>
      </c>
      <c r="G170" s="385">
        <v>0</v>
      </c>
      <c r="H170" s="385">
        <v>0</v>
      </c>
      <c r="I170" s="385">
        <v>0</v>
      </c>
      <c r="J170" s="385">
        <v>16</v>
      </c>
      <c r="K170" s="385">
        <v>0</v>
      </c>
      <c r="L170" s="385">
        <v>1</v>
      </c>
      <c r="M170" s="385">
        <v>4</v>
      </c>
      <c r="N170" s="385">
        <v>1</v>
      </c>
      <c r="O170" s="385">
        <v>0</v>
      </c>
      <c r="P170" s="385">
        <v>0</v>
      </c>
      <c r="Q170" s="386">
        <v>0</v>
      </c>
      <c r="R170" s="646">
        <f t="shared" si="49"/>
        <v>24</v>
      </c>
      <c r="S170" s="676">
        <f>R170/SUM(R169:R171)</f>
        <v>9.3023255813953487E-2</v>
      </c>
      <c r="T170" s="15"/>
      <c r="U170" s="15"/>
      <c r="V170" s="15"/>
      <c r="W170" s="17"/>
      <c r="X170" s="15"/>
      <c r="Y170" s="15"/>
      <c r="Z170" s="15"/>
      <c r="AA170" s="15"/>
      <c r="AB170" s="15"/>
      <c r="AC170" s="15"/>
      <c r="AD170" s="15"/>
      <c r="AE170" s="17"/>
      <c r="AF170" s="16"/>
    </row>
    <row r="171" spans="1:32" ht="17.25" hidden="1" customHeight="1" thickBot="1" x14ac:dyDescent="0.3">
      <c r="A171" s="2151"/>
      <c r="B171" s="79" t="s">
        <v>207</v>
      </c>
      <c r="C171" s="575">
        <v>0</v>
      </c>
      <c r="D171" s="388">
        <v>0</v>
      </c>
      <c r="E171" s="388">
        <v>2</v>
      </c>
      <c r="F171" s="388">
        <v>1</v>
      </c>
      <c r="G171" s="388">
        <v>0</v>
      </c>
      <c r="H171" s="388">
        <v>0</v>
      </c>
      <c r="I171" s="388">
        <v>0</v>
      </c>
      <c r="J171" s="388">
        <v>124</v>
      </c>
      <c r="K171" s="388">
        <v>1</v>
      </c>
      <c r="L171" s="388">
        <v>0</v>
      </c>
      <c r="M171" s="388">
        <v>20</v>
      </c>
      <c r="N171" s="388">
        <v>12</v>
      </c>
      <c r="O171" s="388">
        <v>0</v>
      </c>
      <c r="P171" s="388">
        <v>3</v>
      </c>
      <c r="Q171" s="389">
        <v>2</v>
      </c>
      <c r="R171" s="647">
        <f>SUM(C171:Q171)</f>
        <v>165</v>
      </c>
      <c r="S171" s="694">
        <f>R171/SUM(R169:R171)</f>
        <v>0.63953488372093026</v>
      </c>
      <c r="T171" s="15"/>
      <c r="U171" s="15"/>
      <c r="V171" s="15"/>
      <c r="W171" s="17"/>
      <c r="X171" s="15"/>
      <c r="Y171" s="15"/>
      <c r="Z171" s="15"/>
      <c r="AA171" s="15"/>
      <c r="AB171" s="15"/>
      <c r="AC171" s="15"/>
      <c r="AD171" s="15"/>
      <c r="AE171" s="17"/>
      <c r="AF171" s="16"/>
    </row>
    <row r="172" spans="1:32" ht="17.25" hidden="1" customHeight="1" x14ac:dyDescent="0.25">
      <c r="A172" s="2149" t="s">
        <v>135</v>
      </c>
      <c r="B172" s="1686" t="s">
        <v>205</v>
      </c>
      <c r="C172" s="1787">
        <v>12</v>
      </c>
      <c r="D172" s="1788">
        <v>50</v>
      </c>
      <c r="E172" s="1788">
        <v>27</v>
      </c>
      <c r="F172" s="1788">
        <v>33</v>
      </c>
      <c r="G172" s="1788">
        <v>3</v>
      </c>
      <c r="H172" s="1788">
        <v>0</v>
      </c>
      <c r="I172" s="1788">
        <v>6</v>
      </c>
      <c r="J172" s="1788">
        <v>1293</v>
      </c>
      <c r="K172" s="1788">
        <v>129</v>
      </c>
      <c r="L172" s="1788">
        <v>19</v>
      </c>
      <c r="M172" s="1788">
        <v>549</v>
      </c>
      <c r="N172" s="1788">
        <v>139</v>
      </c>
      <c r="O172" s="1788">
        <v>5</v>
      </c>
      <c r="P172" s="1788">
        <v>73</v>
      </c>
      <c r="Q172" s="1789">
        <v>29</v>
      </c>
      <c r="R172" s="1585">
        <f>SUM(R169,R166,R163,R160)</f>
        <v>4068</v>
      </c>
      <c r="S172" s="1790">
        <f>R172/SUM(R172:R174)</f>
        <v>0.17351987715406927</v>
      </c>
      <c r="T172" s="16"/>
      <c r="U172" s="16"/>
      <c r="V172" s="16"/>
      <c r="W172" s="16"/>
      <c r="X172" s="16"/>
      <c r="Y172" s="16"/>
      <c r="Z172" s="16"/>
      <c r="AA172" s="16"/>
      <c r="AB172" s="16"/>
      <c r="AC172" s="16"/>
      <c r="AD172" s="16"/>
      <c r="AE172" s="16"/>
      <c r="AF172" s="15"/>
    </row>
    <row r="173" spans="1:32" ht="17.25" hidden="1" customHeight="1" x14ac:dyDescent="0.25">
      <c r="A173" s="2150"/>
      <c r="B173" s="1687" t="s">
        <v>206</v>
      </c>
      <c r="C173" s="1689">
        <v>6</v>
      </c>
      <c r="D173" s="1690">
        <v>46</v>
      </c>
      <c r="E173" s="1690">
        <v>64</v>
      </c>
      <c r="F173" s="1690">
        <v>33</v>
      </c>
      <c r="G173" s="1690">
        <v>8</v>
      </c>
      <c r="H173" s="1690">
        <v>2</v>
      </c>
      <c r="I173" s="1690">
        <v>4</v>
      </c>
      <c r="J173" s="1690">
        <v>1548</v>
      </c>
      <c r="K173" s="1690">
        <v>103</v>
      </c>
      <c r="L173" s="1690">
        <v>28</v>
      </c>
      <c r="M173" s="1690">
        <v>558</v>
      </c>
      <c r="N173" s="1690">
        <v>136</v>
      </c>
      <c r="O173" s="1690">
        <v>13</v>
      </c>
      <c r="P173" s="1690">
        <v>99</v>
      </c>
      <c r="Q173" s="1691">
        <v>57</v>
      </c>
      <c r="R173" s="1586">
        <f>SUM(R170,R167,R164,R161)</f>
        <v>924</v>
      </c>
      <c r="S173" s="1692">
        <f>R173/SUM(R172:R174)</f>
        <v>3.9413069442074733E-2</v>
      </c>
      <c r="T173" s="16"/>
      <c r="U173" s="16"/>
      <c r="V173" s="16"/>
      <c r="W173" s="16"/>
      <c r="X173" s="16"/>
      <c r="Y173" s="16"/>
      <c r="Z173" s="16"/>
      <c r="AA173" s="16"/>
      <c r="AB173" s="16"/>
      <c r="AC173" s="16"/>
      <c r="AD173" s="16"/>
      <c r="AE173" s="16"/>
      <c r="AF173" s="15"/>
    </row>
    <row r="174" spans="1:32" ht="17.25" hidden="1" customHeight="1" thickBot="1" x14ac:dyDescent="0.3">
      <c r="A174" s="2151"/>
      <c r="B174" s="1782" t="s">
        <v>207</v>
      </c>
      <c r="C174" s="1791">
        <v>56</v>
      </c>
      <c r="D174" s="1792">
        <v>401</v>
      </c>
      <c r="E174" s="1792">
        <v>253</v>
      </c>
      <c r="F174" s="1792">
        <v>124</v>
      </c>
      <c r="G174" s="1792">
        <v>83</v>
      </c>
      <c r="H174" s="1792">
        <v>17</v>
      </c>
      <c r="I174" s="1792">
        <v>22</v>
      </c>
      <c r="J174" s="1792">
        <v>11773</v>
      </c>
      <c r="K174" s="1792">
        <v>557</v>
      </c>
      <c r="L174" s="1792">
        <v>256</v>
      </c>
      <c r="M174" s="1792">
        <v>2656</v>
      </c>
      <c r="N174" s="1792">
        <v>840</v>
      </c>
      <c r="O174" s="1792">
        <v>69</v>
      </c>
      <c r="P174" s="1792">
        <v>441</v>
      </c>
      <c r="Q174" s="1793">
        <v>418</v>
      </c>
      <c r="R174" s="1588">
        <f>SUM(R165,R168,R171,R162)</f>
        <v>18452</v>
      </c>
      <c r="S174" s="1794">
        <f>R174/SUM(R172:R174)</f>
        <v>0.78706705340385597</v>
      </c>
      <c r="T174" s="16"/>
      <c r="U174" s="16"/>
      <c r="V174" s="16"/>
      <c r="W174" s="16"/>
      <c r="X174" s="16"/>
      <c r="Y174" s="16"/>
      <c r="Z174" s="16"/>
      <c r="AA174" s="16"/>
      <c r="AB174" s="16"/>
      <c r="AC174" s="16"/>
      <c r="AD174" s="16"/>
      <c r="AE174" s="16"/>
      <c r="AF174" s="15"/>
    </row>
    <row r="175" spans="1:32" ht="15.6" hidden="1" customHeight="1" thickBot="1" x14ac:dyDescent="0.3">
      <c r="A175" s="2197" t="s">
        <v>166</v>
      </c>
      <c r="B175" s="2198"/>
      <c r="C175" s="2199"/>
      <c r="D175" s="2199"/>
      <c r="E175" s="2199"/>
      <c r="F175" s="2199"/>
      <c r="G175" s="2199"/>
      <c r="H175" s="2199"/>
      <c r="I175" s="2199"/>
      <c r="J175" s="2199"/>
      <c r="K175" s="2199"/>
      <c r="L175" s="2199"/>
      <c r="M175" s="2199"/>
      <c r="N175" s="2199"/>
      <c r="O175" s="2199"/>
      <c r="P175" s="2199"/>
      <c r="Q175" s="2199"/>
      <c r="R175" s="2198"/>
      <c r="S175" s="2200"/>
      <c r="T175" s="14"/>
      <c r="U175" s="14"/>
      <c r="V175" s="14"/>
      <c r="W175" s="14"/>
      <c r="X175" s="14"/>
      <c r="Y175" s="14"/>
      <c r="Z175" s="14"/>
      <c r="AA175" s="14"/>
      <c r="AB175" s="14"/>
      <c r="AC175" s="14"/>
      <c r="AD175" s="14"/>
      <c r="AE175" s="14"/>
      <c r="AF175" s="14"/>
    </row>
    <row r="176" spans="1:32" ht="17.25" hidden="1" customHeight="1" x14ac:dyDescent="0.25">
      <c r="A176" s="2149" t="s">
        <v>167</v>
      </c>
      <c r="B176" s="1683" t="s">
        <v>205</v>
      </c>
      <c r="C176" s="371">
        <v>0</v>
      </c>
      <c r="D176" s="372">
        <v>0</v>
      </c>
      <c r="E176" s="372">
        <v>0</v>
      </c>
      <c r="F176" s="372">
        <v>0</v>
      </c>
      <c r="G176" s="372">
        <v>0</v>
      </c>
      <c r="H176" s="372">
        <v>0</v>
      </c>
      <c r="I176" s="372">
        <v>0</v>
      </c>
      <c r="J176" s="372">
        <v>6</v>
      </c>
      <c r="K176" s="372">
        <v>0</v>
      </c>
      <c r="L176" s="372">
        <v>0</v>
      </c>
      <c r="M176" s="372">
        <v>4</v>
      </c>
      <c r="N176" s="372">
        <v>0</v>
      </c>
      <c r="O176" s="372">
        <v>0</v>
      </c>
      <c r="P176" s="372">
        <v>0</v>
      </c>
      <c r="Q176" s="373">
        <v>0</v>
      </c>
      <c r="R176" s="635">
        <f t="shared" ref="R176:R186" si="50">SUM(C176:Q176)</f>
        <v>10</v>
      </c>
      <c r="S176" s="1688">
        <f>R176/SUM(R176:R178)</f>
        <v>2.8409090909090908E-2</v>
      </c>
      <c r="T176" s="14"/>
      <c r="U176" s="14"/>
      <c r="V176" s="14"/>
      <c r="W176" s="14"/>
      <c r="X176" s="14"/>
      <c r="Y176" s="14"/>
      <c r="Z176" s="14"/>
      <c r="AA176" s="14"/>
      <c r="AB176" s="14"/>
      <c r="AC176" s="14"/>
      <c r="AD176" s="14"/>
      <c r="AE176" s="14"/>
      <c r="AF176" s="14"/>
    </row>
    <row r="177" spans="1:32" ht="17.25" hidden="1" customHeight="1" x14ac:dyDescent="0.25">
      <c r="A177" s="2150"/>
      <c r="B177" s="1684" t="s">
        <v>206</v>
      </c>
      <c r="C177" s="374">
        <v>0</v>
      </c>
      <c r="D177" s="374">
        <v>0</v>
      </c>
      <c r="E177" s="374">
        <v>1</v>
      </c>
      <c r="F177" s="374">
        <v>0</v>
      </c>
      <c r="G177" s="374">
        <v>0</v>
      </c>
      <c r="H177" s="374">
        <v>0</v>
      </c>
      <c r="I177" s="374">
        <v>0</v>
      </c>
      <c r="J177" s="374">
        <v>1</v>
      </c>
      <c r="K177" s="374">
        <v>0</v>
      </c>
      <c r="L177" s="374">
        <v>0</v>
      </c>
      <c r="M177" s="374">
        <v>0</v>
      </c>
      <c r="N177" s="374">
        <v>0</v>
      </c>
      <c r="O177" s="374">
        <v>0</v>
      </c>
      <c r="P177" s="374">
        <v>0</v>
      </c>
      <c r="Q177" s="375">
        <v>0</v>
      </c>
      <c r="R177" s="636">
        <f t="shared" si="50"/>
        <v>2</v>
      </c>
      <c r="S177" s="1692">
        <f>R177/SUM(R176:R178)</f>
        <v>5.681818181818182E-3</v>
      </c>
      <c r="T177" s="14"/>
      <c r="U177" s="14"/>
      <c r="V177" s="14"/>
      <c r="W177" s="14"/>
      <c r="X177" s="14"/>
      <c r="Y177" s="14"/>
      <c r="Z177" s="14"/>
      <c r="AA177" s="14"/>
      <c r="AB177" s="14"/>
      <c r="AC177" s="14"/>
      <c r="AD177" s="14"/>
      <c r="AE177" s="14"/>
      <c r="AF177" s="14"/>
    </row>
    <row r="178" spans="1:32" ht="17.25" hidden="1" customHeight="1" thickBot="1" x14ac:dyDescent="0.3">
      <c r="A178" s="2150"/>
      <c r="B178" s="1685" t="s">
        <v>207</v>
      </c>
      <c r="C178" s="1618">
        <v>1</v>
      </c>
      <c r="D178" s="1618">
        <v>8</v>
      </c>
      <c r="E178" s="1618">
        <v>5</v>
      </c>
      <c r="F178" s="1618">
        <v>2</v>
      </c>
      <c r="G178" s="1618">
        <v>0</v>
      </c>
      <c r="H178" s="1618">
        <v>1</v>
      </c>
      <c r="I178" s="1618">
        <v>0</v>
      </c>
      <c r="J178" s="1618">
        <v>227</v>
      </c>
      <c r="K178" s="1618">
        <v>12</v>
      </c>
      <c r="L178" s="1618">
        <v>4</v>
      </c>
      <c r="M178" s="1618">
        <v>50</v>
      </c>
      <c r="N178" s="1618">
        <v>17</v>
      </c>
      <c r="O178" s="1618">
        <v>1</v>
      </c>
      <c r="P178" s="1618">
        <v>2</v>
      </c>
      <c r="Q178" s="1621">
        <v>10</v>
      </c>
      <c r="R178" s="636">
        <f>SUM(C178:Q178)</f>
        <v>340</v>
      </c>
      <c r="S178" s="1692">
        <f>R178/SUM(R177:R179)</f>
        <v>0.11162179908076166</v>
      </c>
      <c r="T178" s="14"/>
      <c r="U178" s="14"/>
      <c r="V178" s="14"/>
      <c r="W178" s="14"/>
      <c r="X178" s="14"/>
      <c r="Y178" s="14"/>
      <c r="Z178" s="14"/>
      <c r="AA178" s="14"/>
      <c r="AB178" s="14"/>
      <c r="AC178" s="14"/>
      <c r="AD178" s="14"/>
      <c r="AE178" s="14"/>
      <c r="AF178" s="14"/>
    </row>
    <row r="179" spans="1:32" ht="17.25" hidden="1" customHeight="1" x14ac:dyDescent="0.25">
      <c r="A179" s="2149" t="s">
        <v>168</v>
      </c>
      <c r="B179" s="80" t="s">
        <v>205</v>
      </c>
      <c r="C179" s="381">
        <v>11</v>
      </c>
      <c r="D179" s="382">
        <v>49</v>
      </c>
      <c r="E179" s="382">
        <v>32</v>
      </c>
      <c r="F179" s="382">
        <v>31</v>
      </c>
      <c r="G179" s="382">
        <v>5</v>
      </c>
      <c r="H179" s="382">
        <v>2</v>
      </c>
      <c r="I179" s="382">
        <v>5</v>
      </c>
      <c r="J179" s="382">
        <v>1514</v>
      </c>
      <c r="K179" s="382">
        <v>135</v>
      </c>
      <c r="L179" s="382">
        <v>31</v>
      </c>
      <c r="M179" s="382">
        <v>608</v>
      </c>
      <c r="N179" s="382">
        <v>164</v>
      </c>
      <c r="O179" s="382">
        <v>3</v>
      </c>
      <c r="P179" s="382">
        <v>79</v>
      </c>
      <c r="Q179" s="383">
        <v>35</v>
      </c>
      <c r="R179" s="645">
        <f t="shared" si="50"/>
        <v>2704</v>
      </c>
      <c r="S179" s="675">
        <f>R179/SUM(R179:R181)</f>
        <v>0.19678334910122991</v>
      </c>
      <c r="T179" s="14"/>
      <c r="U179" s="14"/>
      <c r="V179" s="14"/>
      <c r="W179" s="14"/>
      <c r="X179" s="14"/>
      <c r="Y179" s="14"/>
      <c r="Z179" s="14"/>
      <c r="AA179" s="14"/>
      <c r="AB179" s="14"/>
      <c r="AC179" s="14"/>
      <c r="AD179" s="14"/>
      <c r="AE179" s="14"/>
      <c r="AF179" s="14"/>
    </row>
    <row r="180" spans="1:32" ht="17.25" hidden="1" customHeight="1" x14ac:dyDescent="0.25">
      <c r="A180" s="2150"/>
      <c r="B180" s="78" t="s">
        <v>206</v>
      </c>
      <c r="C180" s="384">
        <v>1</v>
      </c>
      <c r="D180" s="385">
        <v>10</v>
      </c>
      <c r="E180" s="385">
        <v>17</v>
      </c>
      <c r="F180" s="385">
        <v>11</v>
      </c>
      <c r="G180" s="385">
        <v>4</v>
      </c>
      <c r="H180" s="385">
        <v>0</v>
      </c>
      <c r="I180" s="385">
        <v>0</v>
      </c>
      <c r="J180" s="385">
        <v>237</v>
      </c>
      <c r="K180" s="385">
        <v>22</v>
      </c>
      <c r="L180" s="385">
        <v>7</v>
      </c>
      <c r="M180" s="385">
        <v>107</v>
      </c>
      <c r="N180" s="385">
        <v>29</v>
      </c>
      <c r="O180" s="385">
        <v>7</v>
      </c>
      <c r="P180" s="385">
        <v>29</v>
      </c>
      <c r="Q180" s="386">
        <v>20</v>
      </c>
      <c r="R180" s="646">
        <f t="shared" si="50"/>
        <v>501</v>
      </c>
      <c r="S180" s="676">
        <f>R180/SUM(R179:R181)</f>
        <v>3.6460228513208646E-2</v>
      </c>
      <c r="T180" s="14"/>
      <c r="U180" s="14"/>
      <c r="V180" s="14"/>
      <c r="W180" s="14"/>
      <c r="X180" s="14"/>
      <c r="Y180" s="14"/>
      <c r="Z180" s="14"/>
      <c r="AA180" s="14"/>
      <c r="AB180" s="14"/>
      <c r="AC180" s="14"/>
      <c r="AD180" s="14"/>
      <c r="AE180" s="14"/>
      <c r="AF180" s="14"/>
    </row>
    <row r="181" spans="1:32" ht="17.25" hidden="1" customHeight="1" thickBot="1" x14ac:dyDescent="0.3">
      <c r="A181" s="2150"/>
      <c r="B181" s="1619" t="s">
        <v>207</v>
      </c>
      <c r="C181" s="1622">
        <v>43</v>
      </c>
      <c r="D181" s="1620">
        <v>248</v>
      </c>
      <c r="E181" s="1620">
        <v>152</v>
      </c>
      <c r="F181" s="1620">
        <v>87</v>
      </c>
      <c r="G181" s="1620">
        <v>50</v>
      </c>
      <c r="H181" s="1620">
        <v>9</v>
      </c>
      <c r="I181" s="1620">
        <v>14</v>
      </c>
      <c r="J181" s="1620">
        <v>6807</v>
      </c>
      <c r="K181" s="1620">
        <v>323</v>
      </c>
      <c r="L181" s="1620">
        <v>146</v>
      </c>
      <c r="M181" s="1620">
        <v>1610</v>
      </c>
      <c r="N181" s="1620">
        <v>516</v>
      </c>
      <c r="O181" s="1620">
        <v>28</v>
      </c>
      <c r="P181" s="1620">
        <v>246</v>
      </c>
      <c r="Q181" s="1623">
        <v>257</v>
      </c>
      <c r="R181" s="646">
        <f>SUM(C181:Q181)</f>
        <v>10536</v>
      </c>
      <c r="S181" s="676">
        <f>R181/SUM(R180:R182)</f>
        <v>0.86630488406512085</v>
      </c>
      <c r="T181" s="14"/>
      <c r="U181" s="14"/>
      <c r="V181" s="14"/>
      <c r="W181" s="14"/>
      <c r="X181" s="14"/>
      <c r="Y181" s="14"/>
      <c r="Z181" s="14"/>
      <c r="AA181" s="14"/>
      <c r="AB181" s="14"/>
      <c r="AC181" s="14"/>
      <c r="AD181" s="14"/>
      <c r="AE181" s="14"/>
      <c r="AF181" s="14"/>
    </row>
    <row r="182" spans="1:32" ht="17.25" hidden="1" customHeight="1" x14ac:dyDescent="0.25">
      <c r="A182" s="2149" t="s">
        <v>169</v>
      </c>
      <c r="B182" s="1683" t="s">
        <v>205</v>
      </c>
      <c r="C182" s="371">
        <v>3</v>
      </c>
      <c r="D182" s="372">
        <v>23</v>
      </c>
      <c r="E182" s="372">
        <v>20</v>
      </c>
      <c r="F182" s="372">
        <v>17</v>
      </c>
      <c r="G182" s="372">
        <v>5</v>
      </c>
      <c r="H182" s="372">
        <v>0</v>
      </c>
      <c r="I182" s="372">
        <v>4</v>
      </c>
      <c r="J182" s="372">
        <v>627</v>
      </c>
      <c r="K182" s="372">
        <v>37</v>
      </c>
      <c r="L182" s="372">
        <v>2</v>
      </c>
      <c r="M182" s="372">
        <v>274</v>
      </c>
      <c r="N182" s="372">
        <v>57</v>
      </c>
      <c r="O182" s="372">
        <v>2</v>
      </c>
      <c r="P182" s="372">
        <v>39</v>
      </c>
      <c r="Q182" s="373">
        <v>15</v>
      </c>
      <c r="R182" s="635">
        <f t="shared" si="50"/>
        <v>1125</v>
      </c>
      <c r="S182" s="678">
        <f>R182/SUM(R182:R184)</f>
        <v>0.13727882855399634</v>
      </c>
      <c r="T182" s="14"/>
      <c r="U182" s="14"/>
      <c r="V182" s="14"/>
      <c r="W182" s="14"/>
      <c r="X182" s="14"/>
      <c r="Y182" s="14"/>
      <c r="Z182" s="14"/>
      <c r="AA182" s="14"/>
      <c r="AB182" s="14"/>
      <c r="AC182" s="14"/>
      <c r="AD182" s="14"/>
      <c r="AE182" s="14"/>
      <c r="AF182" s="14"/>
    </row>
    <row r="183" spans="1:32" ht="17.25" hidden="1" customHeight="1" x14ac:dyDescent="0.25">
      <c r="A183" s="2150"/>
      <c r="B183" s="1684" t="s">
        <v>206</v>
      </c>
      <c r="C183" s="374">
        <v>1</v>
      </c>
      <c r="D183" s="379">
        <v>6</v>
      </c>
      <c r="E183" s="379">
        <v>14</v>
      </c>
      <c r="F183" s="379">
        <v>3</v>
      </c>
      <c r="G183" s="379">
        <v>3</v>
      </c>
      <c r="H183" s="379">
        <v>0</v>
      </c>
      <c r="I183" s="379">
        <v>0</v>
      </c>
      <c r="J183" s="379">
        <v>178</v>
      </c>
      <c r="K183" s="379">
        <v>17</v>
      </c>
      <c r="L183" s="379">
        <v>4</v>
      </c>
      <c r="M183" s="379">
        <v>64</v>
      </c>
      <c r="N183" s="379">
        <v>8</v>
      </c>
      <c r="O183" s="379">
        <v>2</v>
      </c>
      <c r="P183" s="379">
        <v>9</v>
      </c>
      <c r="Q183" s="380">
        <v>2</v>
      </c>
      <c r="R183" s="636">
        <f t="shared" si="50"/>
        <v>311</v>
      </c>
      <c r="S183" s="679">
        <f>R183/SUM(R182:R184)</f>
        <v>3.7949969493593652E-2</v>
      </c>
      <c r="T183" s="14"/>
      <c r="U183" s="14"/>
      <c r="V183" s="14"/>
      <c r="W183" s="14"/>
      <c r="X183" s="14"/>
      <c r="Y183" s="14"/>
      <c r="Z183" s="14"/>
      <c r="AA183" s="14"/>
      <c r="AB183" s="14"/>
      <c r="AC183" s="14"/>
      <c r="AD183" s="14"/>
      <c r="AE183" s="14"/>
      <c r="AF183" s="14"/>
    </row>
    <row r="184" spans="1:32" ht="17.25" hidden="1" customHeight="1" thickBot="1" x14ac:dyDescent="0.3">
      <c r="A184" s="2150"/>
      <c r="B184" s="1685" t="s">
        <v>207</v>
      </c>
      <c r="C184" s="1618">
        <v>8</v>
      </c>
      <c r="D184" s="1537">
        <v>131</v>
      </c>
      <c r="E184" s="1537">
        <v>91</v>
      </c>
      <c r="F184" s="1537">
        <v>32</v>
      </c>
      <c r="G184" s="1537">
        <v>35</v>
      </c>
      <c r="H184" s="1537">
        <v>7</v>
      </c>
      <c r="I184" s="1537">
        <v>9</v>
      </c>
      <c r="J184" s="1537">
        <v>4547</v>
      </c>
      <c r="K184" s="1537">
        <v>209</v>
      </c>
      <c r="L184" s="1537">
        <v>92</v>
      </c>
      <c r="M184" s="1537">
        <v>934</v>
      </c>
      <c r="N184" s="1537">
        <v>331</v>
      </c>
      <c r="O184" s="1537">
        <v>34</v>
      </c>
      <c r="P184" s="1537">
        <v>161</v>
      </c>
      <c r="Q184" s="1538">
        <v>138</v>
      </c>
      <c r="R184" s="636">
        <f>SUM(C184:Q184)</f>
        <v>6759</v>
      </c>
      <c r="S184" s="679">
        <f>R184/SUM(R183:R185)</f>
        <v>0.92601726263871764</v>
      </c>
      <c r="T184" s="14"/>
      <c r="U184" s="14"/>
      <c r="V184" s="14"/>
      <c r="W184" s="14"/>
      <c r="X184" s="14"/>
      <c r="Y184" s="14"/>
      <c r="Z184" s="14"/>
      <c r="AA184" s="14"/>
      <c r="AB184" s="14"/>
      <c r="AC184" s="14"/>
      <c r="AD184" s="14"/>
      <c r="AE184" s="14"/>
      <c r="AF184" s="14"/>
    </row>
    <row r="185" spans="1:32" ht="17.25" hidden="1" customHeight="1" x14ac:dyDescent="0.25">
      <c r="A185" s="2149" t="s">
        <v>170</v>
      </c>
      <c r="B185" s="80" t="s">
        <v>205</v>
      </c>
      <c r="C185" s="381">
        <v>2</v>
      </c>
      <c r="D185" s="382">
        <v>5</v>
      </c>
      <c r="E185" s="382">
        <v>1</v>
      </c>
      <c r="F185" s="382">
        <v>2</v>
      </c>
      <c r="G185" s="382">
        <v>0</v>
      </c>
      <c r="H185" s="382">
        <v>0</v>
      </c>
      <c r="I185" s="382">
        <v>0</v>
      </c>
      <c r="J185" s="382">
        <v>160</v>
      </c>
      <c r="K185" s="382">
        <v>5</v>
      </c>
      <c r="L185" s="382">
        <v>2</v>
      </c>
      <c r="M185" s="382">
        <v>23</v>
      </c>
      <c r="N185" s="382">
        <v>16</v>
      </c>
      <c r="O185" s="382">
        <v>2</v>
      </c>
      <c r="P185" s="382">
        <v>5</v>
      </c>
      <c r="Q185" s="383">
        <v>6</v>
      </c>
      <c r="R185" s="645">
        <f t="shared" si="50"/>
        <v>229</v>
      </c>
      <c r="S185" s="675">
        <f>R185/SUM(R185:R187)</f>
        <v>0.1980968858131488</v>
      </c>
      <c r="T185" s="14"/>
      <c r="U185" s="14"/>
      <c r="V185" s="14"/>
      <c r="W185" s="14"/>
      <c r="X185" s="14"/>
      <c r="Y185" s="14"/>
      <c r="Z185" s="14"/>
      <c r="AA185" s="14"/>
      <c r="AB185" s="14"/>
      <c r="AC185" s="14"/>
      <c r="AD185" s="14"/>
      <c r="AE185" s="14"/>
      <c r="AF185" s="14"/>
    </row>
    <row r="186" spans="1:32" ht="17.25" hidden="1" customHeight="1" x14ac:dyDescent="0.25">
      <c r="A186" s="2150"/>
      <c r="B186" s="78" t="s">
        <v>206</v>
      </c>
      <c r="C186" s="384">
        <v>0</v>
      </c>
      <c r="D186" s="385">
        <v>2</v>
      </c>
      <c r="E186" s="385">
        <v>2</v>
      </c>
      <c r="F186" s="385">
        <v>1</v>
      </c>
      <c r="G186" s="385">
        <v>2</v>
      </c>
      <c r="H186" s="385">
        <v>0</v>
      </c>
      <c r="I186" s="385">
        <v>1</v>
      </c>
      <c r="J186" s="385">
        <v>75</v>
      </c>
      <c r="K186" s="385">
        <v>2</v>
      </c>
      <c r="L186" s="385">
        <v>0</v>
      </c>
      <c r="M186" s="385">
        <v>14</v>
      </c>
      <c r="N186" s="385">
        <v>4</v>
      </c>
      <c r="O186" s="385">
        <v>1</v>
      </c>
      <c r="P186" s="385">
        <v>3</v>
      </c>
      <c r="Q186" s="386">
        <v>3</v>
      </c>
      <c r="R186" s="646">
        <f t="shared" si="50"/>
        <v>110</v>
      </c>
      <c r="S186" s="676">
        <f>R186/SUM(R185:R187)</f>
        <v>9.5155709342560554E-2</v>
      </c>
      <c r="T186" s="14"/>
      <c r="U186" s="14"/>
      <c r="V186" s="14"/>
      <c r="W186" s="14"/>
      <c r="X186" s="14"/>
      <c r="Y186" s="14"/>
      <c r="Z186" s="14"/>
      <c r="AA186" s="14"/>
      <c r="AB186" s="14"/>
      <c r="AC186" s="14"/>
      <c r="AD186" s="14"/>
      <c r="AE186" s="14"/>
      <c r="AF186" s="14"/>
    </row>
    <row r="187" spans="1:32" ht="17.25" hidden="1" customHeight="1" thickBot="1" x14ac:dyDescent="0.3">
      <c r="A187" s="2150"/>
      <c r="B187" s="1619" t="s">
        <v>207</v>
      </c>
      <c r="C187" s="1622">
        <v>4</v>
      </c>
      <c r="D187" s="1620">
        <v>15</v>
      </c>
      <c r="E187" s="1620">
        <v>10</v>
      </c>
      <c r="F187" s="1620">
        <v>7</v>
      </c>
      <c r="G187" s="1620">
        <v>3</v>
      </c>
      <c r="H187" s="1620">
        <v>3</v>
      </c>
      <c r="I187" s="1620">
        <v>0</v>
      </c>
      <c r="J187" s="1620">
        <v>508</v>
      </c>
      <c r="K187" s="1620">
        <v>22</v>
      </c>
      <c r="L187" s="1620">
        <v>12</v>
      </c>
      <c r="M187" s="1620">
        <v>131</v>
      </c>
      <c r="N187" s="1620">
        <v>40</v>
      </c>
      <c r="O187" s="1620">
        <v>6</v>
      </c>
      <c r="P187" s="1620">
        <v>39</v>
      </c>
      <c r="Q187" s="1623">
        <v>17</v>
      </c>
      <c r="R187" s="646">
        <f>SUM(C187:Q187)</f>
        <v>817</v>
      </c>
      <c r="S187" s="676">
        <f>R187/SUM(R185:R187)</f>
        <v>0.70674740484429066</v>
      </c>
      <c r="T187" s="14"/>
      <c r="U187" s="14"/>
      <c r="V187" s="14"/>
      <c r="W187" s="14"/>
      <c r="X187" s="14"/>
      <c r="Y187" s="14"/>
      <c r="Z187" s="14"/>
      <c r="AA187" s="14"/>
      <c r="AB187" s="14"/>
      <c r="AC187" s="14"/>
      <c r="AD187" s="14"/>
      <c r="AE187" s="14"/>
      <c r="AF187" s="14"/>
    </row>
    <row r="188" spans="1:32" ht="17.25" hidden="1" customHeight="1" x14ac:dyDescent="0.25">
      <c r="A188" s="2201" t="s">
        <v>135</v>
      </c>
      <c r="B188" s="1683" t="s">
        <v>205</v>
      </c>
      <c r="C188" s="1635">
        <f t="shared" ref="C188:Q188" si="51">SUM(C176,C179,C182,C185)</f>
        <v>16</v>
      </c>
      <c r="D188" s="1628">
        <f t="shared" si="51"/>
        <v>77</v>
      </c>
      <c r="E188" s="1628">
        <f t="shared" si="51"/>
        <v>53</v>
      </c>
      <c r="F188" s="1628">
        <f t="shared" si="51"/>
        <v>50</v>
      </c>
      <c r="G188" s="1628">
        <f t="shared" si="51"/>
        <v>10</v>
      </c>
      <c r="H188" s="1628">
        <f t="shared" si="51"/>
        <v>2</v>
      </c>
      <c r="I188" s="1628">
        <f t="shared" si="51"/>
        <v>9</v>
      </c>
      <c r="J188" s="1628">
        <f t="shared" si="51"/>
        <v>2307</v>
      </c>
      <c r="K188" s="1628">
        <f t="shared" si="51"/>
        <v>177</v>
      </c>
      <c r="L188" s="1628">
        <f t="shared" si="51"/>
        <v>35</v>
      </c>
      <c r="M188" s="1628">
        <f t="shared" si="51"/>
        <v>909</v>
      </c>
      <c r="N188" s="1628">
        <f t="shared" si="51"/>
        <v>237</v>
      </c>
      <c r="O188" s="1628">
        <f t="shared" si="51"/>
        <v>7</v>
      </c>
      <c r="P188" s="1628">
        <f t="shared" si="51"/>
        <v>123</v>
      </c>
      <c r="Q188" s="1636">
        <f t="shared" si="51"/>
        <v>56</v>
      </c>
      <c r="R188" s="635">
        <f>SUM(C188:Q188)</f>
        <v>4068</v>
      </c>
      <c r="S188" s="1194">
        <f>R188/SUM(R188:R190)</f>
        <v>0.17351987715406927</v>
      </c>
      <c r="T188" s="14"/>
      <c r="U188" s="14"/>
      <c r="V188" s="14"/>
      <c r="W188" s="14"/>
      <c r="X188" s="14"/>
      <c r="Y188" s="14"/>
      <c r="Z188" s="14"/>
      <c r="AA188" s="14"/>
      <c r="AB188" s="14"/>
      <c r="AC188" s="14"/>
      <c r="AD188" s="14"/>
      <c r="AE188" s="14"/>
      <c r="AF188" s="14"/>
    </row>
    <row r="189" spans="1:32" ht="17.25" hidden="1" customHeight="1" x14ac:dyDescent="0.25">
      <c r="A189" s="2202"/>
      <c r="B189" s="1684" t="s">
        <v>206</v>
      </c>
      <c r="C189" s="227">
        <f t="shared" ref="C189:Q189" si="52">SUM(C177,C180,C183,C186)</f>
        <v>2</v>
      </c>
      <c r="D189" s="1627">
        <f t="shared" si="52"/>
        <v>18</v>
      </c>
      <c r="E189" s="1627">
        <f t="shared" si="52"/>
        <v>34</v>
      </c>
      <c r="F189" s="1627">
        <f t="shared" si="52"/>
        <v>15</v>
      </c>
      <c r="G189" s="1627">
        <f t="shared" si="52"/>
        <v>9</v>
      </c>
      <c r="H189" s="1627">
        <f t="shared" si="52"/>
        <v>0</v>
      </c>
      <c r="I189" s="1627">
        <f t="shared" si="52"/>
        <v>1</v>
      </c>
      <c r="J189" s="1627">
        <f t="shared" si="52"/>
        <v>491</v>
      </c>
      <c r="K189" s="1627">
        <f t="shared" si="52"/>
        <v>41</v>
      </c>
      <c r="L189" s="1627">
        <f t="shared" si="52"/>
        <v>11</v>
      </c>
      <c r="M189" s="1627">
        <f t="shared" si="52"/>
        <v>185</v>
      </c>
      <c r="N189" s="1627">
        <f t="shared" si="52"/>
        <v>41</v>
      </c>
      <c r="O189" s="1627">
        <f t="shared" si="52"/>
        <v>10</v>
      </c>
      <c r="P189" s="1627">
        <f t="shared" si="52"/>
        <v>41</v>
      </c>
      <c r="Q189" s="1637">
        <f t="shared" si="52"/>
        <v>25</v>
      </c>
      <c r="R189" s="636">
        <f t="shared" ref="R189:R190" si="53">SUM(C189:Q189)</f>
        <v>924</v>
      </c>
      <c r="S189" s="681">
        <f>R189/SUM(R188:R190)</f>
        <v>3.9413069442074733E-2</v>
      </c>
      <c r="T189" s="14"/>
      <c r="U189" s="14"/>
      <c r="V189" s="14"/>
      <c r="W189" s="14"/>
      <c r="X189" s="14"/>
      <c r="Y189" s="14"/>
      <c r="Z189" s="14"/>
      <c r="AA189" s="14"/>
      <c r="AB189" s="14"/>
      <c r="AC189" s="14"/>
      <c r="AD189" s="14"/>
      <c r="AE189" s="14"/>
      <c r="AF189" s="14"/>
    </row>
    <row r="190" spans="1:32" ht="17.25" hidden="1" customHeight="1" thickBot="1" x14ac:dyDescent="0.3">
      <c r="A190" s="2203"/>
      <c r="B190" s="1798" t="s">
        <v>207</v>
      </c>
      <c r="C190" s="281">
        <f t="shared" ref="C190:P190" si="54">SUM(C178,C181,C184,C187)</f>
        <v>56</v>
      </c>
      <c r="D190" s="1775">
        <f t="shared" si="54"/>
        <v>402</v>
      </c>
      <c r="E190" s="1775">
        <f t="shared" si="54"/>
        <v>258</v>
      </c>
      <c r="F190" s="1775">
        <f t="shared" si="54"/>
        <v>128</v>
      </c>
      <c r="G190" s="1775">
        <f t="shared" si="54"/>
        <v>88</v>
      </c>
      <c r="H190" s="1775">
        <f t="shared" si="54"/>
        <v>20</v>
      </c>
      <c r="I190" s="1775">
        <f t="shared" si="54"/>
        <v>23</v>
      </c>
      <c r="J190" s="1775">
        <f t="shared" si="54"/>
        <v>12089</v>
      </c>
      <c r="K190" s="1775">
        <f t="shared" si="54"/>
        <v>566</v>
      </c>
      <c r="L190" s="1775">
        <f t="shared" si="54"/>
        <v>254</v>
      </c>
      <c r="M190" s="1775">
        <f t="shared" si="54"/>
        <v>2725</v>
      </c>
      <c r="N190" s="1775">
        <f t="shared" si="54"/>
        <v>904</v>
      </c>
      <c r="O190" s="1775">
        <f t="shared" si="54"/>
        <v>69</v>
      </c>
      <c r="P190" s="1775">
        <f t="shared" si="54"/>
        <v>448</v>
      </c>
      <c r="Q190" s="1799">
        <f>SUM(Q187,Q184,Q181,Q178)</f>
        <v>422</v>
      </c>
      <c r="R190" s="638">
        <f t="shared" si="53"/>
        <v>18452</v>
      </c>
      <c r="S190" s="1195">
        <f>R190/SUM(R188:R190)</f>
        <v>0.78706705340385597</v>
      </c>
      <c r="T190" s="14"/>
      <c r="U190" s="14"/>
      <c r="V190" s="14"/>
      <c r="W190" s="14"/>
      <c r="X190" s="14"/>
      <c r="Y190" s="14"/>
      <c r="Z190" s="14"/>
      <c r="AA190" s="14"/>
      <c r="AB190" s="14"/>
      <c r="AC190" s="14"/>
      <c r="AD190" s="14"/>
      <c r="AE190" s="14"/>
      <c r="AF190" s="14"/>
    </row>
    <row r="191" spans="1:32" ht="15.75" hidden="1" customHeight="1" x14ac:dyDescent="0.25">
      <c r="A191" s="2150" t="s">
        <v>134</v>
      </c>
      <c r="B191" s="221" t="s">
        <v>205</v>
      </c>
      <c r="C191" s="1795">
        <f t="shared" ref="C191:R191" si="55">C188/SUM(C188:C190)</f>
        <v>0.21621621621621623</v>
      </c>
      <c r="D191" s="1796">
        <f t="shared" si="55"/>
        <v>0.15492957746478872</v>
      </c>
      <c r="E191" s="1796">
        <f t="shared" si="55"/>
        <v>0.15362318840579711</v>
      </c>
      <c r="F191" s="1796">
        <f t="shared" si="55"/>
        <v>0.25906735751295334</v>
      </c>
      <c r="G191" s="1796">
        <f t="shared" si="55"/>
        <v>9.3457943925233641E-2</v>
      </c>
      <c r="H191" s="1796">
        <f t="shared" si="55"/>
        <v>9.0909090909090912E-2</v>
      </c>
      <c r="I191" s="1796">
        <f t="shared" si="55"/>
        <v>0.27272727272727271</v>
      </c>
      <c r="J191" s="1796">
        <f t="shared" si="55"/>
        <v>0.15496742124000806</v>
      </c>
      <c r="K191" s="1796">
        <f t="shared" si="55"/>
        <v>0.22576530612244897</v>
      </c>
      <c r="L191" s="1796">
        <f t="shared" si="55"/>
        <v>0.11666666666666667</v>
      </c>
      <c r="M191" s="1796">
        <f t="shared" si="55"/>
        <v>0.23802042419481539</v>
      </c>
      <c r="N191" s="1796">
        <f t="shared" si="55"/>
        <v>0.20050761421319796</v>
      </c>
      <c r="O191" s="1796">
        <f t="shared" si="55"/>
        <v>8.1395348837209308E-2</v>
      </c>
      <c r="P191" s="1796">
        <f t="shared" si="55"/>
        <v>0.20098039215686275</v>
      </c>
      <c r="Q191" s="1797">
        <f t="shared" si="55"/>
        <v>0.11133200795228629</v>
      </c>
      <c r="R191" s="693">
        <f t="shared" si="55"/>
        <v>0.17351987715406927</v>
      </c>
      <c r="S191" s="2196"/>
      <c r="T191" s="14"/>
      <c r="U191" s="14"/>
      <c r="V191" s="14"/>
      <c r="W191" s="14"/>
      <c r="X191" s="14"/>
      <c r="Y191" s="14"/>
      <c r="Z191" s="14"/>
      <c r="AA191" s="14"/>
      <c r="AB191" s="14"/>
      <c r="AC191" s="14"/>
      <c r="AD191" s="14"/>
      <c r="AE191" s="14"/>
      <c r="AF191" s="14"/>
    </row>
    <row r="192" spans="1:32" ht="15.75" hidden="1" customHeight="1" x14ac:dyDescent="0.25">
      <c r="A192" s="2150"/>
      <c r="B192" s="78" t="s">
        <v>206</v>
      </c>
      <c r="C192" s="670">
        <f t="shared" ref="C192:R192" si="56">C189/SUM(C188:C190)</f>
        <v>2.7027027027027029E-2</v>
      </c>
      <c r="D192" s="1681">
        <f t="shared" si="56"/>
        <v>3.6217303822937627E-2</v>
      </c>
      <c r="E192" s="1681">
        <f t="shared" si="56"/>
        <v>9.8550724637681164E-2</v>
      </c>
      <c r="F192" s="1681">
        <f t="shared" si="56"/>
        <v>7.7720207253886009E-2</v>
      </c>
      <c r="G192" s="1681">
        <f t="shared" si="56"/>
        <v>8.4112149532710276E-2</v>
      </c>
      <c r="H192" s="1681">
        <f t="shared" si="56"/>
        <v>0</v>
      </c>
      <c r="I192" s="1681">
        <f t="shared" si="56"/>
        <v>3.0303030303030304E-2</v>
      </c>
      <c r="J192" s="1681">
        <f t="shared" si="56"/>
        <v>3.2981796198025125E-2</v>
      </c>
      <c r="K192" s="1681">
        <f t="shared" si="56"/>
        <v>5.2295918367346941E-2</v>
      </c>
      <c r="L192" s="1681">
        <f t="shared" si="56"/>
        <v>3.6666666666666667E-2</v>
      </c>
      <c r="M192" s="1681">
        <f t="shared" si="56"/>
        <v>4.84420005236973E-2</v>
      </c>
      <c r="N192" s="1681">
        <f t="shared" si="56"/>
        <v>3.4686971235194583E-2</v>
      </c>
      <c r="O192" s="1681">
        <f t="shared" si="56"/>
        <v>0.11627906976744186</v>
      </c>
      <c r="P192" s="1681">
        <f t="shared" si="56"/>
        <v>6.699346405228758E-2</v>
      </c>
      <c r="Q192" s="1682">
        <f t="shared" si="56"/>
        <v>4.9701789264413522E-2</v>
      </c>
      <c r="R192" s="676">
        <f t="shared" si="56"/>
        <v>3.9413069442074733E-2</v>
      </c>
      <c r="S192" s="2196"/>
      <c r="T192" s="14"/>
      <c r="U192" s="14"/>
      <c r="V192" s="14"/>
      <c r="W192" s="14"/>
      <c r="X192" s="14"/>
      <c r="Y192" s="14"/>
      <c r="Z192" s="14"/>
      <c r="AA192" s="14"/>
      <c r="AB192" s="14"/>
      <c r="AC192" s="14"/>
      <c r="AD192" s="14"/>
      <c r="AE192" s="14"/>
      <c r="AF192" s="14"/>
    </row>
    <row r="193" spans="1:32" ht="15.75" hidden="1" customHeight="1" thickBot="1" x14ac:dyDescent="0.3">
      <c r="A193" s="2150"/>
      <c r="B193" s="1619" t="s">
        <v>207</v>
      </c>
      <c r="C193" s="670">
        <f t="shared" ref="C193:R193" si="57">C190/SUM(C188:C190)</f>
        <v>0.7567567567567568</v>
      </c>
      <c r="D193" s="1681">
        <f t="shared" si="57"/>
        <v>0.80885311871227361</v>
      </c>
      <c r="E193" s="1681">
        <f t="shared" si="57"/>
        <v>0.74782608695652175</v>
      </c>
      <c r="F193" s="1681">
        <f t="shared" si="57"/>
        <v>0.66321243523316065</v>
      </c>
      <c r="G193" s="1681">
        <f t="shared" si="57"/>
        <v>0.82242990654205606</v>
      </c>
      <c r="H193" s="1681">
        <f t="shared" si="57"/>
        <v>0.90909090909090906</v>
      </c>
      <c r="I193" s="1681">
        <f t="shared" si="57"/>
        <v>0.69696969696969702</v>
      </c>
      <c r="J193" s="1681">
        <f t="shared" si="57"/>
        <v>0.81205078256196683</v>
      </c>
      <c r="K193" s="1681">
        <f t="shared" si="57"/>
        <v>0.72193877551020413</v>
      </c>
      <c r="L193" s="1681">
        <f t="shared" si="57"/>
        <v>0.84666666666666668</v>
      </c>
      <c r="M193" s="1681">
        <f t="shared" si="57"/>
        <v>0.71353757528148731</v>
      </c>
      <c r="N193" s="1681">
        <f t="shared" si="57"/>
        <v>0.76480541455160744</v>
      </c>
      <c r="O193" s="1681">
        <f t="shared" si="57"/>
        <v>0.80232558139534882</v>
      </c>
      <c r="P193" s="1681">
        <f t="shared" si="57"/>
        <v>0.73202614379084963</v>
      </c>
      <c r="Q193" s="1682">
        <f t="shared" si="57"/>
        <v>0.83896620278330025</v>
      </c>
      <c r="R193" s="670">
        <f t="shared" si="57"/>
        <v>0.78706705340385597</v>
      </c>
      <c r="S193" s="2196"/>
      <c r="T193" s="14"/>
      <c r="U193" s="14"/>
      <c r="V193" s="14"/>
      <c r="W193" s="14"/>
      <c r="X193" s="14"/>
      <c r="Y193" s="14"/>
      <c r="Z193" s="14"/>
      <c r="AA193" s="14"/>
      <c r="AB193" s="14"/>
      <c r="AC193" s="14"/>
      <c r="AD193" s="14"/>
      <c r="AE193" s="14"/>
      <c r="AF193" s="14"/>
    </row>
    <row r="194" spans="1:32" ht="15.75" hidden="1" customHeight="1" thickBot="1" x14ac:dyDescent="0.3">
      <c r="A194" s="2155" t="s">
        <v>208</v>
      </c>
      <c r="B194" s="2156"/>
      <c r="C194" s="2156"/>
      <c r="D194" s="2156"/>
      <c r="E194" s="2156"/>
      <c r="F194" s="2156"/>
      <c r="G194" s="2156"/>
      <c r="H194" s="2156"/>
      <c r="I194" s="2156"/>
      <c r="J194" s="2156"/>
      <c r="K194" s="2156"/>
      <c r="L194" s="2156"/>
      <c r="M194" s="2156"/>
      <c r="N194" s="2156"/>
      <c r="O194" s="2156"/>
      <c r="P194" s="2156"/>
      <c r="Q194" s="2156"/>
      <c r="R194" s="2156"/>
      <c r="S194" s="2157"/>
      <c r="T194" s="14"/>
      <c r="U194" s="14"/>
      <c r="V194" s="14"/>
      <c r="W194" s="14"/>
      <c r="X194" s="14"/>
      <c r="Y194" s="14"/>
      <c r="Z194" s="14"/>
      <c r="AA194" s="14"/>
      <c r="AB194" s="14"/>
      <c r="AC194" s="14"/>
      <c r="AD194" s="14"/>
      <c r="AE194" s="14"/>
      <c r="AF194" s="14"/>
    </row>
    <row r="195" spans="1:32" ht="71.25" hidden="1" customHeight="1" thickBot="1" x14ac:dyDescent="0.3">
      <c r="A195" s="73"/>
      <c r="B195" s="157" t="s">
        <v>203</v>
      </c>
      <c r="C195" s="704" t="s">
        <v>148</v>
      </c>
      <c r="D195" s="165" t="s">
        <v>149</v>
      </c>
      <c r="E195" s="165" t="s">
        <v>150</v>
      </c>
      <c r="F195" s="165" t="s">
        <v>151</v>
      </c>
      <c r="G195" s="165" t="s">
        <v>152</v>
      </c>
      <c r="H195" s="165" t="s">
        <v>153</v>
      </c>
      <c r="I195" s="165" t="s">
        <v>154</v>
      </c>
      <c r="J195" s="165" t="s">
        <v>155</v>
      </c>
      <c r="K195" s="165" t="s">
        <v>156</v>
      </c>
      <c r="L195" s="165" t="s">
        <v>157</v>
      </c>
      <c r="M195" s="165" t="s">
        <v>158</v>
      </c>
      <c r="N195" s="165" t="s">
        <v>159</v>
      </c>
      <c r="O195" s="165" t="s">
        <v>160</v>
      </c>
      <c r="P195" s="165" t="s">
        <v>161</v>
      </c>
      <c r="Q195" s="166" t="s">
        <v>162</v>
      </c>
      <c r="R195" s="157" t="s">
        <v>163</v>
      </c>
      <c r="S195" s="157" t="s">
        <v>204</v>
      </c>
      <c r="T195" s="15"/>
      <c r="U195" s="15"/>
      <c r="V195" s="15"/>
      <c r="W195" s="15"/>
      <c r="X195" s="15"/>
      <c r="Y195" s="15"/>
      <c r="Z195" s="15"/>
      <c r="AA195" s="15"/>
      <c r="AB195" s="15"/>
      <c r="AC195" s="15"/>
      <c r="AD195" s="15"/>
      <c r="AE195" s="15"/>
      <c r="AF195" s="16"/>
    </row>
    <row r="196" spans="1:32" ht="15.75" hidden="1" customHeight="1" thickBot="1" x14ac:dyDescent="0.3">
      <c r="A196" s="2158" t="s">
        <v>165</v>
      </c>
      <c r="B196" s="2159"/>
      <c r="C196" s="2159"/>
      <c r="D196" s="2159"/>
      <c r="E196" s="2159"/>
      <c r="F196" s="2159"/>
      <c r="G196" s="2159"/>
      <c r="H196" s="2159"/>
      <c r="I196" s="2159"/>
      <c r="J196" s="2159"/>
      <c r="K196" s="2159"/>
      <c r="L196" s="2159"/>
      <c r="M196" s="2159"/>
      <c r="N196" s="2159"/>
      <c r="O196" s="2159"/>
      <c r="P196" s="2159"/>
      <c r="Q196" s="2159"/>
      <c r="R196" s="2159"/>
      <c r="S196" s="2160"/>
      <c r="T196" s="15"/>
      <c r="U196" s="15"/>
      <c r="V196" s="15"/>
      <c r="W196" s="17"/>
      <c r="X196" s="15"/>
      <c r="Y196" s="15"/>
      <c r="Z196" s="15"/>
      <c r="AA196" s="15"/>
      <c r="AB196" s="15"/>
      <c r="AC196" s="15"/>
      <c r="AD196" s="15"/>
      <c r="AE196" s="17"/>
      <c r="AF196" s="16"/>
    </row>
    <row r="197" spans="1:32" ht="17.25" hidden="1" customHeight="1" x14ac:dyDescent="0.25">
      <c r="A197" s="2149" t="s">
        <v>112</v>
      </c>
      <c r="B197" s="1553" t="s">
        <v>205</v>
      </c>
      <c r="C197" s="382">
        <v>1</v>
      </c>
      <c r="D197" s="382">
        <v>14</v>
      </c>
      <c r="E197" s="382">
        <v>15</v>
      </c>
      <c r="F197" s="382">
        <v>13</v>
      </c>
      <c r="G197" s="382">
        <v>5</v>
      </c>
      <c r="H197" s="382">
        <v>0</v>
      </c>
      <c r="I197" s="382">
        <v>7</v>
      </c>
      <c r="J197" s="382">
        <v>617</v>
      </c>
      <c r="K197" s="382">
        <v>73</v>
      </c>
      <c r="L197" s="382">
        <v>11</v>
      </c>
      <c r="M197" s="382">
        <v>166</v>
      </c>
      <c r="N197" s="382">
        <v>60</v>
      </c>
      <c r="O197" s="382">
        <v>2</v>
      </c>
      <c r="P197" s="382">
        <v>27</v>
      </c>
      <c r="Q197" s="383">
        <v>20</v>
      </c>
      <c r="R197" s="645">
        <f t="shared" ref="R197:R208" si="58">SUM(C197:Q197)</f>
        <v>1031</v>
      </c>
      <c r="S197" s="675">
        <f>R197/SUM(R197:R200)</f>
        <v>0.32138403990024939</v>
      </c>
      <c r="T197" s="15"/>
      <c r="U197" s="15"/>
      <c r="V197" s="15"/>
      <c r="W197" s="17"/>
      <c r="X197" s="15"/>
      <c r="Y197" s="15"/>
      <c r="Z197" s="15"/>
      <c r="AA197" s="15"/>
      <c r="AB197" s="15"/>
      <c r="AC197" s="15"/>
      <c r="AD197" s="15"/>
      <c r="AE197" s="17"/>
      <c r="AF197" s="16"/>
    </row>
    <row r="198" spans="1:32" ht="17.25" hidden="1" customHeight="1" x14ac:dyDescent="0.25">
      <c r="A198" s="2150"/>
      <c r="B198" s="1539" t="s">
        <v>206</v>
      </c>
      <c r="C198" s="385">
        <v>1</v>
      </c>
      <c r="D198" s="385">
        <v>14</v>
      </c>
      <c r="E198" s="385">
        <v>3</v>
      </c>
      <c r="F198" s="385">
        <v>6</v>
      </c>
      <c r="G198" s="385">
        <v>0</v>
      </c>
      <c r="H198" s="385">
        <v>0</v>
      </c>
      <c r="I198" s="385">
        <v>0</v>
      </c>
      <c r="J198" s="385">
        <v>72</v>
      </c>
      <c r="K198" s="385">
        <v>9</v>
      </c>
      <c r="L198" s="385">
        <v>3</v>
      </c>
      <c r="M198" s="385">
        <v>21</v>
      </c>
      <c r="N198" s="385">
        <v>7</v>
      </c>
      <c r="O198" s="385">
        <v>5</v>
      </c>
      <c r="P198" s="385">
        <v>10</v>
      </c>
      <c r="Q198" s="386">
        <v>1</v>
      </c>
      <c r="R198" s="646">
        <f t="shared" ref="R198" si="59">SUM(C198:Q198)</f>
        <v>152</v>
      </c>
      <c r="S198" s="676">
        <f>R198/SUM(R197:R200)</f>
        <v>4.738154613466334E-2</v>
      </c>
      <c r="T198" s="15"/>
      <c r="U198" s="15"/>
      <c r="V198" s="15"/>
      <c r="W198" s="17"/>
      <c r="X198" s="15"/>
      <c r="Y198" s="15"/>
      <c r="Z198" s="15"/>
      <c r="AA198" s="15"/>
      <c r="AB198" s="15"/>
      <c r="AC198" s="15"/>
      <c r="AD198" s="15"/>
      <c r="AE198" s="17"/>
      <c r="AF198" s="16"/>
    </row>
    <row r="199" spans="1:32" ht="17.25" hidden="1" customHeight="1" x14ac:dyDescent="0.25">
      <c r="A199" s="2150"/>
      <c r="B199" s="1539" t="s">
        <v>207</v>
      </c>
      <c r="C199" s="385">
        <v>6</v>
      </c>
      <c r="D199" s="385">
        <v>35</v>
      </c>
      <c r="E199" s="385">
        <v>29</v>
      </c>
      <c r="F199" s="385">
        <v>12</v>
      </c>
      <c r="G199" s="385">
        <v>7</v>
      </c>
      <c r="H199" s="385">
        <v>1</v>
      </c>
      <c r="I199" s="385">
        <v>4</v>
      </c>
      <c r="J199" s="385">
        <v>1347</v>
      </c>
      <c r="K199" s="385">
        <v>44</v>
      </c>
      <c r="L199" s="385">
        <v>27</v>
      </c>
      <c r="M199" s="385">
        <v>251</v>
      </c>
      <c r="N199" s="385">
        <v>82</v>
      </c>
      <c r="O199" s="385">
        <v>12</v>
      </c>
      <c r="P199" s="385">
        <v>47</v>
      </c>
      <c r="Q199" s="386">
        <v>80</v>
      </c>
      <c r="R199" s="646">
        <f t="shared" si="58"/>
        <v>1984</v>
      </c>
      <c r="S199" s="676">
        <f>R199/SUM(R197:R200)</f>
        <v>0.61845386533665836</v>
      </c>
      <c r="T199" s="15"/>
      <c r="U199" s="15"/>
      <c r="V199" s="15"/>
      <c r="W199" s="17"/>
      <c r="X199" s="15"/>
      <c r="Y199" s="15"/>
      <c r="Z199" s="15"/>
      <c r="AA199" s="15"/>
      <c r="AB199" s="15"/>
      <c r="AC199" s="15"/>
      <c r="AD199" s="15"/>
      <c r="AE199" s="17"/>
      <c r="AF199" s="16"/>
    </row>
    <row r="200" spans="1:32" ht="17.25" hidden="1" customHeight="1" thickBot="1" x14ac:dyDescent="0.3">
      <c r="A200" s="2151"/>
      <c r="B200" s="1540" t="s">
        <v>209</v>
      </c>
      <c r="C200" s="388">
        <v>0</v>
      </c>
      <c r="D200" s="388">
        <v>2</v>
      </c>
      <c r="E200" s="388">
        <v>2</v>
      </c>
      <c r="F200" s="388">
        <v>0</v>
      </c>
      <c r="G200" s="388">
        <v>2</v>
      </c>
      <c r="H200" s="388">
        <v>0</v>
      </c>
      <c r="I200" s="388">
        <v>0</v>
      </c>
      <c r="J200" s="388">
        <v>27</v>
      </c>
      <c r="K200" s="388">
        <v>0</v>
      </c>
      <c r="L200" s="388">
        <v>1</v>
      </c>
      <c r="M200" s="388">
        <v>5</v>
      </c>
      <c r="N200" s="388">
        <v>1</v>
      </c>
      <c r="O200" s="388">
        <v>0</v>
      </c>
      <c r="P200" s="388">
        <v>0</v>
      </c>
      <c r="Q200" s="389">
        <v>1</v>
      </c>
      <c r="R200" s="647">
        <f t="shared" si="58"/>
        <v>41</v>
      </c>
      <c r="S200" s="677">
        <f>R200/SUM(R197:R200)</f>
        <v>1.2780548628428928E-2</v>
      </c>
      <c r="T200" s="15"/>
      <c r="U200" s="15"/>
      <c r="V200" s="15"/>
      <c r="W200" s="15"/>
      <c r="X200" s="15"/>
      <c r="Y200" s="15"/>
      <c r="Z200" s="15"/>
      <c r="AA200" s="15"/>
      <c r="AB200" s="15"/>
      <c r="AC200" s="15"/>
      <c r="AD200" s="15"/>
      <c r="AE200" s="15"/>
      <c r="AF200" s="16"/>
    </row>
    <row r="201" spans="1:32" ht="17.25" hidden="1" customHeight="1" x14ac:dyDescent="0.25">
      <c r="A201" s="2149" t="s">
        <v>113</v>
      </c>
      <c r="B201" s="1565" t="s">
        <v>205</v>
      </c>
      <c r="C201" s="372">
        <v>1</v>
      </c>
      <c r="D201" s="372">
        <v>38</v>
      </c>
      <c r="E201" s="372">
        <v>40</v>
      </c>
      <c r="F201" s="372">
        <v>25</v>
      </c>
      <c r="G201" s="372">
        <v>12</v>
      </c>
      <c r="H201" s="372">
        <v>2</v>
      </c>
      <c r="I201" s="372">
        <v>5</v>
      </c>
      <c r="J201" s="372">
        <v>1193</v>
      </c>
      <c r="K201" s="372">
        <v>92</v>
      </c>
      <c r="L201" s="372">
        <v>20</v>
      </c>
      <c r="M201" s="372">
        <v>503</v>
      </c>
      <c r="N201" s="372">
        <v>115</v>
      </c>
      <c r="O201" s="372">
        <v>5</v>
      </c>
      <c r="P201" s="372">
        <v>71</v>
      </c>
      <c r="Q201" s="373">
        <v>23</v>
      </c>
      <c r="R201" s="1585">
        <f t="shared" ref="R201" si="60">SUM(C201:Q201)</f>
        <v>2145</v>
      </c>
      <c r="S201" s="1371">
        <f>R201/SUM(R201:R204)</f>
        <v>0.26145782545099949</v>
      </c>
      <c r="T201" s="15"/>
      <c r="U201" s="15"/>
      <c r="V201" s="15"/>
      <c r="W201" s="17"/>
      <c r="X201" s="15"/>
      <c r="Y201" s="15"/>
      <c r="Z201" s="15"/>
      <c r="AA201" s="15"/>
      <c r="AB201" s="15"/>
      <c r="AC201" s="15"/>
      <c r="AD201" s="15"/>
      <c r="AE201" s="17"/>
      <c r="AF201" s="16"/>
    </row>
    <row r="202" spans="1:32" ht="17.25" hidden="1" customHeight="1" x14ac:dyDescent="0.25">
      <c r="A202" s="2150"/>
      <c r="B202" s="1567" t="s">
        <v>206</v>
      </c>
      <c r="C202" s="379">
        <v>1</v>
      </c>
      <c r="D202" s="379">
        <v>12</v>
      </c>
      <c r="E202" s="379">
        <v>18</v>
      </c>
      <c r="F202" s="379">
        <v>6</v>
      </c>
      <c r="G202" s="379">
        <v>3</v>
      </c>
      <c r="H202" s="379">
        <v>0</v>
      </c>
      <c r="I202" s="379">
        <v>2</v>
      </c>
      <c r="J202" s="379">
        <v>129</v>
      </c>
      <c r="K202" s="379">
        <v>6</v>
      </c>
      <c r="L202" s="379">
        <v>5</v>
      </c>
      <c r="M202" s="379">
        <v>48</v>
      </c>
      <c r="N202" s="379">
        <v>15</v>
      </c>
      <c r="O202" s="379">
        <v>2</v>
      </c>
      <c r="P202" s="379">
        <v>17</v>
      </c>
      <c r="Q202" s="380">
        <v>7</v>
      </c>
      <c r="R202" s="1586">
        <f t="shared" si="58"/>
        <v>271</v>
      </c>
      <c r="S202" s="1587">
        <f>R202/SUM(R201:R204)</f>
        <v>3.3032666991711361E-2</v>
      </c>
      <c r="T202" s="15"/>
      <c r="U202" s="15"/>
      <c r="V202" s="15"/>
      <c r="W202" s="15"/>
      <c r="X202" s="15"/>
      <c r="Y202" s="15"/>
      <c r="Z202" s="15"/>
      <c r="AA202" s="15"/>
      <c r="AB202" s="15"/>
      <c r="AC202" s="15"/>
      <c r="AD202" s="15"/>
      <c r="AE202" s="15"/>
      <c r="AF202" s="16"/>
    </row>
    <row r="203" spans="1:32" ht="17.25" hidden="1" customHeight="1" x14ac:dyDescent="0.25">
      <c r="A203" s="2150"/>
      <c r="B203" s="1567" t="s">
        <v>207</v>
      </c>
      <c r="C203" s="379">
        <v>22</v>
      </c>
      <c r="D203" s="379">
        <v>112</v>
      </c>
      <c r="E203" s="379">
        <v>77</v>
      </c>
      <c r="F203" s="379">
        <v>55</v>
      </c>
      <c r="G203" s="379">
        <v>29</v>
      </c>
      <c r="H203" s="379">
        <v>8</v>
      </c>
      <c r="I203" s="379">
        <v>10</v>
      </c>
      <c r="J203" s="379">
        <v>3467</v>
      </c>
      <c r="K203" s="379">
        <v>165</v>
      </c>
      <c r="L203" s="379">
        <v>76</v>
      </c>
      <c r="M203" s="379">
        <v>853</v>
      </c>
      <c r="N203" s="379">
        <v>223</v>
      </c>
      <c r="O203" s="379">
        <v>23</v>
      </c>
      <c r="P203" s="379">
        <v>156</v>
      </c>
      <c r="Q203" s="380">
        <v>134</v>
      </c>
      <c r="R203" s="1586">
        <f t="shared" si="58"/>
        <v>5410</v>
      </c>
      <c r="S203" s="1587">
        <f>R203/SUM(R201:R204)</f>
        <v>0.65943442223305704</v>
      </c>
      <c r="T203" s="15"/>
      <c r="U203" s="15"/>
      <c r="V203" s="15"/>
      <c r="W203" s="15"/>
      <c r="X203" s="15"/>
      <c r="Y203" s="15"/>
      <c r="Z203" s="15"/>
      <c r="AA203" s="15"/>
      <c r="AB203" s="15"/>
      <c r="AC203" s="15"/>
      <c r="AD203" s="15"/>
      <c r="AE203" s="15"/>
      <c r="AF203" s="16"/>
    </row>
    <row r="204" spans="1:32" ht="17.25" hidden="1" customHeight="1" thickBot="1" x14ac:dyDescent="0.3">
      <c r="A204" s="2151"/>
      <c r="B204" s="1569" t="s">
        <v>209</v>
      </c>
      <c r="C204" s="377">
        <v>0</v>
      </c>
      <c r="D204" s="377">
        <v>3</v>
      </c>
      <c r="E204" s="377">
        <v>6</v>
      </c>
      <c r="F204" s="377">
        <v>4</v>
      </c>
      <c r="G204" s="377">
        <v>2</v>
      </c>
      <c r="H204" s="377">
        <v>0</v>
      </c>
      <c r="I204" s="377">
        <v>0</v>
      </c>
      <c r="J204" s="377">
        <v>255</v>
      </c>
      <c r="K204" s="377">
        <v>13</v>
      </c>
      <c r="L204" s="377">
        <v>7</v>
      </c>
      <c r="M204" s="377">
        <v>50</v>
      </c>
      <c r="N204" s="377">
        <v>19</v>
      </c>
      <c r="O204" s="377">
        <v>6</v>
      </c>
      <c r="P204" s="377">
        <v>9</v>
      </c>
      <c r="Q204" s="378">
        <v>4</v>
      </c>
      <c r="R204" s="1588">
        <f t="shared" si="58"/>
        <v>378</v>
      </c>
      <c r="S204" s="948">
        <f>R204/SUM(R201:R204)</f>
        <v>4.607508532423208E-2</v>
      </c>
      <c r="T204" s="15"/>
      <c r="U204" s="15"/>
      <c r="V204" s="15"/>
      <c r="W204" s="15"/>
      <c r="X204" s="15"/>
      <c r="Y204" s="15"/>
      <c r="Z204" s="15"/>
      <c r="AA204" s="15"/>
      <c r="AB204" s="15"/>
      <c r="AC204" s="15"/>
      <c r="AD204" s="15"/>
      <c r="AE204" s="15"/>
      <c r="AF204" s="16"/>
    </row>
    <row r="205" spans="1:32" ht="17.25" hidden="1" customHeight="1" x14ac:dyDescent="0.25">
      <c r="A205" s="2149" t="s">
        <v>114</v>
      </c>
      <c r="B205" s="1553" t="s">
        <v>205</v>
      </c>
      <c r="C205" s="382">
        <v>5</v>
      </c>
      <c r="D205" s="382">
        <v>18</v>
      </c>
      <c r="E205" s="382">
        <v>19</v>
      </c>
      <c r="F205" s="382">
        <v>7</v>
      </c>
      <c r="G205" s="382">
        <v>2</v>
      </c>
      <c r="H205" s="382">
        <v>0</v>
      </c>
      <c r="I205" s="382">
        <v>1</v>
      </c>
      <c r="J205" s="382">
        <v>427</v>
      </c>
      <c r="K205" s="382">
        <v>28</v>
      </c>
      <c r="L205" s="382">
        <v>8</v>
      </c>
      <c r="M205" s="382">
        <v>240</v>
      </c>
      <c r="N205" s="382">
        <v>54</v>
      </c>
      <c r="O205" s="382">
        <v>1</v>
      </c>
      <c r="P205" s="382">
        <v>24</v>
      </c>
      <c r="Q205" s="383">
        <v>7</v>
      </c>
      <c r="R205" s="645">
        <f t="shared" si="58"/>
        <v>841</v>
      </c>
      <c r="S205" s="675">
        <f>R205/SUM(R205:R208)</f>
        <v>8.2539994111296491E-2</v>
      </c>
      <c r="T205" s="15"/>
      <c r="U205" s="15"/>
      <c r="V205" s="15"/>
      <c r="W205" s="17"/>
      <c r="X205" s="15"/>
      <c r="Y205" s="15"/>
      <c r="Z205" s="15"/>
      <c r="AA205" s="15"/>
      <c r="AB205" s="15"/>
      <c r="AC205" s="15"/>
      <c r="AD205" s="15"/>
      <c r="AE205" s="17"/>
      <c r="AF205" s="16"/>
    </row>
    <row r="206" spans="1:32" ht="17.25" hidden="1" customHeight="1" x14ac:dyDescent="0.25">
      <c r="A206" s="2150"/>
      <c r="B206" s="1539" t="s">
        <v>206</v>
      </c>
      <c r="C206" s="385">
        <v>2</v>
      </c>
      <c r="D206" s="385">
        <v>13</v>
      </c>
      <c r="E206" s="385">
        <v>12</v>
      </c>
      <c r="F206" s="385">
        <v>2</v>
      </c>
      <c r="G206" s="385">
        <v>1</v>
      </c>
      <c r="H206" s="385">
        <v>0</v>
      </c>
      <c r="I206" s="385">
        <v>1</v>
      </c>
      <c r="J206" s="385">
        <v>103</v>
      </c>
      <c r="K206" s="385">
        <v>6</v>
      </c>
      <c r="L206" s="385">
        <v>0</v>
      </c>
      <c r="M206" s="385">
        <v>28</v>
      </c>
      <c r="N206" s="385">
        <v>15</v>
      </c>
      <c r="O206" s="385">
        <v>4</v>
      </c>
      <c r="P206" s="385">
        <v>11</v>
      </c>
      <c r="Q206" s="386">
        <v>2</v>
      </c>
      <c r="R206" s="646">
        <f t="shared" si="58"/>
        <v>200</v>
      </c>
      <c r="S206" s="676">
        <f>R206/SUM(R206:R208)</f>
        <v>2.1394950791613181E-2</v>
      </c>
      <c r="T206" s="15"/>
      <c r="U206" s="15"/>
      <c r="V206" s="15"/>
      <c r="W206" s="15"/>
      <c r="X206" s="15"/>
      <c r="Y206" s="15"/>
      <c r="Z206" s="15"/>
      <c r="AA206" s="15"/>
      <c r="AB206" s="15"/>
      <c r="AC206" s="15"/>
      <c r="AD206" s="15"/>
      <c r="AE206" s="15"/>
      <c r="AF206" s="16"/>
    </row>
    <row r="207" spans="1:32" ht="17.25" hidden="1" customHeight="1" x14ac:dyDescent="0.25">
      <c r="A207" s="2150"/>
      <c r="B207" s="1539" t="s">
        <v>207</v>
      </c>
      <c r="C207" s="385">
        <v>40</v>
      </c>
      <c r="D207" s="385">
        <v>228</v>
      </c>
      <c r="E207" s="385">
        <v>109</v>
      </c>
      <c r="F207" s="385">
        <v>69</v>
      </c>
      <c r="G207" s="385">
        <v>35</v>
      </c>
      <c r="H207" s="385">
        <v>12</v>
      </c>
      <c r="I207" s="385">
        <v>17</v>
      </c>
      <c r="J207" s="385">
        <v>5469</v>
      </c>
      <c r="K207" s="385">
        <v>280</v>
      </c>
      <c r="L207" s="385">
        <v>124</v>
      </c>
      <c r="M207" s="385">
        <v>1258</v>
      </c>
      <c r="N207" s="385">
        <v>458</v>
      </c>
      <c r="O207" s="385">
        <v>18</v>
      </c>
      <c r="P207" s="385">
        <v>259</v>
      </c>
      <c r="Q207" s="386">
        <v>206</v>
      </c>
      <c r="R207" s="646">
        <f t="shared" si="58"/>
        <v>8582</v>
      </c>
      <c r="S207" s="676">
        <f>R207/SUM(R206:R208)</f>
        <v>0.91805733846812154</v>
      </c>
      <c r="T207" s="15"/>
      <c r="U207" s="15"/>
      <c r="V207" s="15"/>
      <c r="W207" s="15"/>
      <c r="X207" s="15"/>
      <c r="Y207" s="15"/>
      <c r="Z207" s="15"/>
      <c r="AA207" s="15"/>
      <c r="AB207" s="15"/>
      <c r="AC207" s="15"/>
      <c r="AD207" s="15"/>
      <c r="AE207" s="15"/>
      <c r="AF207" s="16"/>
    </row>
    <row r="208" spans="1:32" ht="17.25" hidden="1" customHeight="1" thickBot="1" x14ac:dyDescent="0.3">
      <c r="A208" s="2151"/>
      <c r="B208" s="1540" t="s">
        <v>209</v>
      </c>
      <c r="C208" s="388">
        <v>2</v>
      </c>
      <c r="D208" s="388">
        <v>10</v>
      </c>
      <c r="E208" s="388">
        <v>16</v>
      </c>
      <c r="F208" s="388">
        <v>3</v>
      </c>
      <c r="G208" s="388">
        <v>4</v>
      </c>
      <c r="H208" s="388">
        <v>2</v>
      </c>
      <c r="I208" s="388">
        <v>0</v>
      </c>
      <c r="J208" s="388">
        <v>374</v>
      </c>
      <c r="K208" s="388">
        <v>12</v>
      </c>
      <c r="L208" s="388">
        <v>12</v>
      </c>
      <c r="M208" s="388">
        <v>96</v>
      </c>
      <c r="N208" s="388">
        <v>18</v>
      </c>
      <c r="O208" s="388">
        <v>7</v>
      </c>
      <c r="P208" s="388">
        <v>5</v>
      </c>
      <c r="Q208" s="389">
        <v>5</v>
      </c>
      <c r="R208" s="647">
        <f t="shared" si="58"/>
        <v>566</v>
      </c>
      <c r="S208" s="677">
        <f>R208/SUM(R205:R208)</f>
        <v>5.5550103052311318E-2</v>
      </c>
      <c r="T208" s="15"/>
      <c r="U208" s="15"/>
      <c r="V208" s="15"/>
      <c r="W208" s="17"/>
      <c r="X208" s="15"/>
      <c r="Y208" s="15"/>
      <c r="Z208" s="15"/>
      <c r="AA208" s="15"/>
      <c r="AB208" s="15"/>
      <c r="AC208" s="15"/>
      <c r="AD208" s="15"/>
      <c r="AE208" s="17"/>
      <c r="AF208" s="16"/>
    </row>
    <row r="209" spans="1:32" ht="17.25" hidden="1" customHeight="1" x14ac:dyDescent="0.25">
      <c r="A209" s="2149" t="s">
        <v>115</v>
      </c>
      <c r="B209" s="1565" t="s">
        <v>205</v>
      </c>
      <c r="C209" s="372">
        <v>0</v>
      </c>
      <c r="D209" s="372">
        <v>0</v>
      </c>
      <c r="E209" s="372">
        <v>0</v>
      </c>
      <c r="F209" s="372">
        <v>0</v>
      </c>
      <c r="G209" s="372">
        <v>0</v>
      </c>
      <c r="H209" s="372">
        <v>0</v>
      </c>
      <c r="I209" s="372">
        <v>0</v>
      </c>
      <c r="J209" s="372">
        <v>61</v>
      </c>
      <c r="K209" s="372">
        <v>1</v>
      </c>
      <c r="L209" s="372">
        <v>1</v>
      </c>
      <c r="M209" s="372">
        <v>4</v>
      </c>
      <c r="N209" s="372">
        <v>9</v>
      </c>
      <c r="O209" s="372">
        <v>0</v>
      </c>
      <c r="P209" s="372">
        <v>0</v>
      </c>
      <c r="Q209" s="373">
        <v>0</v>
      </c>
      <c r="R209" s="1585">
        <f t="shared" ref="R209" si="61">SUM(C209:Q209)</f>
        <v>76</v>
      </c>
      <c r="S209" s="1371">
        <f>R209/SUM(R209:R212)</f>
        <v>0.28252788104089221</v>
      </c>
      <c r="T209" s="15"/>
      <c r="U209" s="15"/>
      <c r="V209" s="15"/>
      <c r="W209" s="17"/>
      <c r="X209" s="15"/>
      <c r="Y209" s="15"/>
      <c r="Z209" s="15"/>
      <c r="AA209" s="15"/>
      <c r="AB209" s="15"/>
      <c r="AC209" s="15"/>
      <c r="AD209" s="15"/>
      <c r="AE209" s="17"/>
      <c r="AF209" s="16"/>
    </row>
    <row r="210" spans="1:32" ht="17.25" hidden="1" customHeight="1" x14ac:dyDescent="0.25">
      <c r="A210" s="2150"/>
      <c r="B210" s="1567" t="s">
        <v>206</v>
      </c>
      <c r="C210" s="379">
        <v>0</v>
      </c>
      <c r="D210" s="379">
        <v>0</v>
      </c>
      <c r="E210" s="379">
        <v>0</v>
      </c>
      <c r="F210" s="379">
        <v>0</v>
      </c>
      <c r="G210" s="379">
        <v>0</v>
      </c>
      <c r="H210" s="379">
        <v>0</v>
      </c>
      <c r="I210" s="379">
        <v>0</v>
      </c>
      <c r="J210" s="379">
        <v>16</v>
      </c>
      <c r="K210" s="379">
        <v>0</v>
      </c>
      <c r="L210" s="379">
        <v>0</v>
      </c>
      <c r="M210" s="379">
        <v>2</v>
      </c>
      <c r="N210" s="379">
        <v>0</v>
      </c>
      <c r="O210" s="379">
        <v>0</v>
      </c>
      <c r="P210" s="379">
        <v>0</v>
      </c>
      <c r="Q210" s="380">
        <v>0</v>
      </c>
      <c r="R210" s="1586">
        <f t="shared" ref="R210:R216" si="62">SUM(C210:Q210)</f>
        <v>18</v>
      </c>
      <c r="S210" s="1587">
        <f>R210/SUM(R210:R212)</f>
        <v>9.3264248704663211E-2</v>
      </c>
      <c r="T210" s="15"/>
      <c r="U210" s="15"/>
      <c r="V210" s="15"/>
      <c r="W210" s="17"/>
      <c r="X210" s="15"/>
      <c r="Y210" s="15"/>
      <c r="Z210" s="15"/>
      <c r="AA210" s="15"/>
      <c r="AB210" s="15"/>
      <c r="AC210" s="15"/>
      <c r="AD210" s="15"/>
      <c r="AE210" s="17"/>
      <c r="AF210" s="16"/>
    </row>
    <row r="211" spans="1:32" ht="17.25" hidden="1" customHeight="1" x14ac:dyDescent="0.25">
      <c r="A211" s="2150"/>
      <c r="B211" s="1567" t="s">
        <v>207</v>
      </c>
      <c r="C211" s="379">
        <v>0</v>
      </c>
      <c r="D211" s="379">
        <v>6</v>
      </c>
      <c r="E211" s="379">
        <v>1</v>
      </c>
      <c r="F211" s="379">
        <v>0</v>
      </c>
      <c r="G211" s="379">
        <v>1</v>
      </c>
      <c r="H211" s="379">
        <v>0</v>
      </c>
      <c r="I211" s="379">
        <v>0</v>
      </c>
      <c r="J211" s="379">
        <v>117</v>
      </c>
      <c r="K211" s="379">
        <v>1</v>
      </c>
      <c r="L211" s="379">
        <v>1</v>
      </c>
      <c r="M211" s="379">
        <v>23</v>
      </c>
      <c r="N211" s="379">
        <v>11</v>
      </c>
      <c r="O211" s="379">
        <v>0</v>
      </c>
      <c r="P211" s="379">
        <v>2</v>
      </c>
      <c r="Q211" s="380">
        <v>1</v>
      </c>
      <c r="R211" s="1586">
        <f t="shared" si="62"/>
        <v>164</v>
      </c>
      <c r="S211" s="1587">
        <f>R211/SUM(R209:R212)</f>
        <v>0.60966542750929364</v>
      </c>
      <c r="T211" s="15"/>
      <c r="U211" s="15"/>
      <c r="V211" s="15"/>
      <c r="W211" s="17"/>
      <c r="X211" s="15"/>
      <c r="Y211" s="15"/>
      <c r="Z211" s="15"/>
      <c r="AA211" s="15"/>
      <c r="AB211" s="15"/>
      <c r="AC211" s="15"/>
      <c r="AD211" s="15"/>
      <c r="AE211" s="17"/>
      <c r="AF211" s="16"/>
    </row>
    <row r="212" spans="1:32" ht="17.25" hidden="1" customHeight="1" thickBot="1" x14ac:dyDescent="0.3">
      <c r="A212" s="2150"/>
      <c r="B212" s="1569" t="s">
        <v>209</v>
      </c>
      <c r="C212" s="377">
        <v>0</v>
      </c>
      <c r="D212" s="377">
        <v>0</v>
      </c>
      <c r="E212" s="377">
        <v>0</v>
      </c>
      <c r="F212" s="377">
        <v>0</v>
      </c>
      <c r="G212" s="377">
        <v>0</v>
      </c>
      <c r="H212" s="377">
        <v>0</v>
      </c>
      <c r="I212" s="377">
        <v>0</v>
      </c>
      <c r="J212" s="377">
        <v>9</v>
      </c>
      <c r="K212" s="377">
        <v>0</v>
      </c>
      <c r="L212" s="377">
        <v>0</v>
      </c>
      <c r="M212" s="377">
        <v>2</v>
      </c>
      <c r="N212" s="377">
        <v>0</v>
      </c>
      <c r="O212" s="377">
        <v>0</v>
      </c>
      <c r="P212" s="377">
        <v>0</v>
      </c>
      <c r="Q212" s="378">
        <v>0</v>
      </c>
      <c r="R212" s="1588">
        <f t="shared" si="62"/>
        <v>11</v>
      </c>
      <c r="S212" s="948">
        <f>R212/SUM(R210:R212)</f>
        <v>5.6994818652849742E-2</v>
      </c>
      <c r="T212" s="16"/>
      <c r="U212" s="16"/>
      <c r="V212" s="16"/>
      <c r="W212" s="16"/>
      <c r="X212" s="16"/>
      <c r="Y212" s="16"/>
      <c r="Z212" s="16"/>
      <c r="AA212" s="16"/>
      <c r="AB212" s="16"/>
      <c r="AC212" s="16"/>
      <c r="AD212" s="16"/>
      <c r="AE212" s="16"/>
      <c r="AF212" s="15"/>
    </row>
    <row r="213" spans="1:32" ht="17.25" hidden="1" customHeight="1" thickTop="1" x14ac:dyDescent="0.25">
      <c r="A213" s="2146" t="s">
        <v>135</v>
      </c>
      <c r="B213" s="1562" t="s">
        <v>205</v>
      </c>
      <c r="C213" s="1557">
        <f>SUM(C197,C201,C205,C209)</f>
        <v>7</v>
      </c>
      <c r="D213" s="1557">
        <f t="shared" ref="D213:Q213" si="63">SUM(D197,D201,D205,D209)</f>
        <v>70</v>
      </c>
      <c r="E213" s="1557">
        <f t="shared" si="63"/>
        <v>74</v>
      </c>
      <c r="F213" s="1557">
        <f t="shared" si="63"/>
        <v>45</v>
      </c>
      <c r="G213" s="1557">
        <f t="shared" si="63"/>
        <v>19</v>
      </c>
      <c r="H213" s="1557">
        <f t="shared" si="63"/>
        <v>2</v>
      </c>
      <c r="I213" s="1557">
        <f t="shared" si="63"/>
        <v>13</v>
      </c>
      <c r="J213" s="1557">
        <f t="shared" si="63"/>
        <v>2298</v>
      </c>
      <c r="K213" s="1557">
        <f t="shared" si="63"/>
        <v>194</v>
      </c>
      <c r="L213" s="1557">
        <f t="shared" si="63"/>
        <v>40</v>
      </c>
      <c r="M213" s="1557">
        <f t="shared" si="63"/>
        <v>913</v>
      </c>
      <c r="N213" s="1557">
        <f t="shared" si="63"/>
        <v>238</v>
      </c>
      <c r="O213" s="1557">
        <f t="shared" si="63"/>
        <v>8</v>
      </c>
      <c r="P213" s="1557">
        <f t="shared" si="63"/>
        <v>122</v>
      </c>
      <c r="Q213" s="1557">
        <f t="shared" si="63"/>
        <v>50</v>
      </c>
      <c r="R213" s="1558">
        <f>SUM(C213:Q213)</f>
        <v>4093</v>
      </c>
      <c r="S213" s="1634">
        <f>R213/SUM(R213:R216)</f>
        <v>0.18715134887974394</v>
      </c>
      <c r="T213" s="16"/>
      <c r="U213" s="16"/>
      <c r="V213" s="16"/>
      <c r="W213" s="16"/>
      <c r="X213" s="16"/>
      <c r="Y213" s="16"/>
      <c r="Z213" s="16"/>
      <c r="AA213" s="16"/>
      <c r="AB213" s="16"/>
      <c r="AC213" s="16"/>
      <c r="AD213" s="16"/>
      <c r="AE213" s="16"/>
      <c r="AF213" s="15"/>
    </row>
    <row r="214" spans="1:32" ht="17.25" hidden="1" customHeight="1" x14ac:dyDescent="0.25">
      <c r="A214" s="2147"/>
      <c r="B214" s="1539" t="s">
        <v>206</v>
      </c>
      <c r="C214" s="1557">
        <f t="shared" ref="C214:Q216" si="64">SUM(C198,C202,C206,C210)</f>
        <v>4</v>
      </c>
      <c r="D214" s="1557">
        <f t="shared" si="64"/>
        <v>39</v>
      </c>
      <c r="E214" s="1557">
        <f t="shared" si="64"/>
        <v>33</v>
      </c>
      <c r="F214" s="1557">
        <f t="shared" si="64"/>
        <v>14</v>
      </c>
      <c r="G214" s="1557">
        <f t="shared" si="64"/>
        <v>4</v>
      </c>
      <c r="H214" s="1557">
        <f t="shared" si="64"/>
        <v>0</v>
      </c>
      <c r="I214" s="1557">
        <f t="shared" si="64"/>
        <v>3</v>
      </c>
      <c r="J214" s="1557">
        <f t="shared" si="64"/>
        <v>320</v>
      </c>
      <c r="K214" s="1557">
        <f t="shared" si="64"/>
        <v>21</v>
      </c>
      <c r="L214" s="1557">
        <f t="shared" si="64"/>
        <v>8</v>
      </c>
      <c r="M214" s="1557">
        <f t="shared" si="64"/>
        <v>99</v>
      </c>
      <c r="N214" s="1557">
        <f t="shared" si="64"/>
        <v>37</v>
      </c>
      <c r="O214" s="1557">
        <f t="shared" si="64"/>
        <v>11</v>
      </c>
      <c r="P214" s="1557">
        <f t="shared" si="64"/>
        <v>38</v>
      </c>
      <c r="Q214" s="1557">
        <f t="shared" si="64"/>
        <v>10</v>
      </c>
      <c r="R214" s="1558">
        <f>SUM(C214:Q214)</f>
        <v>641</v>
      </c>
      <c r="S214" s="1559">
        <f>R214/SUM(R213:R216)</f>
        <v>2.9309556470050298E-2</v>
      </c>
      <c r="T214" s="16"/>
      <c r="U214" s="16"/>
      <c r="V214" s="16"/>
      <c r="W214" s="16"/>
      <c r="X214" s="16"/>
      <c r="Y214" s="16"/>
      <c r="Z214" s="16"/>
      <c r="AA214" s="16"/>
      <c r="AB214" s="16"/>
      <c r="AC214" s="16"/>
      <c r="AD214" s="16"/>
      <c r="AE214" s="16"/>
      <c r="AF214" s="15"/>
    </row>
    <row r="215" spans="1:32" ht="17.25" hidden="1" customHeight="1" x14ac:dyDescent="0.25">
      <c r="A215" s="2147"/>
      <c r="B215" s="1539" t="s">
        <v>207</v>
      </c>
      <c r="C215" s="1557">
        <f t="shared" si="64"/>
        <v>68</v>
      </c>
      <c r="D215" s="1557">
        <f t="shared" si="64"/>
        <v>381</v>
      </c>
      <c r="E215" s="1557">
        <f t="shared" si="64"/>
        <v>216</v>
      </c>
      <c r="F215" s="1557">
        <f t="shared" si="64"/>
        <v>136</v>
      </c>
      <c r="G215" s="1557">
        <f t="shared" si="64"/>
        <v>72</v>
      </c>
      <c r="H215" s="1557">
        <f t="shared" si="64"/>
        <v>21</v>
      </c>
      <c r="I215" s="1557">
        <f t="shared" si="64"/>
        <v>31</v>
      </c>
      <c r="J215" s="1557">
        <f t="shared" si="64"/>
        <v>10400</v>
      </c>
      <c r="K215" s="1557">
        <f t="shared" si="64"/>
        <v>490</v>
      </c>
      <c r="L215" s="1557">
        <f t="shared" si="64"/>
        <v>228</v>
      </c>
      <c r="M215" s="1557">
        <f t="shared" si="64"/>
        <v>2385</v>
      </c>
      <c r="N215" s="1557">
        <f t="shared" si="64"/>
        <v>774</v>
      </c>
      <c r="O215" s="1557">
        <f t="shared" si="64"/>
        <v>53</v>
      </c>
      <c r="P215" s="1557">
        <f t="shared" si="64"/>
        <v>464</v>
      </c>
      <c r="Q215" s="1557">
        <f t="shared" si="64"/>
        <v>421</v>
      </c>
      <c r="R215" s="646">
        <f t="shared" si="62"/>
        <v>16140</v>
      </c>
      <c r="S215" s="1559">
        <f>R215/SUM(R213:R216)</f>
        <v>0.73799725651577508</v>
      </c>
      <c r="T215" s="16"/>
      <c r="U215" s="16"/>
      <c r="V215" s="16"/>
      <c r="W215" s="16"/>
      <c r="X215" s="16"/>
      <c r="Y215" s="16"/>
      <c r="Z215" s="16"/>
      <c r="AA215" s="16"/>
      <c r="AB215" s="16"/>
      <c r="AC215" s="16"/>
      <c r="AD215" s="16"/>
      <c r="AE215" s="16"/>
      <c r="AF215" s="15"/>
    </row>
    <row r="216" spans="1:32" ht="17.25" hidden="1" customHeight="1" thickBot="1" x14ac:dyDescent="0.3">
      <c r="A216" s="2148"/>
      <c r="B216" s="1540" t="s">
        <v>209</v>
      </c>
      <c r="C216" s="1560">
        <f t="shared" si="64"/>
        <v>2</v>
      </c>
      <c r="D216" s="1560">
        <f t="shared" si="64"/>
        <v>15</v>
      </c>
      <c r="E216" s="1560">
        <f t="shared" si="64"/>
        <v>24</v>
      </c>
      <c r="F216" s="1560">
        <f t="shared" si="64"/>
        <v>7</v>
      </c>
      <c r="G216" s="1560">
        <f t="shared" si="64"/>
        <v>8</v>
      </c>
      <c r="H216" s="1560">
        <f t="shared" si="64"/>
        <v>2</v>
      </c>
      <c r="I216" s="1560">
        <f t="shared" si="64"/>
        <v>0</v>
      </c>
      <c r="J216" s="1560">
        <f t="shared" si="64"/>
        <v>665</v>
      </c>
      <c r="K216" s="1560">
        <f t="shared" si="64"/>
        <v>25</v>
      </c>
      <c r="L216" s="1560">
        <f t="shared" si="64"/>
        <v>20</v>
      </c>
      <c r="M216" s="1560">
        <f t="shared" si="64"/>
        <v>153</v>
      </c>
      <c r="N216" s="1560">
        <f t="shared" si="64"/>
        <v>38</v>
      </c>
      <c r="O216" s="1560">
        <f t="shared" si="64"/>
        <v>13</v>
      </c>
      <c r="P216" s="1560">
        <f t="shared" si="64"/>
        <v>14</v>
      </c>
      <c r="Q216" s="1560">
        <f>SUM(Q200,Q204,Q208,Q212)</f>
        <v>10</v>
      </c>
      <c r="R216" s="647">
        <f t="shared" si="62"/>
        <v>996</v>
      </c>
      <c r="S216" s="1561">
        <f>R216/SUM(R213:R216)</f>
        <v>4.5541838134430725E-2</v>
      </c>
      <c r="T216" s="14"/>
      <c r="U216" s="14"/>
      <c r="V216" s="14"/>
      <c r="W216" s="14"/>
      <c r="X216" s="14"/>
      <c r="Y216" s="14"/>
      <c r="Z216" s="14"/>
      <c r="AA216" s="14"/>
      <c r="AB216" s="14"/>
      <c r="AC216" s="14"/>
      <c r="AD216" s="14"/>
      <c r="AE216" s="14"/>
      <c r="AF216" s="14"/>
    </row>
    <row r="217" spans="1:32" ht="17.25" hidden="1" customHeight="1" thickBot="1" x14ac:dyDescent="0.3">
      <c r="A217" s="2161" t="s">
        <v>166</v>
      </c>
      <c r="B217" s="2162"/>
      <c r="C217" s="2159"/>
      <c r="D217" s="2159"/>
      <c r="E217" s="2159"/>
      <c r="F217" s="2159"/>
      <c r="G217" s="2159"/>
      <c r="H217" s="2159"/>
      <c r="I217" s="2159"/>
      <c r="J217" s="2159"/>
      <c r="K217" s="2159"/>
      <c r="L217" s="2159"/>
      <c r="M217" s="2159"/>
      <c r="N217" s="2159"/>
      <c r="O217" s="2159"/>
      <c r="P217" s="2159"/>
      <c r="Q217" s="2159"/>
      <c r="R217" s="2162"/>
      <c r="S217" s="2163"/>
      <c r="T217" s="14"/>
      <c r="U217" s="14"/>
      <c r="V217" s="14"/>
      <c r="W217" s="14"/>
      <c r="X217" s="14"/>
      <c r="Y217" s="14"/>
      <c r="Z217" s="14"/>
      <c r="AA217" s="14"/>
      <c r="AB217" s="14"/>
      <c r="AC217" s="14"/>
      <c r="AD217" s="14"/>
      <c r="AE217" s="14"/>
      <c r="AF217" s="14"/>
    </row>
    <row r="218" spans="1:32" ht="16.5" hidden="1" customHeight="1" x14ac:dyDescent="0.25">
      <c r="A218" s="2149" t="s">
        <v>167</v>
      </c>
      <c r="B218" s="1553" t="s">
        <v>205</v>
      </c>
      <c r="C218" s="382">
        <v>0</v>
      </c>
      <c r="D218" s="382">
        <v>0</v>
      </c>
      <c r="E218" s="382">
        <v>0</v>
      </c>
      <c r="F218" s="382">
        <v>0</v>
      </c>
      <c r="G218" s="382">
        <v>0</v>
      </c>
      <c r="H218" s="382">
        <v>0</v>
      </c>
      <c r="I218" s="382">
        <v>0</v>
      </c>
      <c r="J218" s="382">
        <v>6</v>
      </c>
      <c r="K218" s="382">
        <v>0</v>
      </c>
      <c r="L218" s="382">
        <v>0</v>
      </c>
      <c r="M218" s="382">
        <v>0</v>
      </c>
      <c r="N218" s="382">
        <v>1</v>
      </c>
      <c r="O218" s="382">
        <v>0</v>
      </c>
      <c r="P218" s="382">
        <v>0</v>
      </c>
      <c r="Q218" s="383">
        <v>0</v>
      </c>
      <c r="R218" s="645">
        <f t="shared" ref="R218:R233" si="65">SUM(C218:Q218)</f>
        <v>7</v>
      </c>
      <c r="S218" s="675">
        <f>R218/SUM(R218:R221)</f>
        <v>2.1472392638036811E-2</v>
      </c>
      <c r="T218" s="14"/>
      <c r="U218" s="14"/>
      <c r="V218" s="14"/>
      <c r="W218" s="14"/>
      <c r="X218" s="14"/>
      <c r="Y218" s="14"/>
      <c r="Z218" s="14"/>
      <c r="AA218" s="14"/>
      <c r="AB218" s="14"/>
      <c r="AC218" s="14"/>
      <c r="AD218" s="14"/>
      <c r="AE218" s="14"/>
      <c r="AF218" s="14"/>
    </row>
    <row r="219" spans="1:32" ht="16.5" hidden="1" customHeight="1" x14ac:dyDescent="0.25">
      <c r="A219" s="2150"/>
      <c r="B219" s="1539" t="s">
        <v>206</v>
      </c>
      <c r="C219" s="385">
        <v>0</v>
      </c>
      <c r="D219" s="385">
        <v>0</v>
      </c>
      <c r="E219" s="385">
        <v>0</v>
      </c>
      <c r="F219" s="385">
        <v>0</v>
      </c>
      <c r="G219" s="385">
        <v>0</v>
      </c>
      <c r="H219" s="385">
        <v>0</v>
      </c>
      <c r="I219" s="385">
        <v>0</v>
      </c>
      <c r="J219" s="385">
        <v>3</v>
      </c>
      <c r="K219" s="385">
        <v>0</v>
      </c>
      <c r="L219" s="385">
        <v>0</v>
      </c>
      <c r="M219" s="385">
        <v>0</v>
      </c>
      <c r="N219" s="385">
        <v>0</v>
      </c>
      <c r="O219" s="385">
        <v>0</v>
      </c>
      <c r="P219" s="385">
        <v>0</v>
      </c>
      <c r="Q219" s="386">
        <v>1</v>
      </c>
      <c r="R219" s="646">
        <f t="shared" ref="R219" si="66">SUM(C219:Q219)</f>
        <v>4</v>
      </c>
      <c r="S219" s="676">
        <f>R219/SUM(R218:R223)</f>
        <v>1.1494252873563218E-3</v>
      </c>
      <c r="T219" s="14"/>
      <c r="U219" s="14"/>
      <c r="V219" s="14"/>
      <c r="W219" s="14"/>
      <c r="X219" s="14"/>
      <c r="Y219" s="14"/>
      <c r="Z219" s="14"/>
      <c r="AA219" s="14"/>
      <c r="AB219" s="14"/>
      <c r="AC219" s="14"/>
      <c r="AD219" s="14"/>
      <c r="AE219" s="14"/>
      <c r="AF219" s="14"/>
    </row>
    <row r="220" spans="1:32" ht="17.25" hidden="1" customHeight="1" x14ac:dyDescent="0.25">
      <c r="A220" s="2150"/>
      <c r="B220" s="1539" t="s">
        <v>207</v>
      </c>
      <c r="C220" s="385">
        <v>1</v>
      </c>
      <c r="D220" s="385">
        <v>9</v>
      </c>
      <c r="E220" s="385">
        <v>4</v>
      </c>
      <c r="F220" s="385">
        <v>4</v>
      </c>
      <c r="G220" s="385">
        <v>1</v>
      </c>
      <c r="H220" s="385">
        <v>0</v>
      </c>
      <c r="I220" s="385">
        <v>0</v>
      </c>
      <c r="J220" s="385">
        <v>188</v>
      </c>
      <c r="K220" s="385">
        <v>3</v>
      </c>
      <c r="L220" s="385">
        <v>4</v>
      </c>
      <c r="M220" s="385">
        <v>52</v>
      </c>
      <c r="N220" s="385">
        <v>14</v>
      </c>
      <c r="O220" s="385">
        <v>1</v>
      </c>
      <c r="P220" s="385">
        <v>13</v>
      </c>
      <c r="Q220" s="386">
        <v>12</v>
      </c>
      <c r="R220" s="646">
        <f t="shared" si="65"/>
        <v>306</v>
      </c>
      <c r="S220" s="676">
        <f>R220/SUM(R218:R221)</f>
        <v>0.93865030674846628</v>
      </c>
      <c r="T220" s="14"/>
      <c r="U220" s="14"/>
      <c r="V220" s="14"/>
      <c r="W220" s="14"/>
      <c r="X220" s="14"/>
      <c r="Y220" s="14"/>
      <c r="Z220" s="14"/>
      <c r="AA220" s="14"/>
      <c r="AB220" s="14"/>
      <c r="AC220" s="14"/>
      <c r="AD220" s="14"/>
      <c r="AE220" s="14"/>
      <c r="AF220" s="14"/>
    </row>
    <row r="221" spans="1:32" ht="17.25" hidden="1" customHeight="1" thickBot="1" x14ac:dyDescent="0.3">
      <c r="A221" s="2151"/>
      <c r="B221" s="1540" t="s">
        <v>209</v>
      </c>
      <c r="C221" s="388">
        <v>0</v>
      </c>
      <c r="D221" s="388">
        <v>0</v>
      </c>
      <c r="E221" s="388">
        <v>0</v>
      </c>
      <c r="F221" s="388">
        <v>0</v>
      </c>
      <c r="G221" s="388">
        <v>0</v>
      </c>
      <c r="H221" s="388">
        <v>0</v>
      </c>
      <c r="I221" s="388">
        <v>0</v>
      </c>
      <c r="J221" s="388">
        <v>5</v>
      </c>
      <c r="K221" s="388">
        <v>0</v>
      </c>
      <c r="L221" s="388">
        <v>0</v>
      </c>
      <c r="M221" s="388">
        <v>3</v>
      </c>
      <c r="N221" s="388">
        <v>1</v>
      </c>
      <c r="O221" s="388">
        <v>0</v>
      </c>
      <c r="P221" s="388">
        <v>0</v>
      </c>
      <c r="Q221" s="389">
        <v>0</v>
      </c>
      <c r="R221" s="647">
        <f t="shared" si="65"/>
        <v>9</v>
      </c>
      <c r="S221" s="677">
        <f>R221/SUM(R218:R221)</f>
        <v>2.7607361963190184E-2</v>
      </c>
      <c r="T221" s="14"/>
      <c r="U221" s="14"/>
      <c r="V221" s="14"/>
      <c r="W221" s="14"/>
      <c r="X221" s="14"/>
      <c r="Y221" s="14"/>
      <c r="Z221" s="14"/>
      <c r="AA221" s="14"/>
      <c r="AB221" s="14"/>
      <c r="AC221" s="14"/>
      <c r="AD221" s="14"/>
      <c r="AE221" s="14"/>
      <c r="AF221" s="14"/>
    </row>
    <row r="222" spans="1:32" ht="16.5" hidden="1" customHeight="1" x14ac:dyDescent="0.25">
      <c r="A222" s="2149" t="s">
        <v>168</v>
      </c>
      <c r="B222" s="1565" t="s">
        <v>205</v>
      </c>
      <c r="C222" s="372">
        <v>6</v>
      </c>
      <c r="D222" s="372">
        <v>55</v>
      </c>
      <c r="E222" s="372">
        <v>44</v>
      </c>
      <c r="F222" s="372">
        <v>36</v>
      </c>
      <c r="G222" s="372">
        <v>13</v>
      </c>
      <c r="H222" s="372">
        <v>2</v>
      </c>
      <c r="I222" s="372">
        <v>11</v>
      </c>
      <c r="J222" s="372">
        <v>1534</v>
      </c>
      <c r="K222" s="372">
        <v>139</v>
      </c>
      <c r="L222" s="372">
        <v>22</v>
      </c>
      <c r="M222" s="372">
        <v>641</v>
      </c>
      <c r="N222" s="372">
        <v>159</v>
      </c>
      <c r="O222" s="372">
        <v>7</v>
      </c>
      <c r="P222" s="372">
        <v>83</v>
      </c>
      <c r="Q222" s="373">
        <v>33</v>
      </c>
      <c r="R222" s="1585">
        <f t="shared" ref="R222" si="67">SUM(C222:Q222)</f>
        <v>2785</v>
      </c>
      <c r="S222" s="1371">
        <f>R222/SUM(R222:R225)</f>
        <v>0.20780480525294731</v>
      </c>
      <c r="T222" s="14"/>
      <c r="U222" s="14"/>
      <c r="V222" s="14"/>
      <c r="W222" s="14"/>
      <c r="X222" s="14"/>
      <c r="Y222" s="14"/>
      <c r="Z222" s="14"/>
      <c r="AA222" s="14"/>
      <c r="AB222" s="14"/>
      <c r="AC222" s="14"/>
      <c r="AD222" s="14"/>
      <c r="AE222" s="14"/>
      <c r="AF222" s="14"/>
    </row>
    <row r="223" spans="1:32" ht="17.25" hidden="1" customHeight="1" x14ac:dyDescent="0.25">
      <c r="A223" s="2150"/>
      <c r="B223" s="1567" t="s">
        <v>206</v>
      </c>
      <c r="C223" s="379">
        <v>3</v>
      </c>
      <c r="D223" s="379">
        <v>26</v>
      </c>
      <c r="E223" s="379">
        <v>23</v>
      </c>
      <c r="F223" s="379">
        <v>10</v>
      </c>
      <c r="G223" s="379">
        <v>4</v>
      </c>
      <c r="H223" s="379">
        <v>0</v>
      </c>
      <c r="I223" s="379">
        <v>1</v>
      </c>
      <c r="J223" s="379">
        <v>167</v>
      </c>
      <c r="K223" s="379">
        <v>11</v>
      </c>
      <c r="L223" s="379">
        <v>7</v>
      </c>
      <c r="M223" s="379">
        <v>55</v>
      </c>
      <c r="N223" s="379">
        <v>19</v>
      </c>
      <c r="O223" s="379">
        <v>10</v>
      </c>
      <c r="P223" s="379">
        <v>28</v>
      </c>
      <c r="Q223" s="380">
        <v>5</v>
      </c>
      <c r="R223" s="1586">
        <f t="shared" si="65"/>
        <v>369</v>
      </c>
      <c r="S223" s="1587">
        <f>R223/SUM(R222:R225)</f>
        <v>2.7533203999403073E-2</v>
      </c>
      <c r="T223" s="14"/>
      <c r="U223" s="14"/>
      <c r="V223" s="14"/>
      <c r="W223" s="14"/>
      <c r="X223" s="14"/>
      <c r="Y223" s="14"/>
      <c r="Z223" s="14"/>
      <c r="AA223" s="14"/>
      <c r="AB223" s="14"/>
      <c r="AC223" s="14"/>
      <c r="AD223" s="14"/>
      <c r="AE223" s="14"/>
      <c r="AF223" s="14"/>
    </row>
    <row r="224" spans="1:32" ht="17.25" hidden="1" customHeight="1" x14ac:dyDescent="0.25">
      <c r="A224" s="2150"/>
      <c r="B224" s="1567" t="s">
        <v>207</v>
      </c>
      <c r="C224" s="379">
        <v>41</v>
      </c>
      <c r="D224" s="379">
        <v>229</v>
      </c>
      <c r="E224" s="379">
        <v>124</v>
      </c>
      <c r="F224" s="379">
        <v>79</v>
      </c>
      <c r="G224" s="379">
        <v>50</v>
      </c>
      <c r="H224" s="379">
        <v>12</v>
      </c>
      <c r="I224" s="379">
        <v>18</v>
      </c>
      <c r="J224" s="379">
        <v>6110</v>
      </c>
      <c r="K224" s="379">
        <v>273</v>
      </c>
      <c r="L224" s="379">
        <v>143</v>
      </c>
      <c r="M224" s="379">
        <v>1460</v>
      </c>
      <c r="N224" s="379">
        <v>438</v>
      </c>
      <c r="O224" s="379">
        <v>28</v>
      </c>
      <c r="P224" s="379">
        <v>275</v>
      </c>
      <c r="Q224" s="380">
        <v>276</v>
      </c>
      <c r="R224" s="1586">
        <f t="shared" si="65"/>
        <v>9556</v>
      </c>
      <c r="S224" s="1587">
        <f>R224/SUM(R222:R225)</f>
        <v>0.71302790628264434</v>
      </c>
      <c r="T224" s="14"/>
      <c r="U224" s="14"/>
      <c r="V224" s="14"/>
      <c r="W224" s="14"/>
      <c r="X224" s="14"/>
      <c r="Y224" s="14"/>
      <c r="Z224" s="14"/>
      <c r="AA224" s="14"/>
      <c r="AB224" s="14"/>
      <c r="AC224" s="14"/>
      <c r="AD224" s="14"/>
      <c r="AE224" s="14"/>
      <c r="AF224" s="14"/>
    </row>
    <row r="225" spans="1:32" ht="17.25" hidden="1" customHeight="1" thickBot="1" x14ac:dyDescent="0.3">
      <c r="A225" s="2151"/>
      <c r="B225" s="1569" t="s">
        <v>209</v>
      </c>
      <c r="C225" s="377">
        <v>0</v>
      </c>
      <c r="D225" s="377">
        <v>10</v>
      </c>
      <c r="E225" s="377">
        <v>15</v>
      </c>
      <c r="F225" s="377">
        <v>7</v>
      </c>
      <c r="G225" s="377">
        <v>7</v>
      </c>
      <c r="H225" s="377">
        <v>1</v>
      </c>
      <c r="I225" s="377">
        <v>0</v>
      </c>
      <c r="J225" s="377">
        <v>452</v>
      </c>
      <c r="K225" s="377">
        <v>15</v>
      </c>
      <c r="L225" s="377">
        <v>17</v>
      </c>
      <c r="M225" s="377">
        <v>116</v>
      </c>
      <c r="N225" s="377">
        <v>24</v>
      </c>
      <c r="O225" s="377">
        <v>8</v>
      </c>
      <c r="P225" s="377">
        <v>12</v>
      </c>
      <c r="Q225" s="378">
        <v>8</v>
      </c>
      <c r="R225" s="1588">
        <f t="shared" si="65"/>
        <v>692</v>
      </c>
      <c r="S225" s="948">
        <f>R225/SUM(R222:R225)</f>
        <v>5.1634084465005226E-2</v>
      </c>
      <c r="T225" s="14"/>
      <c r="U225" s="14"/>
      <c r="V225" s="14"/>
      <c r="W225" s="14"/>
      <c r="X225" s="14"/>
      <c r="Y225" s="14"/>
      <c r="Z225" s="14"/>
      <c r="AA225" s="14"/>
      <c r="AB225" s="14"/>
      <c r="AC225" s="14"/>
      <c r="AD225" s="14"/>
      <c r="AE225" s="14"/>
      <c r="AF225" s="14"/>
    </row>
    <row r="226" spans="1:32" ht="16.5" hidden="1" customHeight="1" x14ac:dyDescent="0.25">
      <c r="A226" s="2149" t="s">
        <v>169</v>
      </c>
      <c r="B226" s="1553" t="s">
        <v>205</v>
      </c>
      <c r="C226" s="382">
        <v>1</v>
      </c>
      <c r="D226" s="382">
        <v>13</v>
      </c>
      <c r="E226" s="382">
        <v>26</v>
      </c>
      <c r="F226" s="382">
        <v>7</v>
      </c>
      <c r="G226" s="382">
        <v>5</v>
      </c>
      <c r="H226" s="382">
        <v>0</v>
      </c>
      <c r="I226" s="382">
        <v>2</v>
      </c>
      <c r="J226" s="382">
        <v>563</v>
      </c>
      <c r="K226" s="382">
        <v>42</v>
      </c>
      <c r="L226" s="382">
        <v>14</v>
      </c>
      <c r="M226" s="382">
        <v>239</v>
      </c>
      <c r="N226" s="382">
        <v>66</v>
      </c>
      <c r="O226" s="382">
        <v>1</v>
      </c>
      <c r="P226" s="382">
        <v>31</v>
      </c>
      <c r="Q226" s="383">
        <v>9</v>
      </c>
      <c r="R226" s="645">
        <f t="shared" si="65"/>
        <v>1019</v>
      </c>
      <c r="S226" s="675">
        <f>R226/SUM(R226:R229)</f>
        <v>0.14413012729844413</v>
      </c>
      <c r="T226" s="14"/>
      <c r="U226" s="14"/>
      <c r="V226" s="14"/>
      <c r="W226" s="14"/>
      <c r="X226" s="14"/>
      <c r="Y226" s="14"/>
      <c r="Z226" s="14"/>
      <c r="AA226" s="14"/>
      <c r="AB226" s="14"/>
      <c r="AC226" s="14"/>
      <c r="AD226" s="14"/>
      <c r="AE226" s="14"/>
      <c r="AF226" s="14"/>
    </row>
    <row r="227" spans="1:32" ht="17.25" hidden="1" customHeight="1" x14ac:dyDescent="0.25">
      <c r="A227" s="2150"/>
      <c r="B227" s="1539" t="s">
        <v>206</v>
      </c>
      <c r="C227" s="385">
        <v>1</v>
      </c>
      <c r="D227" s="385">
        <v>11</v>
      </c>
      <c r="E227" s="385">
        <v>9</v>
      </c>
      <c r="F227" s="385">
        <v>2</v>
      </c>
      <c r="G227" s="385">
        <v>0</v>
      </c>
      <c r="H227" s="385">
        <v>0</v>
      </c>
      <c r="I227" s="385">
        <v>1</v>
      </c>
      <c r="J227" s="385">
        <v>103</v>
      </c>
      <c r="K227" s="385">
        <v>8</v>
      </c>
      <c r="L227" s="385">
        <v>1</v>
      </c>
      <c r="M227" s="385">
        <v>32</v>
      </c>
      <c r="N227" s="385">
        <v>17</v>
      </c>
      <c r="O227" s="385">
        <v>1</v>
      </c>
      <c r="P227" s="385">
        <v>10</v>
      </c>
      <c r="Q227" s="386">
        <v>4</v>
      </c>
      <c r="R227" s="646">
        <f t="shared" si="65"/>
        <v>200</v>
      </c>
      <c r="S227" s="676">
        <f>R227/SUM(R226:R229)</f>
        <v>2.8288543140028287E-2</v>
      </c>
      <c r="T227" s="14"/>
      <c r="U227" s="14"/>
      <c r="V227" s="14"/>
      <c r="W227" s="14"/>
      <c r="X227" s="14"/>
      <c r="Y227" s="14"/>
      <c r="Z227" s="14"/>
      <c r="AA227" s="14"/>
      <c r="AB227" s="14"/>
      <c r="AC227" s="14"/>
      <c r="AD227" s="14"/>
      <c r="AE227" s="14"/>
      <c r="AF227" s="14"/>
    </row>
    <row r="228" spans="1:32" ht="17.25" hidden="1" customHeight="1" x14ac:dyDescent="0.25">
      <c r="A228" s="2150"/>
      <c r="B228" s="1539" t="s">
        <v>207</v>
      </c>
      <c r="C228" s="385">
        <v>24</v>
      </c>
      <c r="D228" s="385">
        <v>124</v>
      </c>
      <c r="E228" s="385">
        <v>80</v>
      </c>
      <c r="F228" s="385">
        <v>49</v>
      </c>
      <c r="G228" s="385">
        <v>17</v>
      </c>
      <c r="H228" s="385">
        <v>6</v>
      </c>
      <c r="I228" s="385">
        <v>12</v>
      </c>
      <c r="J228" s="385">
        <v>3639</v>
      </c>
      <c r="K228" s="385">
        <v>197</v>
      </c>
      <c r="L228" s="385">
        <v>70</v>
      </c>
      <c r="M228" s="385">
        <v>796</v>
      </c>
      <c r="N228" s="385">
        <v>276</v>
      </c>
      <c r="O228" s="385">
        <v>18</v>
      </c>
      <c r="P228" s="385">
        <v>154</v>
      </c>
      <c r="Q228" s="386">
        <v>112</v>
      </c>
      <c r="R228" s="646">
        <f t="shared" si="65"/>
        <v>5574</v>
      </c>
      <c r="S228" s="676">
        <f>R228/SUM(R226:R229)</f>
        <v>0.78840169731258836</v>
      </c>
      <c r="T228" s="14"/>
      <c r="U228" s="14"/>
      <c r="V228" s="14"/>
      <c r="W228" s="14"/>
      <c r="X228" s="14"/>
      <c r="Y228" s="14"/>
      <c r="Z228" s="14"/>
      <c r="AA228" s="14"/>
      <c r="AB228" s="14"/>
      <c r="AC228" s="14"/>
      <c r="AD228" s="14"/>
      <c r="AE228" s="14"/>
      <c r="AF228" s="14"/>
    </row>
    <row r="229" spans="1:32" ht="17.25" hidden="1" customHeight="1" thickBot="1" x14ac:dyDescent="0.3">
      <c r="A229" s="2151"/>
      <c r="B229" s="1540" t="s">
        <v>209</v>
      </c>
      <c r="C229" s="388">
        <v>2</v>
      </c>
      <c r="D229" s="388">
        <v>5</v>
      </c>
      <c r="E229" s="388">
        <v>9</v>
      </c>
      <c r="F229" s="388">
        <v>0</v>
      </c>
      <c r="G229" s="388">
        <v>1</v>
      </c>
      <c r="H229" s="388">
        <v>1</v>
      </c>
      <c r="I229" s="388">
        <v>0</v>
      </c>
      <c r="J229" s="388">
        <v>192</v>
      </c>
      <c r="K229" s="388">
        <v>10</v>
      </c>
      <c r="L229" s="388">
        <v>3</v>
      </c>
      <c r="M229" s="388">
        <v>33</v>
      </c>
      <c r="N229" s="388">
        <v>13</v>
      </c>
      <c r="O229" s="388">
        <v>4</v>
      </c>
      <c r="P229" s="388">
        <v>2</v>
      </c>
      <c r="Q229" s="389">
        <v>2</v>
      </c>
      <c r="R229" s="647">
        <f t="shared" si="65"/>
        <v>277</v>
      </c>
      <c r="S229" s="677">
        <f>R229/SUM(R226:R229)</f>
        <v>3.9179632248939181E-2</v>
      </c>
      <c r="T229" s="14"/>
      <c r="U229" s="14"/>
      <c r="V229" s="14"/>
      <c r="W229" s="14"/>
      <c r="X229" s="14"/>
      <c r="Y229" s="14"/>
      <c r="Z229" s="14"/>
      <c r="AA229" s="14"/>
      <c r="AB229" s="14"/>
      <c r="AC229" s="14"/>
      <c r="AD229" s="14"/>
      <c r="AE229" s="14"/>
      <c r="AF229" s="14"/>
    </row>
    <row r="230" spans="1:32" ht="16.5" hidden="1" customHeight="1" x14ac:dyDescent="0.25">
      <c r="A230" s="2149" t="s">
        <v>170</v>
      </c>
      <c r="B230" s="1565" t="s">
        <v>205</v>
      </c>
      <c r="C230" s="372">
        <v>0</v>
      </c>
      <c r="D230" s="372">
        <v>2</v>
      </c>
      <c r="E230" s="372">
        <v>4</v>
      </c>
      <c r="F230" s="372">
        <v>2</v>
      </c>
      <c r="G230" s="372">
        <v>1</v>
      </c>
      <c r="H230" s="372">
        <v>0</v>
      </c>
      <c r="I230" s="372">
        <v>0</v>
      </c>
      <c r="J230" s="372">
        <v>195</v>
      </c>
      <c r="K230" s="372">
        <v>13</v>
      </c>
      <c r="L230" s="372">
        <v>4</v>
      </c>
      <c r="M230" s="372">
        <v>33</v>
      </c>
      <c r="N230" s="372">
        <v>12</v>
      </c>
      <c r="O230" s="372">
        <v>0</v>
      </c>
      <c r="P230" s="372">
        <v>8</v>
      </c>
      <c r="Q230" s="373">
        <v>8</v>
      </c>
      <c r="R230" s="1585">
        <f t="shared" ref="R230" si="68">SUM(C230:Q230)</f>
        <v>282</v>
      </c>
      <c r="S230" s="1371">
        <f>R230/SUM(R230:R233)</f>
        <v>0.26305970149253732</v>
      </c>
      <c r="T230" s="14"/>
      <c r="U230" s="14"/>
      <c r="V230" s="14"/>
      <c r="W230" s="14"/>
      <c r="X230" s="14"/>
      <c r="Y230" s="14"/>
      <c r="Z230" s="14"/>
      <c r="AA230" s="14"/>
      <c r="AB230" s="14"/>
      <c r="AC230" s="14"/>
      <c r="AD230" s="14"/>
      <c r="AE230" s="14"/>
      <c r="AF230" s="14"/>
    </row>
    <row r="231" spans="1:32" ht="17.25" hidden="1" customHeight="1" x14ac:dyDescent="0.25">
      <c r="A231" s="2150"/>
      <c r="B231" s="1567" t="s">
        <v>206</v>
      </c>
      <c r="C231" s="379">
        <v>0</v>
      </c>
      <c r="D231" s="379">
        <v>2</v>
      </c>
      <c r="E231" s="379">
        <v>1</v>
      </c>
      <c r="F231" s="379">
        <v>2</v>
      </c>
      <c r="G231" s="379">
        <v>0</v>
      </c>
      <c r="H231" s="379">
        <v>0</v>
      </c>
      <c r="I231" s="379">
        <v>1</v>
      </c>
      <c r="J231" s="379">
        <v>47</v>
      </c>
      <c r="K231" s="379">
        <v>2</v>
      </c>
      <c r="L231" s="379">
        <v>0</v>
      </c>
      <c r="M231" s="379">
        <v>12</v>
      </c>
      <c r="N231" s="379">
        <v>1</v>
      </c>
      <c r="O231" s="379">
        <v>0</v>
      </c>
      <c r="P231" s="379">
        <v>0</v>
      </c>
      <c r="Q231" s="380">
        <v>0</v>
      </c>
      <c r="R231" s="1586">
        <f t="shared" si="65"/>
        <v>68</v>
      </c>
      <c r="S231" s="1587">
        <f>R231/SUM(R230:R233)</f>
        <v>6.3432835820895525E-2</v>
      </c>
      <c r="T231" s="14"/>
      <c r="U231" s="14"/>
      <c r="V231" s="14"/>
      <c r="W231" s="14"/>
      <c r="X231" s="14"/>
      <c r="Y231" s="14"/>
      <c r="Z231" s="14"/>
      <c r="AA231" s="14"/>
      <c r="AB231" s="14"/>
      <c r="AC231" s="14"/>
      <c r="AD231" s="14"/>
      <c r="AE231" s="14"/>
      <c r="AF231" s="14"/>
    </row>
    <row r="232" spans="1:32" ht="17.25" hidden="1" customHeight="1" x14ac:dyDescent="0.25">
      <c r="A232" s="2150"/>
      <c r="B232" s="1567" t="s">
        <v>207</v>
      </c>
      <c r="C232" s="379">
        <v>2</v>
      </c>
      <c r="D232" s="379">
        <v>19</v>
      </c>
      <c r="E232" s="379">
        <v>8</v>
      </c>
      <c r="F232" s="379">
        <v>4</v>
      </c>
      <c r="G232" s="379">
        <v>4</v>
      </c>
      <c r="H232" s="379">
        <v>3</v>
      </c>
      <c r="I232" s="379">
        <v>1</v>
      </c>
      <c r="J232" s="379">
        <v>463</v>
      </c>
      <c r="K232" s="379">
        <v>17</v>
      </c>
      <c r="L232" s="379">
        <v>11</v>
      </c>
      <c r="M232" s="379">
        <v>77</v>
      </c>
      <c r="N232" s="379">
        <v>46</v>
      </c>
      <c r="O232" s="379">
        <v>6</v>
      </c>
      <c r="P232" s="379">
        <v>22</v>
      </c>
      <c r="Q232" s="380">
        <v>21</v>
      </c>
      <c r="R232" s="1586">
        <f t="shared" si="65"/>
        <v>704</v>
      </c>
      <c r="S232" s="1587">
        <f>R232/SUM(R230:R233)</f>
        <v>0.65671641791044777</v>
      </c>
      <c r="T232" s="14"/>
      <c r="U232" s="14"/>
      <c r="V232" s="14"/>
      <c r="W232" s="14"/>
      <c r="X232" s="14"/>
      <c r="Y232" s="14"/>
      <c r="Z232" s="14"/>
      <c r="AA232" s="14"/>
      <c r="AB232" s="14"/>
      <c r="AC232" s="14"/>
      <c r="AD232" s="14"/>
      <c r="AE232" s="14"/>
      <c r="AF232" s="14"/>
    </row>
    <row r="233" spans="1:32" ht="17.25" hidden="1" customHeight="1" thickBot="1" x14ac:dyDescent="0.3">
      <c r="A233" s="2150"/>
      <c r="B233" s="1569" t="s">
        <v>209</v>
      </c>
      <c r="C233" s="1537">
        <v>0</v>
      </c>
      <c r="D233" s="1537">
        <v>0</v>
      </c>
      <c r="E233" s="1537">
        <v>0</v>
      </c>
      <c r="F233" s="1537">
        <v>0</v>
      </c>
      <c r="G233" s="1537">
        <v>0</v>
      </c>
      <c r="H233" s="1537">
        <v>0</v>
      </c>
      <c r="I233" s="1537">
        <v>0</v>
      </c>
      <c r="J233" s="1537">
        <v>16</v>
      </c>
      <c r="K233" s="1537">
        <v>0</v>
      </c>
      <c r="L233" s="1537">
        <v>0</v>
      </c>
      <c r="M233" s="1537">
        <v>1</v>
      </c>
      <c r="N233" s="1537">
        <v>0</v>
      </c>
      <c r="O233" s="1537">
        <v>1</v>
      </c>
      <c r="P233" s="1537">
        <v>0</v>
      </c>
      <c r="Q233" s="1538">
        <v>0</v>
      </c>
      <c r="R233" s="1589">
        <f t="shared" si="65"/>
        <v>18</v>
      </c>
      <c r="S233" s="1590">
        <f>R233/SUM(R230:R233)</f>
        <v>1.6791044776119403E-2</v>
      </c>
      <c r="T233" s="14"/>
      <c r="U233" s="14"/>
      <c r="V233" s="14"/>
      <c r="W233" s="14"/>
      <c r="X233" s="14"/>
      <c r="Y233" s="14"/>
      <c r="Z233" s="14"/>
      <c r="AA233" s="14"/>
      <c r="AB233" s="14"/>
      <c r="AC233" s="14"/>
      <c r="AD233" s="14"/>
      <c r="AE233" s="14"/>
      <c r="AF233" s="14"/>
    </row>
    <row r="234" spans="1:32" ht="17.25" hidden="1" customHeight="1" thickTop="1" x14ac:dyDescent="0.25">
      <c r="A234" s="2146" t="s">
        <v>135</v>
      </c>
      <c r="B234" s="1553" t="s">
        <v>205</v>
      </c>
      <c r="C234" s="1554">
        <f>SUM(C230,C226,C222,C218)</f>
        <v>7</v>
      </c>
      <c r="D234" s="1554">
        <f t="shared" ref="D234:P234" si="69">SUM(D230,D226,D222,D218)</f>
        <v>70</v>
      </c>
      <c r="E234" s="1554">
        <f t="shared" si="69"/>
        <v>74</v>
      </c>
      <c r="F234" s="1554">
        <f t="shared" si="69"/>
        <v>45</v>
      </c>
      <c r="G234" s="1554">
        <f t="shared" si="69"/>
        <v>19</v>
      </c>
      <c r="H234" s="1554">
        <f t="shared" si="69"/>
        <v>2</v>
      </c>
      <c r="I234" s="1554">
        <f t="shared" si="69"/>
        <v>13</v>
      </c>
      <c r="J234" s="1554">
        <f>SUM(J230,J226,J222,J218)</f>
        <v>2298</v>
      </c>
      <c r="K234" s="1554">
        <f t="shared" si="69"/>
        <v>194</v>
      </c>
      <c r="L234" s="1554">
        <f t="shared" si="69"/>
        <v>40</v>
      </c>
      <c r="M234" s="1554">
        <f t="shared" si="69"/>
        <v>913</v>
      </c>
      <c r="N234" s="1554">
        <f t="shared" si="69"/>
        <v>238</v>
      </c>
      <c r="O234" s="1554">
        <f t="shared" si="69"/>
        <v>8</v>
      </c>
      <c r="P234" s="1554">
        <f t="shared" si="69"/>
        <v>122</v>
      </c>
      <c r="Q234" s="1554">
        <f>SUM(Q230,Q226,Q222,Q218)</f>
        <v>50</v>
      </c>
      <c r="R234" s="1555">
        <f>SUM(C234:Q234)</f>
        <v>4093</v>
      </c>
      <c r="S234" s="1556">
        <f>R234/SUM(R234:R237)</f>
        <v>0.18715134887974394</v>
      </c>
      <c r="T234" s="14"/>
      <c r="U234" s="14"/>
      <c r="V234" s="14"/>
      <c r="W234" s="14"/>
      <c r="X234" s="14"/>
      <c r="Y234" s="14"/>
      <c r="Z234" s="14"/>
      <c r="AA234" s="14"/>
      <c r="AB234" s="14"/>
      <c r="AC234" s="14"/>
      <c r="AD234" s="14"/>
      <c r="AE234" s="14"/>
      <c r="AF234" s="14"/>
    </row>
    <row r="235" spans="1:32" ht="17.25" hidden="1" customHeight="1" x14ac:dyDescent="0.25">
      <c r="A235" s="2147"/>
      <c r="B235" s="1539" t="s">
        <v>206</v>
      </c>
      <c r="C235" s="1557">
        <f>SUM(C231,C227,C223,C219)</f>
        <v>4</v>
      </c>
      <c r="D235" s="1557">
        <f t="shared" ref="D235:P235" si="70">SUM(D231,D227,D223,D219)</f>
        <v>39</v>
      </c>
      <c r="E235" s="1557">
        <f t="shared" si="70"/>
        <v>33</v>
      </c>
      <c r="F235" s="1557">
        <f t="shared" si="70"/>
        <v>14</v>
      </c>
      <c r="G235" s="1557">
        <f t="shared" si="70"/>
        <v>4</v>
      </c>
      <c r="H235" s="1557">
        <f t="shared" si="70"/>
        <v>0</v>
      </c>
      <c r="I235" s="1557">
        <f t="shared" si="70"/>
        <v>3</v>
      </c>
      <c r="J235" s="1557">
        <f t="shared" si="70"/>
        <v>320</v>
      </c>
      <c r="K235" s="1557">
        <f t="shared" si="70"/>
        <v>21</v>
      </c>
      <c r="L235" s="1557">
        <f t="shared" si="70"/>
        <v>8</v>
      </c>
      <c r="M235" s="1557">
        <f t="shared" si="70"/>
        <v>99</v>
      </c>
      <c r="N235" s="1557">
        <f t="shared" si="70"/>
        <v>37</v>
      </c>
      <c r="O235" s="1557">
        <f t="shared" si="70"/>
        <v>11</v>
      </c>
      <c r="P235" s="1557">
        <f t="shared" si="70"/>
        <v>38</v>
      </c>
      <c r="Q235" s="1557">
        <f>SUM(Q231,Q227,Q223,Q219)</f>
        <v>10</v>
      </c>
      <c r="R235" s="1558">
        <f>SUM(C235:Q235)</f>
        <v>641</v>
      </c>
      <c r="S235" s="1559">
        <f>R235/SUM(R234:R237)</f>
        <v>2.9309556470050298E-2</v>
      </c>
      <c r="T235" s="14"/>
      <c r="U235" s="14"/>
      <c r="V235" s="14"/>
      <c r="W235" s="14"/>
      <c r="X235" s="14"/>
      <c r="Y235" s="14"/>
      <c r="Z235" s="14"/>
      <c r="AA235" s="14"/>
      <c r="AB235" s="14"/>
      <c r="AC235" s="14"/>
      <c r="AD235" s="14"/>
      <c r="AE235" s="14"/>
      <c r="AF235" s="14"/>
    </row>
    <row r="236" spans="1:32" ht="17.25" hidden="1" customHeight="1" x14ac:dyDescent="0.25">
      <c r="A236" s="2147"/>
      <c r="B236" s="1539" t="s">
        <v>207</v>
      </c>
      <c r="C236" s="1557">
        <f>SUM(C232,C228,C224,C220)</f>
        <v>68</v>
      </c>
      <c r="D236" s="1557">
        <f t="shared" ref="D236:P236" si="71">SUM(D232,D228,D224,D220)</f>
        <v>381</v>
      </c>
      <c r="E236" s="1557">
        <f t="shared" si="71"/>
        <v>216</v>
      </c>
      <c r="F236" s="1557">
        <f t="shared" si="71"/>
        <v>136</v>
      </c>
      <c r="G236" s="1557">
        <f t="shared" si="71"/>
        <v>72</v>
      </c>
      <c r="H236" s="1557">
        <f t="shared" si="71"/>
        <v>21</v>
      </c>
      <c r="I236" s="1557">
        <f t="shared" si="71"/>
        <v>31</v>
      </c>
      <c r="J236" s="1557">
        <f t="shared" si="71"/>
        <v>10400</v>
      </c>
      <c r="K236" s="1557">
        <f t="shared" si="71"/>
        <v>490</v>
      </c>
      <c r="L236" s="1557">
        <f t="shared" si="71"/>
        <v>228</v>
      </c>
      <c r="M236" s="1557">
        <f t="shared" si="71"/>
        <v>2385</v>
      </c>
      <c r="N236" s="1557">
        <f t="shared" si="71"/>
        <v>774</v>
      </c>
      <c r="O236" s="1557">
        <f t="shared" si="71"/>
        <v>53</v>
      </c>
      <c r="P236" s="1557">
        <f t="shared" si="71"/>
        <v>464</v>
      </c>
      <c r="Q236" s="1557">
        <f>SUM(Q232,Q228,Q224,Q220)</f>
        <v>421</v>
      </c>
      <c r="R236" s="646">
        <f>SUM(C236:Q236)</f>
        <v>16140</v>
      </c>
      <c r="S236" s="1559">
        <f>R236/SUM(R234:R237)</f>
        <v>0.73799725651577508</v>
      </c>
      <c r="T236" s="14"/>
      <c r="U236" s="14"/>
      <c r="V236" s="14"/>
      <c r="W236" s="14"/>
      <c r="X236" s="14"/>
      <c r="Y236" s="14"/>
      <c r="Z236" s="14"/>
      <c r="AA236" s="14"/>
      <c r="AB236" s="14"/>
      <c r="AC236" s="14"/>
      <c r="AD236" s="14"/>
      <c r="AE236" s="14"/>
      <c r="AF236" s="14"/>
    </row>
    <row r="237" spans="1:32" ht="17.25" hidden="1" customHeight="1" thickBot="1" x14ac:dyDescent="0.3">
      <c r="A237" s="2148"/>
      <c r="B237" s="1540" t="s">
        <v>209</v>
      </c>
      <c r="C237" s="1563">
        <f>SUM(C233,C229,C225,C221)</f>
        <v>2</v>
      </c>
      <c r="D237" s="1563">
        <f t="shared" ref="D237:P237" si="72">SUM(D233,D229,D225,D221)</f>
        <v>15</v>
      </c>
      <c r="E237" s="1563">
        <f t="shared" si="72"/>
        <v>24</v>
      </c>
      <c r="F237" s="1563">
        <f t="shared" si="72"/>
        <v>7</v>
      </c>
      <c r="G237" s="1563">
        <f t="shared" si="72"/>
        <v>8</v>
      </c>
      <c r="H237" s="1563">
        <f t="shared" si="72"/>
        <v>2</v>
      </c>
      <c r="I237" s="1563">
        <f t="shared" si="72"/>
        <v>0</v>
      </c>
      <c r="J237" s="1563">
        <f t="shared" si="72"/>
        <v>665</v>
      </c>
      <c r="K237" s="1563">
        <f t="shared" si="72"/>
        <v>25</v>
      </c>
      <c r="L237" s="1563">
        <f t="shared" si="72"/>
        <v>20</v>
      </c>
      <c r="M237" s="1563">
        <f t="shared" si="72"/>
        <v>153</v>
      </c>
      <c r="N237" s="1563">
        <f t="shared" si="72"/>
        <v>38</v>
      </c>
      <c r="O237" s="1563">
        <f t="shared" si="72"/>
        <v>13</v>
      </c>
      <c r="P237" s="1563">
        <f t="shared" si="72"/>
        <v>14</v>
      </c>
      <c r="Q237" s="1563">
        <f>SUM(Q233,Q229,Q225,Q221)</f>
        <v>10</v>
      </c>
      <c r="R237" s="1564">
        <f>SUM(C237:Q237)</f>
        <v>996</v>
      </c>
      <c r="S237" s="1561">
        <f>R237/SUM(R234:R237)</f>
        <v>4.5541838134430725E-2</v>
      </c>
      <c r="T237" s="14"/>
      <c r="U237" s="14"/>
      <c r="V237" s="14"/>
      <c r="W237" s="14"/>
      <c r="X237" s="14"/>
      <c r="Y237" s="14"/>
      <c r="Z237" s="14"/>
      <c r="AA237" s="14"/>
      <c r="AB237" s="14"/>
      <c r="AC237" s="14"/>
      <c r="AD237" s="14"/>
      <c r="AE237" s="14"/>
      <c r="AF237" s="14"/>
    </row>
    <row r="238" spans="1:32" ht="15.75" hidden="1" customHeight="1" x14ac:dyDescent="0.25">
      <c r="A238" s="2149" t="s">
        <v>134</v>
      </c>
      <c r="B238" s="1565" t="s">
        <v>205</v>
      </c>
      <c r="C238" s="1566">
        <f>C234/SUM($C$234:$C$237)</f>
        <v>8.6419753086419748E-2</v>
      </c>
      <c r="D238" s="1566">
        <f>D234/SUM(D234:D237)</f>
        <v>0.13861386138613863</v>
      </c>
      <c r="E238" s="1566">
        <f t="shared" ref="E238:R238" si="73">E234/SUM(E234:E237)</f>
        <v>0.2132564841498559</v>
      </c>
      <c r="F238" s="1566">
        <f t="shared" si="73"/>
        <v>0.22277227722772278</v>
      </c>
      <c r="G238" s="1566">
        <f t="shared" si="73"/>
        <v>0.18446601941747573</v>
      </c>
      <c r="H238" s="1566">
        <f t="shared" si="73"/>
        <v>0.08</v>
      </c>
      <c r="I238" s="1566">
        <f t="shared" si="73"/>
        <v>0.27659574468085107</v>
      </c>
      <c r="J238" s="1566">
        <f t="shared" si="73"/>
        <v>0.16794562595921947</v>
      </c>
      <c r="K238" s="1566">
        <f t="shared" si="73"/>
        <v>0.26575342465753427</v>
      </c>
      <c r="L238" s="1566">
        <f t="shared" si="73"/>
        <v>0.13513513513513514</v>
      </c>
      <c r="M238" s="1566">
        <f t="shared" si="73"/>
        <v>0.25718309859154931</v>
      </c>
      <c r="N238" s="1566">
        <f t="shared" si="73"/>
        <v>0.21895124195032198</v>
      </c>
      <c r="O238" s="1566">
        <f t="shared" si="73"/>
        <v>9.4117647058823528E-2</v>
      </c>
      <c r="P238" s="1566">
        <f t="shared" si="73"/>
        <v>0.19122257053291536</v>
      </c>
      <c r="Q238" s="1566">
        <f t="shared" si="73"/>
        <v>0.10183299389002037</v>
      </c>
      <c r="R238" s="1566">
        <f t="shared" si="73"/>
        <v>0.18715134887974394</v>
      </c>
      <c r="S238" s="2152"/>
      <c r="T238" s="14"/>
      <c r="U238" s="14"/>
      <c r="V238" s="14"/>
      <c r="W238" s="14"/>
      <c r="X238" s="14"/>
      <c r="Y238" s="14"/>
      <c r="Z238" s="14"/>
      <c r="AA238" s="14"/>
      <c r="AB238" s="14"/>
      <c r="AC238" s="14"/>
      <c r="AD238" s="14"/>
      <c r="AE238" s="14"/>
      <c r="AF238" s="14"/>
    </row>
    <row r="239" spans="1:32" ht="15.75" hidden="1" customHeight="1" x14ac:dyDescent="0.25">
      <c r="A239" s="2150"/>
      <c r="B239" s="1567" t="s">
        <v>206</v>
      </c>
      <c r="C239" s="1568">
        <f t="shared" ref="C239:C240" si="74">C235/SUM($C$234:$C$237)</f>
        <v>4.9382716049382713E-2</v>
      </c>
      <c r="D239" s="1568">
        <f>D235/SUM(D234:D237)</f>
        <v>7.7227722772277227E-2</v>
      </c>
      <c r="E239" s="1568">
        <f t="shared" ref="E239:R239" si="75">E235/SUM(E234:E237)</f>
        <v>9.5100864553314124E-2</v>
      </c>
      <c r="F239" s="1568">
        <f t="shared" si="75"/>
        <v>6.9306930693069313E-2</v>
      </c>
      <c r="G239" s="1568">
        <f t="shared" si="75"/>
        <v>3.8834951456310676E-2</v>
      </c>
      <c r="H239" s="1568">
        <f t="shared" si="75"/>
        <v>0</v>
      </c>
      <c r="I239" s="1568">
        <f t="shared" si="75"/>
        <v>6.3829787234042548E-2</v>
      </c>
      <c r="J239" s="1568">
        <f t="shared" si="75"/>
        <v>2.338668420667982E-2</v>
      </c>
      <c r="K239" s="1568">
        <f t="shared" si="75"/>
        <v>2.8767123287671233E-2</v>
      </c>
      <c r="L239" s="1568">
        <f t="shared" si="75"/>
        <v>2.7027027027027029E-2</v>
      </c>
      <c r="M239" s="1568">
        <f t="shared" si="75"/>
        <v>2.7887323943661974E-2</v>
      </c>
      <c r="N239" s="1568">
        <f t="shared" si="75"/>
        <v>3.4038638454461818E-2</v>
      </c>
      <c r="O239" s="1568">
        <f t="shared" si="75"/>
        <v>0.12941176470588237</v>
      </c>
      <c r="P239" s="1568">
        <f t="shared" si="75"/>
        <v>5.9561128526645767E-2</v>
      </c>
      <c r="Q239" s="1568">
        <f t="shared" si="75"/>
        <v>2.0366598778004074E-2</v>
      </c>
      <c r="R239" s="1568">
        <f t="shared" si="75"/>
        <v>2.9309556470050298E-2</v>
      </c>
      <c r="S239" s="2153"/>
      <c r="T239" s="14"/>
      <c r="U239" s="14"/>
      <c r="V239" s="14"/>
      <c r="W239" s="14"/>
      <c r="X239" s="14"/>
      <c r="Y239" s="14"/>
      <c r="Z239" s="14"/>
      <c r="AA239" s="14"/>
      <c r="AB239" s="14"/>
      <c r="AC239" s="14"/>
      <c r="AD239" s="14"/>
      <c r="AE239" s="14"/>
      <c r="AF239" s="14"/>
    </row>
    <row r="240" spans="1:32" ht="15.75" hidden="1" customHeight="1" x14ac:dyDescent="0.25">
      <c r="A240" s="2150"/>
      <c r="B240" s="1567" t="s">
        <v>207</v>
      </c>
      <c r="C240" s="1568">
        <f t="shared" si="74"/>
        <v>0.83950617283950613</v>
      </c>
      <c r="D240" s="1568">
        <f t="shared" ref="D240" si="76">D236/SUM(D234:D237)</f>
        <v>0.75445544554455446</v>
      </c>
      <c r="E240" s="1568">
        <f t="shared" ref="E240:R240" si="77">E236/SUM(E234:E237)</f>
        <v>0.62247838616714701</v>
      </c>
      <c r="F240" s="1568">
        <f t="shared" si="77"/>
        <v>0.67326732673267331</v>
      </c>
      <c r="G240" s="1568">
        <f t="shared" si="77"/>
        <v>0.69902912621359226</v>
      </c>
      <c r="H240" s="1568">
        <f t="shared" si="77"/>
        <v>0.84</v>
      </c>
      <c r="I240" s="1568">
        <f t="shared" si="77"/>
        <v>0.65957446808510634</v>
      </c>
      <c r="J240" s="1568">
        <f t="shared" si="77"/>
        <v>0.7600672367170942</v>
      </c>
      <c r="K240" s="1568">
        <f t="shared" si="77"/>
        <v>0.67123287671232879</v>
      </c>
      <c r="L240" s="1568">
        <f t="shared" si="77"/>
        <v>0.77027027027027029</v>
      </c>
      <c r="M240" s="1568">
        <f t="shared" si="77"/>
        <v>0.67183098591549295</v>
      </c>
      <c r="N240" s="1568">
        <f t="shared" si="77"/>
        <v>0.71205151793928245</v>
      </c>
      <c r="O240" s="1568">
        <f t="shared" si="77"/>
        <v>0.62352941176470589</v>
      </c>
      <c r="P240" s="1568">
        <f t="shared" si="77"/>
        <v>0.72727272727272729</v>
      </c>
      <c r="Q240" s="1568">
        <f t="shared" si="77"/>
        <v>0.85743380855397144</v>
      </c>
      <c r="R240" s="1568">
        <f t="shared" si="77"/>
        <v>0.73799725651577508</v>
      </c>
      <c r="S240" s="2153"/>
      <c r="T240" s="14"/>
      <c r="U240" s="14"/>
      <c r="V240" s="14"/>
      <c r="W240" s="14"/>
      <c r="X240" s="14"/>
      <c r="Y240" s="14"/>
      <c r="Z240" s="14"/>
      <c r="AA240" s="14"/>
      <c r="AB240" s="14"/>
      <c r="AC240" s="14"/>
      <c r="AD240" s="14"/>
      <c r="AE240" s="14"/>
      <c r="AF240" s="14"/>
    </row>
    <row r="241" spans="1:32" ht="18.75" hidden="1" customHeight="1" thickBot="1" x14ac:dyDescent="0.3">
      <c r="A241" s="2151"/>
      <c r="B241" s="1569" t="s">
        <v>209</v>
      </c>
      <c r="C241" s="1384">
        <f>C237/SUM(C$234:C$237)</f>
        <v>2.4691358024691357E-2</v>
      </c>
      <c r="D241" s="1384">
        <f t="shared" ref="D241" si="78">D237/SUM(D234:D237)</f>
        <v>2.9702970297029702E-2</v>
      </c>
      <c r="E241" s="1384">
        <f t="shared" ref="E241:R241" si="79">E237/SUM(E234:E237)</f>
        <v>6.9164265129683003E-2</v>
      </c>
      <c r="F241" s="1384">
        <f t="shared" si="79"/>
        <v>3.4653465346534656E-2</v>
      </c>
      <c r="G241" s="1384">
        <f t="shared" si="79"/>
        <v>7.7669902912621352E-2</v>
      </c>
      <c r="H241" s="1384">
        <f t="shared" si="79"/>
        <v>0.08</v>
      </c>
      <c r="I241" s="1384">
        <f t="shared" si="79"/>
        <v>0</v>
      </c>
      <c r="J241" s="1384">
        <f t="shared" si="79"/>
        <v>4.8600453117006504E-2</v>
      </c>
      <c r="K241" s="1384">
        <f t="shared" si="79"/>
        <v>3.4246575342465752E-2</v>
      </c>
      <c r="L241" s="1384">
        <f t="shared" si="79"/>
        <v>6.7567567567567571E-2</v>
      </c>
      <c r="M241" s="1384">
        <f t="shared" si="79"/>
        <v>4.3098591549295774E-2</v>
      </c>
      <c r="N241" s="1384">
        <f t="shared" si="79"/>
        <v>3.4958601655933765E-2</v>
      </c>
      <c r="O241" s="1384">
        <f t="shared" si="79"/>
        <v>0.15294117647058825</v>
      </c>
      <c r="P241" s="1384">
        <f t="shared" si="79"/>
        <v>2.1943573667711599E-2</v>
      </c>
      <c r="Q241" s="1384">
        <f t="shared" si="79"/>
        <v>2.0366598778004074E-2</v>
      </c>
      <c r="R241" s="1384">
        <f t="shared" si="79"/>
        <v>4.5541838134430725E-2</v>
      </c>
      <c r="S241" s="2154"/>
      <c r="T241" s="14"/>
      <c r="U241" s="14"/>
      <c r="V241" s="14"/>
      <c r="W241" s="14"/>
      <c r="X241" s="14"/>
      <c r="Y241" s="14"/>
      <c r="Z241" s="14"/>
      <c r="AA241" s="14"/>
      <c r="AB241" s="14"/>
      <c r="AC241" s="14"/>
      <c r="AD241" s="14"/>
      <c r="AE241" s="14"/>
      <c r="AF241" s="14"/>
    </row>
    <row r="242" spans="1:32" ht="15.75" hidden="1" customHeight="1" thickBot="1" x14ac:dyDescent="0.3">
      <c r="A242" s="2155" t="s">
        <v>140</v>
      </c>
      <c r="B242" s="2156"/>
      <c r="C242" s="2156"/>
      <c r="D242" s="2156"/>
      <c r="E242" s="2156"/>
      <c r="F242" s="2156"/>
      <c r="G242" s="2156"/>
      <c r="H242" s="2156"/>
      <c r="I242" s="2156"/>
      <c r="J242" s="2156"/>
      <c r="K242" s="2156"/>
      <c r="L242" s="2156"/>
      <c r="M242" s="2156"/>
      <c r="N242" s="2156"/>
      <c r="O242" s="2156"/>
      <c r="P242" s="2156"/>
      <c r="Q242" s="2156"/>
      <c r="R242" s="2156"/>
      <c r="S242" s="2157"/>
      <c r="T242" s="14"/>
      <c r="U242" s="14"/>
      <c r="V242" s="14"/>
      <c r="W242" s="14"/>
      <c r="X242" s="14"/>
      <c r="Y242" s="14"/>
      <c r="Z242" s="14"/>
      <c r="AA242" s="14"/>
      <c r="AB242" s="14"/>
      <c r="AC242" s="14"/>
      <c r="AD242" s="14"/>
      <c r="AE242" s="14"/>
      <c r="AF242" s="14"/>
    </row>
    <row r="243" spans="1:32" ht="71.25" hidden="1" customHeight="1" thickBot="1" x14ac:dyDescent="0.3">
      <c r="A243" s="73"/>
      <c r="B243" s="157" t="s">
        <v>203</v>
      </c>
      <c r="C243" s="704" t="s">
        <v>148</v>
      </c>
      <c r="D243" s="165" t="s">
        <v>149</v>
      </c>
      <c r="E243" s="165" t="s">
        <v>150</v>
      </c>
      <c r="F243" s="165" t="s">
        <v>151</v>
      </c>
      <c r="G243" s="165" t="s">
        <v>152</v>
      </c>
      <c r="H243" s="165" t="s">
        <v>153</v>
      </c>
      <c r="I243" s="165" t="s">
        <v>154</v>
      </c>
      <c r="J243" s="165" t="s">
        <v>155</v>
      </c>
      <c r="K243" s="165" t="s">
        <v>156</v>
      </c>
      <c r="L243" s="165" t="s">
        <v>157</v>
      </c>
      <c r="M243" s="165" t="s">
        <v>158</v>
      </c>
      <c r="N243" s="165" t="s">
        <v>159</v>
      </c>
      <c r="O243" s="165" t="s">
        <v>160</v>
      </c>
      <c r="P243" s="165" t="s">
        <v>161</v>
      </c>
      <c r="Q243" s="166" t="s">
        <v>162</v>
      </c>
      <c r="R243" s="157" t="s">
        <v>163</v>
      </c>
      <c r="S243" s="157" t="s">
        <v>204</v>
      </c>
      <c r="T243" s="15"/>
      <c r="U243" s="15"/>
      <c r="V243" s="15"/>
      <c r="W243" s="15"/>
      <c r="X243" s="15"/>
      <c r="Y243" s="15"/>
      <c r="Z243" s="15"/>
      <c r="AA243" s="15"/>
      <c r="AB243" s="15"/>
      <c r="AC243" s="15"/>
      <c r="AD243" s="15"/>
      <c r="AE243" s="15"/>
      <c r="AF243" s="16"/>
    </row>
    <row r="244" spans="1:32" ht="15.75" hidden="1" customHeight="1" thickBot="1" x14ac:dyDescent="0.3">
      <c r="A244" s="2158" t="s">
        <v>165</v>
      </c>
      <c r="B244" s="2159"/>
      <c r="C244" s="2159"/>
      <c r="D244" s="2159"/>
      <c r="E244" s="2159"/>
      <c r="F244" s="2159"/>
      <c r="G244" s="2159"/>
      <c r="H244" s="2159"/>
      <c r="I244" s="2159"/>
      <c r="J244" s="2159"/>
      <c r="K244" s="2159"/>
      <c r="L244" s="2159"/>
      <c r="M244" s="2159"/>
      <c r="N244" s="2159"/>
      <c r="O244" s="2159"/>
      <c r="P244" s="2159"/>
      <c r="Q244" s="2159"/>
      <c r="R244" s="2159"/>
      <c r="S244" s="2160"/>
      <c r="T244" s="15"/>
      <c r="U244" s="15"/>
      <c r="V244" s="15"/>
      <c r="W244" s="17"/>
      <c r="X244" s="15"/>
      <c r="Y244" s="15"/>
      <c r="Z244" s="15"/>
      <c r="AA244" s="15"/>
      <c r="AB244" s="15"/>
      <c r="AC244" s="15"/>
      <c r="AD244" s="15"/>
      <c r="AE244" s="17"/>
      <c r="AF244" s="16"/>
    </row>
    <row r="245" spans="1:32" ht="17.25" hidden="1" customHeight="1" x14ac:dyDescent="0.25">
      <c r="A245" s="2149" t="s">
        <v>112</v>
      </c>
      <c r="B245" s="1553" t="s">
        <v>205</v>
      </c>
      <c r="C245" s="382">
        <v>2</v>
      </c>
      <c r="D245" s="382">
        <v>19</v>
      </c>
      <c r="E245" s="382">
        <v>22</v>
      </c>
      <c r="F245" s="382">
        <v>26</v>
      </c>
      <c r="G245" s="382">
        <v>6</v>
      </c>
      <c r="H245" s="382">
        <v>0</v>
      </c>
      <c r="I245" s="382">
        <v>3</v>
      </c>
      <c r="J245" s="382">
        <v>680</v>
      </c>
      <c r="K245" s="382">
        <v>95</v>
      </c>
      <c r="L245" s="382">
        <v>16</v>
      </c>
      <c r="M245" s="382">
        <v>190</v>
      </c>
      <c r="N245" s="382">
        <v>73</v>
      </c>
      <c r="O245" s="382">
        <v>5</v>
      </c>
      <c r="P245" s="382">
        <v>26</v>
      </c>
      <c r="Q245" s="383">
        <v>28</v>
      </c>
      <c r="R245" s="645">
        <f t="shared" ref="R245" si="80">SUM(C245:Q245)</f>
        <v>1191</v>
      </c>
      <c r="S245" s="675">
        <f>R245/SUM(R245:R248)</f>
        <v>0.35226264418811004</v>
      </c>
      <c r="T245" s="15"/>
      <c r="U245" s="15"/>
      <c r="V245" s="15"/>
      <c r="W245" s="17"/>
      <c r="X245" s="15"/>
      <c r="Y245" s="15"/>
      <c r="Z245" s="15"/>
      <c r="AA245" s="15"/>
      <c r="AB245" s="15"/>
      <c r="AC245" s="15"/>
      <c r="AD245" s="15"/>
      <c r="AE245" s="17"/>
      <c r="AF245" s="16"/>
    </row>
    <row r="246" spans="1:32" ht="17.25" hidden="1" customHeight="1" x14ac:dyDescent="0.25">
      <c r="A246" s="2150"/>
      <c r="B246" s="1539" t="s">
        <v>206</v>
      </c>
      <c r="C246" s="385">
        <v>1</v>
      </c>
      <c r="D246" s="385">
        <v>2</v>
      </c>
      <c r="E246" s="385">
        <v>1</v>
      </c>
      <c r="F246" s="385">
        <v>3</v>
      </c>
      <c r="G246" s="385">
        <v>1</v>
      </c>
      <c r="H246" s="385">
        <v>0</v>
      </c>
      <c r="I246" s="385">
        <v>0</v>
      </c>
      <c r="J246" s="385">
        <v>36</v>
      </c>
      <c r="K246" s="385">
        <v>2</v>
      </c>
      <c r="L246" s="385">
        <v>0</v>
      </c>
      <c r="M246" s="385">
        <v>15</v>
      </c>
      <c r="N246" s="385">
        <v>4</v>
      </c>
      <c r="O246" s="385">
        <v>0</v>
      </c>
      <c r="P246" s="385">
        <v>3</v>
      </c>
      <c r="Q246" s="386">
        <v>3</v>
      </c>
      <c r="R246" s="646">
        <f t="shared" ref="R246" si="81">SUM(C246:Q246)</f>
        <v>71</v>
      </c>
      <c r="S246" s="676">
        <f>R246/SUM(R245:R248)</f>
        <v>2.0999704229517895E-2</v>
      </c>
      <c r="T246" s="15"/>
      <c r="U246" s="15"/>
      <c r="V246" s="15"/>
      <c r="W246" s="17"/>
      <c r="X246" s="15"/>
      <c r="Y246" s="15"/>
      <c r="Z246" s="15"/>
      <c r="AA246" s="15"/>
      <c r="AB246" s="15"/>
      <c r="AC246" s="15"/>
      <c r="AD246" s="15"/>
      <c r="AE246" s="17"/>
      <c r="AF246" s="16"/>
    </row>
    <row r="247" spans="1:32" ht="17.25" hidden="1" customHeight="1" x14ac:dyDescent="0.25">
      <c r="A247" s="2150"/>
      <c r="B247" s="1539" t="s">
        <v>207</v>
      </c>
      <c r="C247" s="385">
        <v>6</v>
      </c>
      <c r="D247" s="385">
        <v>30</v>
      </c>
      <c r="E247" s="385">
        <v>28</v>
      </c>
      <c r="F247" s="385">
        <v>17</v>
      </c>
      <c r="G247" s="385">
        <v>16</v>
      </c>
      <c r="H247" s="385">
        <v>5</v>
      </c>
      <c r="I247" s="385">
        <v>5</v>
      </c>
      <c r="J247" s="385">
        <v>1412</v>
      </c>
      <c r="K247" s="385">
        <v>50</v>
      </c>
      <c r="L247" s="385">
        <v>28</v>
      </c>
      <c r="M247" s="385">
        <v>278</v>
      </c>
      <c r="N247" s="385">
        <v>103</v>
      </c>
      <c r="O247" s="385">
        <v>6</v>
      </c>
      <c r="P247" s="385">
        <v>47</v>
      </c>
      <c r="Q247" s="386">
        <v>59</v>
      </c>
      <c r="R247" s="646">
        <f t="shared" ref="R247:R248" si="82">SUM(C247:Q247)</f>
        <v>2090</v>
      </c>
      <c r="S247" s="676">
        <f>R247/SUM(R245:R248)</f>
        <v>0.61816030760130136</v>
      </c>
      <c r="T247" s="15"/>
      <c r="U247" s="15"/>
      <c r="V247" s="15"/>
      <c r="W247" s="17"/>
      <c r="X247" s="15"/>
      <c r="Y247" s="15"/>
      <c r="Z247" s="15"/>
      <c r="AA247" s="15"/>
      <c r="AB247" s="15"/>
      <c r="AC247" s="15"/>
      <c r="AD247" s="15"/>
      <c r="AE247" s="17"/>
      <c r="AF247" s="16"/>
    </row>
    <row r="248" spans="1:32" ht="17.25" hidden="1" customHeight="1" thickBot="1" x14ac:dyDescent="0.3">
      <c r="A248" s="2151"/>
      <c r="B248" s="1540" t="s">
        <v>209</v>
      </c>
      <c r="C248" s="388">
        <v>0</v>
      </c>
      <c r="D248" s="388">
        <v>0</v>
      </c>
      <c r="E248" s="388">
        <v>3</v>
      </c>
      <c r="F248" s="388">
        <v>0</v>
      </c>
      <c r="G248" s="388">
        <v>0</v>
      </c>
      <c r="H248" s="388">
        <v>0</v>
      </c>
      <c r="I248" s="388">
        <v>0</v>
      </c>
      <c r="J248" s="388">
        <v>18</v>
      </c>
      <c r="K248" s="388">
        <v>2</v>
      </c>
      <c r="L248" s="388">
        <v>0</v>
      </c>
      <c r="M248" s="388">
        <v>4</v>
      </c>
      <c r="N248" s="388">
        <v>1</v>
      </c>
      <c r="O248" s="388">
        <v>0</v>
      </c>
      <c r="P248" s="388">
        <v>0</v>
      </c>
      <c r="Q248" s="389">
        <v>1</v>
      </c>
      <c r="R248" s="647">
        <f t="shared" si="82"/>
        <v>29</v>
      </c>
      <c r="S248" s="677">
        <f>R248/SUM(R245:R248)</f>
        <v>8.5773439810706894E-3</v>
      </c>
      <c r="T248" s="15"/>
      <c r="U248" s="15"/>
      <c r="V248" s="15"/>
      <c r="W248" s="15"/>
      <c r="X248" s="15"/>
      <c r="Y248" s="15"/>
      <c r="Z248" s="15"/>
      <c r="AA248" s="15"/>
      <c r="AB248" s="15"/>
      <c r="AC248" s="15"/>
      <c r="AD248" s="15"/>
      <c r="AE248" s="15"/>
      <c r="AF248" s="16"/>
    </row>
    <row r="249" spans="1:32" ht="17.25" hidden="1" customHeight="1" x14ac:dyDescent="0.25">
      <c r="A249" s="2149" t="s">
        <v>113</v>
      </c>
      <c r="B249" s="1565" t="s">
        <v>205</v>
      </c>
      <c r="C249" s="372">
        <v>5</v>
      </c>
      <c r="D249" s="372">
        <v>37</v>
      </c>
      <c r="E249" s="372">
        <v>41</v>
      </c>
      <c r="F249" s="372">
        <v>29</v>
      </c>
      <c r="G249" s="372">
        <v>13</v>
      </c>
      <c r="H249" s="372">
        <v>3</v>
      </c>
      <c r="I249" s="372">
        <v>6</v>
      </c>
      <c r="J249" s="372">
        <v>1429</v>
      </c>
      <c r="K249" s="372">
        <v>104</v>
      </c>
      <c r="L249" s="372">
        <v>18</v>
      </c>
      <c r="M249" s="372">
        <v>594</v>
      </c>
      <c r="N249" s="372">
        <v>118</v>
      </c>
      <c r="O249" s="372">
        <v>15</v>
      </c>
      <c r="P249" s="372">
        <v>80</v>
      </c>
      <c r="Q249" s="373">
        <v>35</v>
      </c>
      <c r="R249" s="1585">
        <f t="shared" ref="R249" si="83">SUM(C249:Q249)</f>
        <v>2527</v>
      </c>
      <c r="S249" s="1371">
        <f>R249/SUM(R249:R252)</f>
        <v>0.28774766567979959</v>
      </c>
      <c r="T249" s="15"/>
      <c r="U249" s="15"/>
      <c r="V249" s="15"/>
      <c r="W249" s="17"/>
      <c r="X249" s="15"/>
      <c r="Y249" s="15"/>
      <c r="Z249" s="15"/>
      <c r="AA249" s="15"/>
      <c r="AB249" s="15"/>
      <c r="AC249" s="15"/>
      <c r="AD249" s="15"/>
      <c r="AE249" s="17"/>
      <c r="AF249" s="16"/>
    </row>
    <row r="250" spans="1:32" ht="17.25" hidden="1" customHeight="1" x14ac:dyDescent="0.25">
      <c r="A250" s="2150"/>
      <c r="B250" s="1567" t="s">
        <v>206</v>
      </c>
      <c r="C250" s="379">
        <v>0</v>
      </c>
      <c r="D250" s="379">
        <v>6</v>
      </c>
      <c r="E250" s="379">
        <v>5</v>
      </c>
      <c r="F250" s="379">
        <v>5</v>
      </c>
      <c r="G250" s="379">
        <v>5</v>
      </c>
      <c r="H250" s="379">
        <v>0</v>
      </c>
      <c r="I250" s="379">
        <v>0</v>
      </c>
      <c r="J250" s="379">
        <v>55</v>
      </c>
      <c r="K250" s="379">
        <v>5</v>
      </c>
      <c r="L250" s="379">
        <v>0</v>
      </c>
      <c r="M250" s="379">
        <v>52</v>
      </c>
      <c r="N250" s="379">
        <v>7</v>
      </c>
      <c r="O250" s="379">
        <v>0</v>
      </c>
      <c r="P250" s="379">
        <v>5</v>
      </c>
      <c r="Q250" s="380">
        <v>9</v>
      </c>
      <c r="R250" s="1586">
        <f t="shared" ref="R250:R256" si="84">SUM(C250:Q250)</f>
        <v>154</v>
      </c>
      <c r="S250" s="1587">
        <f>R250/SUM(R249:R252)</f>
        <v>1.7535868822591665E-2</v>
      </c>
      <c r="T250" s="15"/>
      <c r="U250" s="15"/>
      <c r="V250" s="15"/>
      <c r="W250" s="15"/>
      <c r="X250" s="15"/>
      <c r="Y250" s="15"/>
      <c r="Z250" s="15"/>
      <c r="AA250" s="15"/>
      <c r="AB250" s="15"/>
      <c r="AC250" s="15"/>
      <c r="AD250" s="15"/>
      <c r="AE250" s="15"/>
      <c r="AF250" s="16"/>
    </row>
    <row r="251" spans="1:32" ht="17.25" hidden="1" customHeight="1" x14ac:dyDescent="0.25">
      <c r="A251" s="2150"/>
      <c r="B251" s="1567" t="s">
        <v>207</v>
      </c>
      <c r="C251" s="379">
        <v>24</v>
      </c>
      <c r="D251" s="379">
        <v>115</v>
      </c>
      <c r="E251" s="379">
        <v>72</v>
      </c>
      <c r="F251" s="379">
        <v>40</v>
      </c>
      <c r="G251" s="379">
        <v>43</v>
      </c>
      <c r="H251" s="379">
        <v>11</v>
      </c>
      <c r="I251" s="379">
        <v>17</v>
      </c>
      <c r="J251" s="379">
        <v>3639</v>
      </c>
      <c r="K251" s="379">
        <v>176</v>
      </c>
      <c r="L251" s="379">
        <v>97</v>
      </c>
      <c r="M251" s="379">
        <v>914</v>
      </c>
      <c r="N251" s="379">
        <v>265</v>
      </c>
      <c r="O251" s="379">
        <v>25</v>
      </c>
      <c r="P251" s="379">
        <v>207</v>
      </c>
      <c r="Q251" s="380">
        <v>123</v>
      </c>
      <c r="R251" s="1586">
        <f t="shared" si="84"/>
        <v>5768</v>
      </c>
      <c r="S251" s="1587">
        <f>R251/SUM(R249:R252)</f>
        <v>0.65679799590070598</v>
      </c>
      <c r="T251" s="15"/>
      <c r="U251" s="15"/>
      <c r="V251" s="15"/>
      <c r="W251" s="15"/>
      <c r="X251" s="15"/>
      <c r="Y251" s="15"/>
      <c r="Z251" s="15"/>
      <c r="AA251" s="15"/>
      <c r="AB251" s="15"/>
      <c r="AC251" s="15"/>
      <c r="AD251" s="15"/>
      <c r="AE251" s="15"/>
      <c r="AF251" s="16"/>
    </row>
    <row r="252" spans="1:32" ht="17.25" hidden="1" customHeight="1" thickBot="1" x14ac:dyDescent="0.3">
      <c r="A252" s="2151"/>
      <c r="B252" s="1569" t="s">
        <v>209</v>
      </c>
      <c r="C252" s="377">
        <v>2</v>
      </c>
      <c r="D252" s="377">
        <v>2</v>
      </c>
      <c r="E252" s="377">
        <v>8</v>
      </c>
      <c r="F252" s="377">
        <v>5</v>
      </c>
      <c r="G252" s="377">
        <v>4</v>
      </c>
      <c r="H252" s="377">
        <v>0</v>
      </c>
      <c r="I252" s="377">
        <v>0</v>
      </c>
      <c r="J252" s="377">
        <v>231</v>
      </c>
      <c r="K252" s="377">
        <v>13</v>
      </c>
      <c r="L252" s="377">
        <v>5</v>
      </c>
      <c r="M252" s="377">
        <v>39</v>
      </c>
      <c r="N252" s="377">
        <v>8</v>
      </c>
      <c r="O252" s="377">
        <v>1</v>
      </c>
      <c r="P252" s="377">
        <v>14</v>
      </c>
      <c r="Q252" s="378">
        <v>1</v>
      </c>
      <c r="R252" s="1588">
        <f t="shared" si="84"/>
        <v>333</v>
      </c>
      <c r="S252" s="948">
        <f>R252/SUM(R249:R252)</f>
        <v>3.7918469596902753E-2</v>
      </c>
      <c r="T252" s="15"/>
      <c r="U252" s="15"/>
      <c r="V252" s="15"/>
      <c r="W252" s="15"/>
      <c r="X252" s="15"/>
      <c r="Y252" s="15"/>
      <c r="Z252" s="15"/>
      <c r="AA252" s="15"/>
      <c r="AB252" s="15"/>
      <c r="AC252" s="15"/>
      <c r="AD252" s="15"/>
      <c r="AE252" s="15"/>
      <c r="AF252" s="16"/>
    </row>
    <row r="253" spans="1:32" ht="17.25" hidden="1" customHeight="1" x14ac:dyDescent="0.25">
      <c r="A253" s="2149" t="s">
        <v>114</v>
      </c>
      <c r="B253" s="1553" t="s">
        <v>205</v>
      </c>
      <c r="C253" s="382">
        <v>2</v>
      </c>
      <c r="D253" s="382">
        <v>21</v>
      </c>
      <c r="E253" s="382">
        <v>18</v>
      </c>
      <c r="F253" s="382">
        <v>20</v>
      </c>
      <c r="G253" s="382">
        <v>3</v>
      </c>
      <c r="H253" s="382">
        <v>1</v>
      </c>
      <c r="I253" s="382">
        <v>3</v>
      </c>
      <c r="J253" s="382">
        <v>464</v>
      </c>
      <c r="K253" s="382">
        <v>45</v>
      </c>
      <c r="L253" s="382">
        <v>7</v>
      </c>
      <c r="M253" s="382">
        <v>239</v>
      </c>
      <c r="N253" s="382">
        <v>57</v>
      </c>
      <c r="O253" s="382">
        <v>1</v>
      </c>
      <c r="P253" s="382">
        <v>33</v>
      </c>
      <c r="Q253" s="383">
        <v>11</v>
      </c>
      <c r="R253" s="645">
        <f t="shared" si="84"/>
        <v>925</v>
      </c>
      <c r="S253" s="675">
        <f>R253/SUM(R253:R256)</f>
        <v>9.7697507393324889E-2</v>
      </c>
      <c r="T253" s="15"/>
      <c r="U253" s="15"/>
      <c r="V253" s="15"/>
      <c r="W253" s="17"/>
      <c r="X253" s="15"/>
      <c r="Y253" s="15"/>
      <c r="Z253" s="15"/>
      <c r="AA253" s="15"/>
      <c r="AB253" s="15"/>
      <c r="AC253" s="15"/>
      <c r="AD253" s="15"/>
      <c r="AE253" s="17"/>
      <c r="AF253" s="16"/>
    </row>
    <row r="254" spans="1:32" ht="17.25" hidden="1" customHeight="1" x14ac:dyDescent="0.25">
      <c r="A254" s="2150"/>
      <c r="B254" s="1539" t="s">
        <v>206</v>
      </c>
      <c r="C254" s="385">
        <v>0</v>
      </c>
      <c r="D254" s="385">
        <v>4</v>
      </c>
      <c r="E254" s="385">
        <v>6</v>
      </c>
      <c r="F254" s="385">
        <v>1</v>
      </c>
      <c r="G254" s="385">
        <v>0</v>
      </c>
      <c r="H254" s="385">
        <v>0</v>
      </c>
      <c r="I254" s="385">
        <v>0</v>
      </c>
      <c r="J254" s="385">
        <v>38</v>
      </c>
      <c r="K254" s="385">
        <v>4</v>
      </c>
      <c r="L254" s="385">
        <v>0</v>
      </c>
      <c r="M254" s="385">
        <v>19</v>
      </c>
      <c r="N254" s="385">
        <v>5</v>
      </c>
      <c r="O254" s="385">
        <v>0</v>
      </c>
      <c r="P254" s="385">
        <v>8</v>
      </c>
      <c r="Q254" s="386">
        <v>5</v>
      </c>
      <c r="R254" s="646">
        <f t="shared" si="84"/>
        <v>90</v>
      </c>
      <c r="S254" s="676">
        <f>R254/SUM(R254:R256)</f>
        <v>1.0534940887276132E-2</v>
      </c>
      <c r="T254" s="15"/>
      <c r="U254" s="15"/>
      <c r="V254" s="15"/>
      <c r="W254" s="15"/>
      <c r="X254" s="15"/>
      <c r="Y254" s="15"/>
      <c r="Z254" s="15"/>
      <c r="AA254" s="15"/>
      <c r="AB254" s="15"/>
      <c r="AC254" s="15"/>
      <c r="AD254" s="15"/>
      <c r="AE254" s="15"/>
      <c r="AF254" s="16"/>
    </row>
    <row r="255" spans="1:32" ht="17.25" hidden="1" customHeight="1" x14ac:dyDescent="0.25">
      <c r="A255" s="2150"/>
      <c r="B255" s="1539" t="s">
        <v>207</v>
      </c>
      <c r="C255" s="385">
        <v>30</v>
      </c>
      <c r="D255" s="385">
        <v>174</v>
      </c>
      <c r="E255" s="385">
        <v>119</v>
      </c>
      <c r="F255" s="385">
        <v>58</v>
      </c>
      <c r="G255" s="385">
        <v>68</v>
      </c>
      <c r="H255" s="385">
        <v>15</v>
      </c>
      <c r="I255" s="385">
        <v>17</v>
      </c>
      <c r="J255" s="385">
        <v>5048</v>
      </c>
      <c r="K255" s="385">
        <v>284</v>
      </c>
      <c r="L255" s="385">
        <v>127</v>
      </c>
      <c r="M255" s="385">
        <v>1268</v>
      </c>
      <c r="N255" s="385">
        <v>394</v>
      </c>
      <c r="O255" s="385">
        <v>24</v>
      </c>
      <c r="P255" s="385">
        <v>249</v>
      </c>
      <c r="Q255" s="386">
        <v>179</v>
      </c>
      <c r="R255" s="646">
        <f t="shared" si="84"/>
        <v>8054</v>
      </c>
      <c r="S255" s="676">
        <f>R255/SUM(R254:R256)</f>
        <v>0.94276015451246631</v>
      </c>
      <c r="T255" s="15"/>
      <c r="U255" s="15"/>
      <c r="V255" s="15"/>
      <c r="W255" s="15"/>
      <c r="X255" s="15"/>
      <c r="Y255" s="15"/>
      <c r="Z255" s="15"/>
      <c r="AA255" s="15"/>
      <c r="AB255" s="15"/>
      <c r="AC255" s="15"/>
      <c r="AD255" s="15"/>
      <c r="AE255" s="15"/>
      <c r="AF255" s="16"/>
    </row>
    <row r="256" spans="1:32" ht="17.25" hidden="1" customHeight="1" thickBot="1" x14ac:dyDescent="0.3">
      <c r="A256" s="2150"/>
      <c r="B256" s="1934" t="s">
        <v>209</v>
      </c>
      <c r="C256" s="1620">
        <v>2</v>
      </c>
      <c r="D256" s="1620">
        <v>2</v>
      </c>
      <c r="E256" s="1620">
        <v>3</v>
      </c>
      <c r="F256" s="1620">
        <v>1</v>
      </c>
      <c r="G256" s="1620">
        <v>0</v>
      </c>
      <c r="H256" s="1620">
        <v>0</v>
      </c>
      <c r="I256" s="1620">
        <v>0</v>
      </c>
      <c r="J256" s="1620">
        <v>281</v>
      </c>
      <c r="K256" s="1620">
        <v>15</v>
      </c>
      <c r="L256" s="1620">
        <v>3</v>
      </c>
      <c r="M256" s="1620">
        <v>63</v>
      </c>
      <c r="N256" s="1620">
        <v>13</v>
      </c>
      <c r="O256" s="1620">
        <v>1</v>
      </c>
      <c r="P256" s="1620">
        <v>9</v>
      </c>
      <c r="Q256" s="1623">
        <v>6</v>
      </c>
      <c r="R256" s="1564">
        <f t="shared" si="84"/>
        <v>399</v>
      </c>
      <c r="S256" s="694">
        <f>R256/SUM(R253:R256)</f>
        <v>4.214195183776933E-2</v>
      </c>
      <c r="T256" s="15"/>
      <c r="U256" s="15"/>
      <c r="V256" s="15"/>
      <c r="W256" s="17"/>
      <c r="X256" s="15"/>
      <c r="Y256" s="15"/>
      <c r="Z256" s="15"/>
      <c r="AA256" s="15"/>
      <c r="AB256" s="15"/>
      <c r="AC256" s="15"/>
      <c r="AD256" s="15"/>
      <c r="AE256" s="17"/>
      <c r="AF256" s="16"/>
    </row>
    <row r="257" spans="1:32" ht="17.25" hidden="1" customHeight="1" thickTop="1" x14ac:dyDescent="0.25">
      <c r="A257" s="2164" t="s">
        <v>115</v>
      </c>
      <c r="B257" s="1935" t="s">
        <v>205</v>
      </c>
      <c r="C257" s="1936">
        <v>0</v>
      </c>
      <c r="D257" s="1936">
        <v>0</v>
      </c>
      <c r="E257" s="1936">
        <v>1</v>
      </c>
      <c r="F257" s="1936">
        <v>0</v>
      </c>
      <c r="G257" s="1936">
        <v>0</v>
      </c>
      <c r="H257" s="1936">
        <v>0</v>
      </c>
      <c r="I257" s="1936">
        <v>0</v>
      </c>
      <c r="J257" s="1936">
        <v>68</v>
      </c>
      <c r="K257" s="1936">
        <v>0</v>
      </c>
      <c r="L257" s="1936">
        <v>0</v>
      </c>
      <c r="M257" s="1936">
        <v>5</v>
      </c>
      <c r="N257" s="1936">
        <v>9</v>
      </c>
      <c r="O257" s="1936">
        <v>1</v>
      </c>
      <c r="P257" s="1936">
        <v>2</v>
      </c>
      <c r="Q257" s="1937">
        <v>0</v>
      </c>
      <c r="R257" s="1938">
        <f t="shared" ref="R257:R260" si="85">SUM(C257:Q257)</f>
        <v>86</v>
      </c>
      <c r="S257" s="1939">
        <f>R257/SUM(R257:R260)</f>
        <v>0.34126984126984128</v>
      </c>
      <c r="T257" s="15"/>
      <c r="U257" s="15"/>
      <c r="V257" s="15"/>
      <c r="W257" s="17"/>
      <c r="X257" s="15"/>
      <c r="Y257" s="15"/>
      <c r="Z257" s="15"/>
      <c r="AA257" s="15"/>
      <c r="AB257" s="15"/>
      <c r="AC257" s="15"/>
      <c r="AD257" s="15"/>
      <c r="AE257" s="17"/>
      <c r="AF257" s="16"/>
    </row>
    <row r="258" spans="1:32" ht="17.25" hidden="1" customHeight="1" x14ac:dyDescent="0.25">
      <c r="A258" s="2150"/>
      <c r="B258" s="1567" t="s">
        <v>206</v>
      </c>
      <c r="C258" s="379">
        <v>0</v>
      </c>
      <c r="D258" s="379">
        <v>0</v>
      </c>
      <c r="E258" s="379">
        <v>0</v>
      </c>
      <c r="F258" s="379">
        <v>0</v>
      </c>
      <c r="G258" s="379">
        <v>0</v>
      </c>
      <c r="H258" s="379">
        <v>0</v>
      </c>
      <c r="I258" s="379">
        <v>0</v>
      </c>
      <c r="J258" s="379">
        <v>6</v>
      </c>
      <c r="K258" s="379">
        <v>0</v>
      </c>
      <c r="L258" s="379">
        <v>0</v>
      </c>
      <c r="M258" s="379">
        <v>1</v>
      </c>
      <c r="N258" s="379">
        <v>1</v>
      </c>
      <c r="O258" s="379">
        <v>0</v>
      </c>
      <c r="P258" s="379">
        <v>0</v>
      </c>
      <c r="Q258" s="380">
        <v>0</v>
      </c>
      <c r="R258" s="1586">
        <f t="shared" si="85"/>
        <v>8</v>
      </c>
      <c r="S258" s="1587">
        <f>R258/SUM(R258:R260)</f>
        <v>4.8192771084337352E-2</v>
      </c>
      <c r="T258" s="15"/>
      <c r="U258" s="15"/>
      <c r="V258" s="15"/>
      <c r="W258" s="17"/>
      <c r="X258" s="15"/>
      <c r="Y258" s="15"/>
      <c r="Z258" s="15"/>
      <c r="AA258" s="15"/>
      <c r="AB258" s="15"/>
      <c r="AC258" s="15"/>
      <c r="AD258" s="15"/>
      <c r="AE258" s="17"/>
      <c r="AF258" s="16"/>
    </row>
    <row r="259" spans="1:32" ht="17.25" hidden="1" customHeight="1" x14ac:dyDescent="0.25">
      <c r="A259" s="2150"/>
      <c r="B259" s="1567" t="s">
        <v>207</v>
      </c>
      <c r="C259" s="379">
        <v>0</v>
      </c>
      <c r="D259" s="379">
        <v>2</v>
      </c>
      <c r="E259" s="379">
        <v>1</v>
      </c>
      <c r="F259" s="379">
        <v>2</v>
      </c>
      <c r="G259" s="379">
        <v>0</v>
      </c>
      <c r="H259" s="379">
        <v>0</v>
      </c>
      <c r="I259" s="379">
        <v>0</v>
      </c>
      <c r="J259" s="379">
        <v>95</v>
      </c>
      <c r="K259" s="379">
        <v>1</v>
      </c>
      <c r="L259" s="379">
        <v>1</v>
      </c>
      <c r="M259" s="379">
        <v>30</v>
      </c>
      <c r="N259" s="379">
        <v>10</v>
      </c>
      <c r="O259" s="379">
        <v>1</v>
      </c>
      <c r="P259" s="379">
        <v>5</v>
      </c>
      <c r="Q259" s="380">
        <v>2</v>
      </c>
      <c r="R259" s="1586">
        <f t="shared" si="85"/>
        <v>150</v>
      </c>
      <c r="S259" s="1587">
        <f>R259/SUM(R257:R260)</f>
        <v>0.59523809523809523</v>
      </c>
      <c r="T259" s="15"/>
      <c r="U259" s="15"/>
      <c r="V259" s="15"/>
      <c r="W259" s="17"/>
      <c r="X259" s="15"/>
      <c r="Y259" s="15"/>
      <c r="Z259" s="15"/>
      <c r="AA259" s="15"/>
      <c r="AB259" s="15"/>
      <c r="AC259" s="15"/>
      <c r="AD259" s="15"/>
      <c r="AE259" s="17"/>
      <c r="AF259" s="16"/>
    </row>
    <row r="260" spans="1:32" ht="17.25" hidden="1" customHeight="1" thickBot="1" x14ac:dyDescent="0.3">
      <c r="A260" s="2165"/>
      <c r="B260" s="1591" t="s">
        <v>209</v>
      </c>
      <c r="C260" s="1400">
        <v>0</v>
      </c>
      <c r="D260" s="1400">
        <v>0</v>
      </c>
      <c r="E260" s="1400">
        <v>0</v>
      </c>
      <c r="F260" s="1400">
        <v>0</v>
      </c>
      <c r="G260" s="1400">
        <v>0</v>
      </c>
      <c r="H260" s="1400">
        <v>0</v>
      </c>
      <c r="I260" s="1400">
        <v>0</v>
      </c>
      <c r="J260" s="1400">
        <v>8</v>
      </c>
      <c r="K260" s="1400">
        <v>0</v>
      </c>
      <c r="L260" s="1400">
        <v>0</v>
      </c>
      <c r="M260" s="1400">
        <v>0</v>
      </c>
      <c r="N260" s="1400">
        <v>0</v>
      </c>
      <c r="O260" s="1400">
        <v>0</v>
      </c>
      <c r="P260" s="1400">
        <v>0</v>
      </c>
      <c r="Q260" s="1940">
        <v>0</v>
      </c>
      <c r="R260" s="1941">
        <f t="shared" si="85"/>
        <v>8</v>
      </c>
      <c r="S260" s="1942">
        <f>R260/SUM(R258:R260)</f>
        <v>4.8192771084337352E-2</v>
      </c>
      <c r="T260" s="16"/>
      <c r="U260" s="16"/>
      <c r="V260" s="16"/>
      <c r="W260" s="16"/>
      <c r="X260" s="16"/>
      <c r="Y260" s="16"/>
      <c r="Z260" s="16"/>
      <c r="AA260" s="16"/>
      <c r="AB260" s="16"/>
      <c r="AC260" s="16"/>
      <c r="AD260" s="16"/>
      <c r="AE260" s="16"/>
      <c r="AF260" s="15"/>
    </row>
    <row r="261" spans="1:32" ht="17.25" hidden="1" customHeight="1" thickTop="1" x14ac:dyDescent="0.25">
      <c r="A261" s="2146" t="s">
        <v>135</v>
      </c>
      <c r="B261" s="1933" t="s">
        <v>205</v>
      </c>
      <c r="C261" s="1554">
        <f>SUM(C245,C249,C253,C257)</f>
        <v>9</v>
      </c>
      <c r="D261" s="1554">
        <f t="shared" ref="D261:Q261" si="86">SUM(D245,D249,D253,D257)</f>
        <v>77</v>
      </c>
      <c r="E261" s="1554">
        <f t="shared" si="86"/>
        <v>82</v>
      </c>
      <c r="F261" s="1554">
        <f t="shared" si="86"/>
        <v>75</v>
      </c>
      <c r="G261" s="1554">
        <f t="shared" si="86"/>
        <v>22</v>
      </c>
      <c r="H261" s="1554">
        <f t="shared" si="86"/>
        <v>4</v>
      </c>
      <c r="I261" s="1554">
        <f t="shared" si="86"/>
        <v>12</v>
      </c>
      <c r="J261" s="1554">
        <f t="shared" si="86"/>
        <v>2641</v>
      </c>
      <c r="K261" s="1554">
        <f t="shared" si="86"/>
        <v>244</v>
      </c>
      <c r="L261" s="1554">
        <f t="shared" si="86"/>
        <v>41</v>
      </c>
      <c r="M261" s="1554">
        <f t="shared" si="86"/>
        <v>1028</v>
      </c>
      <c r="N261" s="1554">
        <f t="shared" si="86"/>
        <v>257</v>
      </c>
      <c r="O261" s="1554">
        <f t="shared" si="86"/>
        <v>22</v>
      </c>
      <c r="P261" s="1554">
        <f t="shared" si="86"/>
        <v>141</v>
      </c>
      <c r="Q261" s="1554">
        <f t="shared" si="86"/>
        <v>74</v>
      </c>
      <c r="R261" s="1555">
        <f>SUM(C261:Q261)</f>
        <v>4729</v>
      </c>
      <c r="S261" s="1556">
        <f>R261/SUM(R261:R264)</f>
        <v>0.2161038248868985</v>
      </c>
      <c r="T261" s="16"/>
      <c r="U261" s="16"/>
      <c r="V261" s="16"/>
      <c r="W261" s="16"/>
      <c r="X261" s="16"/>
      <c r="Y261" s="16"/>
      <c r="Z261" s="16"/>
      <c r="AA261" s="16"/>
      <c r="AB261" s="16"/>
      <c r="AC261" s="16"/>
      <c r="AD261" s="16"/>
      <c r="AE261" s="16"/>
      <c r="AF261" s="15"/>
    </row>
    <row r="262" spans="1:32" ht="17.25" hidden="1" customHeight="1" x14ac:dyDescent="0.25">
      <c r="A262" s="2147"/>
      <c r="B262" s="1539" t="s">
        <v>206</v>
      </c>
      <c r="C262" s="1557">
        <f t="shared" ref="C262:Q262" si="87">SUM(C246,C250,C254,C258)</f>
        <v>1</v>
      </c>
      <c r="D262" s="1557">
        <f t="shared" si="87"/>
        <v>12</v>
      </c>
      <c r="E262" s="1557">
        <f t="shared" si="87"/>
        <v>12</v>
      </c>
      <c r="F262" s="1557">
        <f t="shared" si="87"/>
        <v>9</v>
      </c>
      <c r="G262" s="1557">
        <f t="shared" si="87"/>
        <v>6</v>
      </c>
      <c r="H262" s="1557">
        <f t="shared" si="87"/>
        <v>0</v>
      </c>
      <c r="I262" s="1557">
        <f t="shared" si="87"/>
        <v>0</v>
      </c>
      <c r="J262" s="1557">
        <f t="shared" si="87"/>
        <v>135</v>
      </c>
      <c r="K262" s="1557">
        <f t="shared" si="87"/>
        <v>11</v>
      </c>
      <c r="L262" s="1557">
        <f t="shared" si="87"/>
        <v>0</v>
      </c>
      <c r="M262" s="1557">
        <f t="shared" si="87"/>
        <v>87</v>
      </c>
      <c r="N262" s="1557">
        <f t="shared" si="87"/>
        <v>17</v>
      </c>
      <c r="O262" s="1557">
        <f t="shared" si="87"/>
        <v>0</v>
      </c>
      <c r="P262" s="1557">
        <f t="shared" si="87"/>
        <v>16</v>
      </c>
      <c r="Q262" s="1557">
        <f t="shared" si="87"/>
        <v>17</v>
      </c>
      <c r="R262" s="1558">
        <f>SUM(C262:Q262)</f>
        <v>323</v>
      </c>
      <c r="S262" s="1559">
        <f>R262/SUM(R261:R264)</f>
        <v>1.4760316227208334E-2</v>
      </c>
      <c r="T262" s="16"/>
      <c r="U262" s="16"/>
      <c r="V262" s="16"/>
      <c r="W262" s="16"/>
      <c r="X262" s="16"/>
      <c r="Y262" s="16"/>
      <c r="Z262" s="16"/>
      <c r="AA262" s="16"/>
      <c r="AB262" s="16"/>
      <c r="AC262" s="16"/>
      <c r="AD262" s="16"/>
      <c r="AE262" s="16"/>
      <c r="AF262" s="15"/>
    </row>
    <row r="263" spans="1:32" ht="17.25" hidden="1" customHeight="1" x14ac:dyDescent="0.25">
      <c r="A263" s="2147"/>
      <c r="B263" s="1539" t="s">
        <v>207</v>
      </c>
      <c r="C263" s="1557">
        <f t="shared" ref="C263:Q263" si="88">SUM(C247,C251,C255,C259)</f>
        <v>60</v>
      </c>
      <c r="D263" s="1557">
        <f t="shared" si="88"/>
        <v>321</v>
      </c>
      <c r="E263" s="1557">
        <f t="shared" si="88"/>
        <v>220</v>
      </c>
      <c r="F263" s="1557">
        <f t="shared" si="88"/>
        <v>117</v>
      </c>
      <c r="G263" s="1557">
        <f t="shared" si="88"/>
        <v>127</v>
      </c>
      <c r="H263" s="1557">
        <f t="shared" si="88"/>
        <v>31</v>
      </c>
      <c r="I263" s="1557">
        <f t="shared" si="88"/>
        <v>39</v>
      </c>
      <c r="J263" s="1557">
        <f t="shared" si="88"/>
        <v>10194</v>
      </c>
      <c r="K263" s="1557">
        <f t="shared" si="88"/>
        <v>511</v>
      </c>
      <c r="L263" s="1557">
        <f t="shared" si="88"/>
        <v>253</v>
      </c>
      <c r="M263" s="1557">
        <f t="shared" si="88"/>
        <v>2490</v>
      </c>
      <c r="N263" s="1557">
        <f t="shared" si="88"/>
        <v>772</v>
      </c>
      <c r="O263" s="1557">
        <f t="shared" si="88"/>
        <v>56</v>
      </c>
      <c r="P263" s="1557">
        <f t="shared" si="88"/>
        <v>508</v>
      </c>
      <c r="Q263" s="1557">
        <f t="shared" si="88"/>
        <v>363</v>
      </c>
      <c r="R263" s="646">
        <f t="shared" ref="R263:R264" si="89">SUM(C263:Q263)</f>
        <v>16062</v>
      </c>
      <c r="S263" s="1559">
        <f>R263/SUM(R261:R264)</f>
        <v>0.73399442489603806</v>
      </c>
      <c r="T263" s="16"/>
      <c r="U263" s="16"/>
      <c r="V263" s="16"/>
      <c r="W263" s="16"/>
      <c r="X263" s="16"/>
      <c r="Y263" s="16"/>
      <c r="Z263" s="16"/>
      <c r="AA263" s="16"/>
      <c r="AB263" s="16"/>
      <c r="AC263" s="16"/>
      <c r="AD263" s="16"/>
      <c r="AE263" s="16"/>
      <c r="AF263" s="15"/>
    </row>
    <row r="264" spans="1:32" ht="17.25" hidden="1" customHeight="1" thickBot="1" x14ac:dyDescent="0.3">
      <c r="A264" s="2148"/>
      <c r="B264" s="1540" t="s">
        <v>209</v>
      </c>
      <c r="C264" s="1560">
        <f t="shared" ref="C264:P264" si="90">SUM(C248,C252,C256,C260)</f>
        <v>4</v>
      </c>
      <c r="D264" s="1560">
        <f t="shared" si="90"/>
        <v>4</v>
      </c>
      <c r="E264" s="1560">
        <f t="shared" si="90"/>
        <v>14</v>
      </c>
      <c r="F264" s="1560">
        <f t="shared" si="90"/>
        <v>6</v>
      </c>
      <c r="G264" s="1560">
        <f t="shared" si="90"/>
        <v>4</v>
      </c>
      <c r="H264" s="1560">
        <f t="shared" si="90"/>
        <v>0</v>
      </c>
      <c r="I264" s="1560">
        <f t="shared" si="90"/>
        <v>0</v>
      </c>
      <c r="J264" s="1560">
        <f t="shared" si="90"/>
        <v>538</v>
      </c>
      <c r="K264" s="1560">
        <f t="shared" si="90"/>
        <v>30</v>
      </c>
      <c r="L264" s="1560">
        <f t="shared" si="90"/>
        <v>8</v>
      </c>
      <c r="M264" s="1560">
        <f t="shared" si="90"/>
        <v>106</v>
      </c>
      <c r="N264" s="1560">
        <f t="shared" si="90"/>
        <v>22</v>
      </c>
      <c r="O264" s="1560">
        <f t="shared" si="90"/>
        <v>2</v>
      </c>
      <c r="P264" s="1560">
        <f t="shared" si="90"/>
        <v>23</v>
      </c>
      <c r="Q264" s="1560">
        <f>SUM(Q248,Q252,Q256,Q260)</f>
        <v>8</v>
      </c>
      <c r="R264" s="647">
        <f t="shared" si="89"/>
        <v>769</v>
      </c>
      <c r="S264" s="1561">
        <f>R264/SUM(R261:R264)</f>
        <v>3.5141433989855142E-2</v>
      </c>
      <c r="T264" s="14"/>
      <c r="U264" s="14"/>
      <c r="V264" s="14"/>
      <c r="W264" s="14"/>
      <c r="X264" s="14"/>
      <c r="Y264" s="14"/>
      <c r="Z264" s="14"/>
      <c r="AA264" s="14"/>
      <c r="AB264" s="14"/>
      <c r="AC264" s="14"/>
      <c r="AD264" s="14"/>
      <c r="AE264" s="14"/>
      <c r="AF264" s="14"/>
    </row>
    <row r="265" spans="1:32" ht="17.25" hidden="1" customHeight="1" thickBot="1" x14ac:dyDescent="0.3">
      <c r="A265" s="2161" t="s">
        <v>166</v>
      </c>
      <c r="B265" s="2162"/>
      <c r="C265" s="2159"/>
      <c r="D265" s="2159"/>
      <c r="E265" s="2159"/>
      <c r="F265" s="2159"/>
      <c r="G265" s="2159"/>
      <c r="H265" s="2159"/>
      <c r="I265" s="2159"/>
      <c r="J265" s="2159"/>
      <c r="K265" s="2159"/>
      <c r="L265" s="2159"/>
      <c r="M265" s="2159"/>
      <c r="N265" s="2159"/>
      <c r="O265" s="2159"/>
      <c r="P265" s="2159"/>
      <c r="Q265" s="2159"/>
      <c r="R265" s="2162"/>
      <c r="S265" s="2163"/>
      <c r="T265" s="14"/>
      <c r="U265" s="14"/>
      <c r="V265" s="14"/>
      <c r="W265" s="14"/>
      <c r="X265" s="14"/>
      <c r="Y265" s="14"/>
      <c r="Z265" s="14"/>
      <c r="AA265" s="14"/>
      <c r="AB265" s="14"/>
      <c r="AC265" s="14"/>
      <c r="AD265" s="14"/>
      <c r="AE265" s="14"/>
      <c r="AF265" s="14"/>
    </row>
    <row r="266" spans="1:32" ht="16.5" hidden="1" customHeight="1" x14ac:dyDescent="0.25">
      <c r="A266" s="2149" t="s">
        <v>167</v>
      </c>
      <c r="B266" s="1553" t="s">
        <v>205</v>
      </c>
      <c r="C266" s="382">
        <v>0</v>
      </c>
      <c r="D266" s="382">
        <v>1</v>
      </c>
      <c r="E266" s="382">
        <v>0</v>
      </c>
      <c r="F266" s="382">
        <v>0</v>
      </c>
      <c r="G266" s="382">
        <v>0</v>
      </c>
      <c r="H266" s="382">
        <v>0</v>
      </c>
      <c r="I266" s="382">
        <v>0</v>
      </c>
      <c r="J266" s="382">
        <v>5</v>
      </c>
      <c r="K266" s="382">
        <v>0</v>
      </c>
      <c r="L266" s="382">
        <v>0</v>
      </c>
      <c r="M266" s="382">
        <v>0</v>
      </c>
      <c r="N266" s="382">
        <v>0</v>
      </c>
      <c r="O266" s="382">
        <v>0</v>
      </c>
      <c r="P266" s="382">
        <v>0</v>
      </c>
      <c r="Q266" s="383">
        <v>0</v>
      </c>
      <c r="R266" s="645">
        <f t="shared" ref="R266:R281" si="91">SUM(C266:Q266)</f>
        <v>6</v>
      </c>
      <c r="S266" s="675">
        <f>R266/SUM(R266:R269)</f>
        <v>3.4682080924855488E-2</v>
      </c>
      <c r="T266" s="14"/>
      <c r="U266" s="14"/>
      <c r="V266" s="14"/>
      <c r="W266" s="14"/>
      <c r="X266" s="14"/>
      <c r="Y266" s="14"/>
      <c r="Z266" s="14"/>
      <c r="AA266" s="14"/>
      <c r="AB266" s="14"/>
      <c r="AC266" s="14"/>
      <c r="AD266" s="14"/>
      <c r="AE266" s="14"/>
      <c r="AF266" s="14"/>
    </row>
    <row r="267" spans="1:32" ht="16.5" hidden="1" customHeight="1" x14ac:dyDescent="0.25">
      <c r="A267" s="2150"/>
      <c r="B267" s="1539" t="s">
        <v>206</v>
      </c>
      <c r="C267" s="385">
        <v>0</v>
      </c>
      <c r="D267" s="385">
        <v>0</v>
      </c>
      <c r="E267" s="385">
        <v>0</v>
      </c>
      <c r="F267" s="385">
        <v>0</v>
      </c>
      <c r="G267" s="385">
        <v>0</v>
      </c>
      <c r="H267" s="385">
        <v>0</v>
      </c>
      <c r="I267" s="385">
        <v>0</v>
      </c>
      <c r="J267" s="385">
        <v>0</v>
      </c>
      <c r="K267" s="385">
        <v>0</v>
      </c>
      <c r="L267" s="385">
        <v>0</v>
      </c>
      <c r="M267" s="385">
        <v>0</v>
      </c>
      <c r="N267" s="385">
        <v>0</v>
      </c>
      <c r="O267" s="385">
        <v>0</v>
      </c>
      <c r="P267" s="385">
        <v>0</v>
      </c>
      <c r="Q267" s="386">
        <v>1</v>
      </c>
      <c r="R267" s="646">
        <f t="shared" si="91"/>
        <v>1</v>
      </c>
      <c r="S267" s="676">
        <f>R267/SUM(R266:R271)</f>
        <v>2.6301946344029457E-4</v>
      </c>
      <c r="T267" s="14"/>
      <c r="U267" s="14"/>
      <c r="V267" s="14"/>
      <c r="W267" s="14"/>
      <c r="X267" s="14"/>
      <c r="Y267" s="14"/>
      <c r="Z267" s="14"/>
      <c r="AA267" s="14"/>
      <c r="AB267" s="14"/>
      <c r="AC267" s="14"/>
      <c r="AD267" s="14"/>
      <c r="AE267" s="14"/>
      <c r="AF267" s="14"/>
    </row>
    <row r="268" spans="1:32" ht="17.25" hidden="1" customHeight="1" x14ac:dyDescent="0.25">
      <c r="A268" s="2150"/>
      <c r="B268" s="1539" t="s">
        <v>207</v>
      </c>
      <c r="C268" s="385">
        <v>1</v>
      </c>
      <c r="D268" s="385">
        <v>3</v>
      </c>
      <c r="E268" s="385">
        <v>3</v>
      </c>
      <c r="F268" s="385">
        <v>1</v>
      </c>
      <c r="G268" s="385">
        <v>2</v>
      </c>
      <c r="H268" s="385">
        <v>1</v>
      </c>
      <c r="I268" s="385">
        <v>0</v>
      </c>
      <c r="J268" s="385">
        <v>100</v>
      </c>
      <c r="K268" s="385">
        <v>6</v>
      </c>
      <c r="L268" s="385">
        <v>1</v>
      </c>
      <c r="M268" s="385">
        <v>27</v>
      </c>
      <c r="N268" s="385">
        <v>7</v>
      </c>
      <c r="O268" s="385">
        <v>0</v>
      </c>
      <c r="P268" s="385">
        <v>6</v>
      </c>
      <c r="Q268" s="386">
        <v>4</v>
      </c>
      <c r="R268" s="646">
        <f t="shared" si="91"/>
        <v>162</v>
      </c>
      <c r="S268" s="676">
        <f>R268/SUM(R266:R269)</f>
        <v>0.93641618497109824</v>
      </c>
      <c r="T268" s="14"/>
      <c r="U268" s="14"/>
      <c r="V268" s="14"/>
      <c r="W268" s="14"/>
      <c r="X268" s="14"/>
      <c r="Y268" s="14"/>
      <c r="Z268" s="14"/>
      <c r="AA268" s="14"/>
      <c r="AB268" s="14"/>
      <c r="AC268" s="14"/>
      <c r="AD268" s="14"/>
      <c r="AE268" s="14"/>
      <c r="AF268" s="14"/>
    </row>
    <row r="269" spans="1:32" ht="17.25" hidden="1" customHeight="1" thickBot="1" x14ac:dyDescent="0.3">
      <c r="A269" s="2151"/>
      <c r="B269" s="1540" t="s">
        <v>209</v>
      </c>
      <c r="C269" s="388">
        <v>0</v>
      </c>
      <c r="D269" s="388">
        <v>0</v>
      </c>
      <c r="E269" s="388">
        <v>0</v>
      </c>
      <c r="F269" s="388">
        <v>0</v>
      </c>
      <c r="G269" s="388">
        <v>0</v>
      </c>
      <c r="H269" s="388">
        <v>0</v>
      </c>
      <c r="I269" s="388">
        <v>0</v>
      </c>
      <c r="J269" s="388">
        <v>4</v>
      </c>
      <c r="K269" s="388">
        <v>0</v>
      </c>
      <c r="L269" s="388">
        <v>0</v>
      </c>
      <c r="M269" s="388">
        <v>0</v>
      </c>
      <c r="N269" s="388">
        <v>0</v>
      </c>
      <c r="O269" s="388">
        <v>0</v>
      </c>
      <c r="P269" s="388">
        <v>0</v>
      </c>
      <c r="Q269" s="389">
        <v>0</v>
      </c>
      <c r="R269" s="647">
        <f t="shared" si="91"/>
        <v>4</v>
      </c>
      <c r="S269" s="677">
        <f>R269/SUM(R266:R269)</f>
        <v>2.3121387283236993E-2</v>
      </c>
      <c r="T269" s="14"/>
      <c r="U269" s="14"/>
      <c r="V269" s="14"/>
      <c r="W269" s="14"/>
      <c r="X269" s="14"/>
      <c r="Y269" s="14"/>
      <c r="Z269" s="14"/>
      <c r="AA269" s="14"/>
      <c r="AB269" s="14"/>
      <c r="AC269" s="14"/>
      <c r="AD269" s="14"/>
      <c r="AE269" s="14"/>
      <c r="AF269" s="14"/>
    </row>
    <row r="270" spans="1:32" ht="16.5" hidden="1" customHeight="1" x14ac:dyDescent="0.25">
      <c r="A270" s="2149" t="s">
        <v>168</v>
      </c>
      <c r="B270" s="1565" t="s">
        <v>205</v>
      </c>
      <c r="C270" s="372">
        <v>5</v>
      </c>
      <c r="D270" s="372">
        <v>55</v>
      </c>
      <c r="E270" s="372">
        <v>58</v>
      </c>
      <c r="F270" s="372">
        <v>56</v>
      </c>
      <c r="G270" s="372">
        <v>16</v>
      </c>
      <c r="H270" s="372">
        <v>2</v>
      </c>
      <c r="I270" s="372">
        <v>9</v>
      </c>
      <c r="J270" s="372">
        <v>1869</v>
      </c>
      <c r="K270" s="372">
        <v>195</v>
      </c>
      <c r="L270" s="372">
        <v>35</v>
      </c>
      <c r="M270" s="372">
        <v>749</v>
      </c>
      <c r="N270" s="372">
        <v>191</v>
      </c>
      <c r="O270" s="372">
        <v>19</v>
      </c>
      <c r="P270" s="372">
        <v>88</v>
      </c>
      <c r="Q270" s="373">
        <v>64</v>
      </c>
      <c r="R270" s="1585">
        <f t="shared" si="91"/>
        <v>3411</v>
      </c>
      <c r="S270" s="1371">
        <f>R270/SUM(R270:R273)</f>
        <v>0.23342229521658797</v>
      </c>
      <c r="T270" s="14"/>
      <c r="U270" s="14"/>
      <c r="V270" s="14"/>
      <c r="W270" s="14"/>
      <c r="X270" s="14"/>
      <c r="Y270" s="14"/>
      <c r="Z270" s="14"/>
      <c r="AA270" s="14"/>
      <c r="AB270" s="14"/>
      <c r="AC270" s="14"/>
      <c r="AD270" s="14"/>
      <c r="AE270" s="14"/>
      <c r="AF270" s="14"/>
    </row>
    <row r="271" spans="1:32" ht="17.25" hidden="1" customHeight="1" x14ac:dyDescent="0.25">
      <c r="A271" s="2150"/>
      <c r="B271" s="1567" t="s">
        <v>206</v>
      </c>
      <c r="C271" s="379">
        <v>0</v>
      </c>
      <c r="D271" s="379">
        <v>9</v>
      </c>
      <c r="E271" s="379">
        <v>9</v>
      </c>
      <c r="F271" s="379">
        <v>7</v>
      </c>
      <c r="G271" s="379">
        <v>3</v>
      </c>
      <c r="H271" s="379">
        <v>0</v>
      </c>
      <c r="I271" s="379">
        <v>0</v>
      </c>
      <c r="J271" s="379">
        <v>92</v>
      </c>
      <c r="K271" s="379">
        <v>7</v>
      </c>
      <c r="L271" s="379">
        <v>0</v>
      </c>
      <c r="M271" s="379">
        <v>61</v>
      </c>
      <c r="N271" s="379">
        <v>12</v>
      </c>
      <c r="O271" s="379">
        <v>0</v>
      </c>
      <c r="P271" s="379">
        <v>9</v>
      </c>
      <c r="Q271" s="380">
        <v>9</v>
      </c>
      <c r="R271" s="1586">
        <f t="shared" si="91"/>
        <v>218</v>
      </c>
      <c r="S271" s="1587">
        <f>R271/SUM(R270:R273)</f>
        <v>1.4918223499623623E-2</v>
      </c>
      <c r="T271" s="14"/>
      <c r="U271" s="14"/>
      <c r="V271" s="14"/>
      <c r="W271" s="14"/>
      <c r="X271" s="14"/>
      <c r="Y271" s="14"/>
      <c r="Z271" s="14"/>
      <c r="AA271" s="14"/>
      <c r="AB271" s="14"/>
      <c r="AC271" s="14"/>
      <c r="AD271" s="14"/>
      <c r="AE271" s="14"/>
      <c r="AF271" s="14"/>
    </row>
    <row r="272" spans="1:32" ht="17.25" hidden="1" customHeight="1" x14ac:dyDescent="0.25">
      <c r="A272" s="2150"/>
      <c r="B272" s="1567" t="s">
        <v>207</v>
      </c>
      <c r="C272" s="379">
        <v>38</v>
      </c>
      <c r="D272" s="379">
        <v>206</v>
      </c>
      <c r="E272" s="379">
        <v>126</v>
      </c>
      <c r="F272" s="379">
        <v>79</v>
      </c>
      <c r="G272" s="379">
        <v>79</v>
      </c>
      <c r="H272" s="379">
        <v>18</v>
      </c>
      <c r="I272" s="379">
        <v>33</v>
      </c>
      <c r="J272" s="379">
        <v>6549</v>
      </c>
      <c r="K272" s="379">
        <v>329</v>
      </c>
      <c r="L272" s="379">
        <v>170</v>
      </c>
      <c r="M272" s="379">
        <v>1668</v>
      </c>
      <c r="N272" s="379">
        <v>493</v>
      </c>
      <c r="O272" s="379">
        <v>41</v>
      </c>
      <c r="P272" s="379">
        <v>328</v>
      </c>
      <c r="Q272" s="380">
        <v>256</v>
      </c>
      <c r="R272" s="1586">
        <f t="shared" si="91"/>
        <v>10413</v>
      </c>
      <c r="S272" s="1587">
        <f>R272/SUM(R270:R273)</f>
        <v>0.71258468486963666</v>
      </c>
      <c r="T272" s="14"/>
      <c r="U272" s="14"/>
      <c r="V272" s="14"/>
      <c r="W272" s="14"/>
      <c r="X272" s="14"/>
      <c r="Y272" s="14"/>
      <c r="Z272" s="14"/>
      <c r="AA272" s="14"/>
      <c r="AB272" s="14"/>
      <c r="AC272" s="14"/>
      <c r="AD272" s="14"/>
      <c r="AE272" s="14"/>
      <c r="AF272" s="14"/>
    </row>
    <row r="273" spans="1:32" ht="17.25" hidden="1" customHeight="1" thickBot="1" x14ac:dyDescent="0.3">
      <c r="A273" s="2151"/>
      <c r="B273" s="1569" t="s">
        <v>209</v>
      </c>
      <c r="C273" s="377">
        <v>2</v>
      </c>
      <c r="D273" s="377">
        <v>2</v>
      </c>
      <c r="E273" s="377">
        <v>11</v>
      </c>
      <c r="F273" s="377">
        <v>4</v>
      </c>
      <c r="G273" s="377">
        <v>3</v>
      </c>
      <c r="H273" s="377">
        <v>0</v>
      </c>
      <c r="I273" s="377">
        <v>0</v>
      </c>
      <c r="J273" s="377">
        <v>397</v>
      </c>
      <c r="K273" s="377">
        <v>26</v>
      </c>
      <c r="L273" s="377">
        <v>7</v>
      </c>
      <c r="M273" s="377">
        <v>82</v>
      </c>
      <c r="N273" s="377">
        <v>14</v>
      </c>
      <c r="O273" s="377">
        <v>2</v>
      </c>
      <c r="P273" s="377">
        <v>14</v>
      </c>
      <c r="Q273" s="378">
        <v>7</v>
      </c>
      <c r="R273" s="1588">
        <f t="shared" si="91"/>
        <v>571</v>
      </c>
      <c r="S273" s="948">
        <f>R273/SUM(R270:R273)</f>
        <v>3.9074796414151784E-2</v>
      </c>
      <c r="T273" s="14"/>
      <c r="U273" s="14"/>
      <c r="V273" s="14"/>
      <c r="W273" s="14"/>
      <c r="X273" s="14"/>
      <c r="Y273" s="14"/>
      <c r="Z273" s="14"/>
      <c r="AA273" s="14"/>
      <c r="AB273" s="14"/>
      <c r="AC273" s="14"/>
      <c r="AD273" s="14"/>
      <c r="AE273" s="14"/>
      <c r="AF273" s="14"/>
    </row>
    <row r="274" spans="1:32" ht="16.5" hidden="1" customHeight="1" x14ac:dyDescent="0.25">
      <c r="A274" s="2149" t="s">
        <v>169</v>
      </c>
      <c r="B274" s="1553" t="s">
        <v>205</v>
      </c>
      <c r="C274" s="382">
        <v>3</v>
      </c>
      <c r="D274" s="382">
        <v>19</v>
      </c>
      <c r="E274" s="382">
        <v>22</v>
      </c>
      <c r="F274" s="382">
        <v>19</v>
      </c>
      <c r="G274" s="382">
        <v>5</v>
      </c>
      <c r="H274" s="382">
        <v>2</v>
      </c>
      <c r="I274" s="382">
        <v>3</v>
      </c>
      <c r="J274" s="382">
        <v>642</v>
      </c>
      <c r="K274" s="382">
        <v>45</v>
      </c>
      <c r="L274" s="382">
        <v>6</v>
      </c>
      <c r="M274" s="382">
        <v>265</v>
      </c>
      <c r="N274" s="382">
        <v>60</v>
      </c>
      <c r="O274" s="382">
        <v>3</v>
      </c>
      <c r="P274" s="382">
        <v>47</v>
      </c>
      <c r="Q274" s="383">
        <v>5</v>
      </c>
      <c r="R274" s="645">
        <f t="shared" si="91"/>
        <v>1146</v>
      </c>
      <c r="S274" s="675">
        <f>R274/SUM(R274:R277)</f>
        <v>0.17720736044533786</v>
      </c>
      <c r="T274" s="14"/>
      <c r="U274" s="14"/>
      <c r="V274" s="14"/>
      <c r="W274" s="14"/>
      <c r="X274" s="14"/>
      <c r="Y274" s="14"/>
      <c r="Z274" s="14"/>
      <c r="AA274" s="14"/>
      <c r="AB274" s="14"/>
      <c r="AC274" s="14"/>
      <c r="AD274" s="14"/>
      <c r="AE274" s="14"/>
      <c r="AF274" s="14"/>
    </row>
    <row r="275" spans="1:32" ht="17.25" hidden="1" customHeight="1" x14ac:dyDescent="0.25">
      <c r="A275" s="2150"/>
      <c r="B275" s="1539" t="s">
        <v>206</v>
      </c>
      <c r="C275" s="385">
        <v>1</v>
      </c>
      <c r="D275" s="385">
        <v>3</v>
      </c>
      <c r="E275" s="385">
        <v>3</v>
      </c>
      <c r="F275" s="385">
        <v>2</v>
      </c>
      <c r="G275" s="385">
        <v>2</v>
      </c>
      <c r="H275" s="385">
        <v>0</v>
      </c>
      <c r="I275" s="385">
        <v>0</v>
      </c>
      <c r="J275" s="385">
        <v>32</v>
      </c>
      <c r="K275" s="385">
        <v>4</v>
      </c>
      <c r="L275" s="385">
        <v>0</v>
      </c>
      <c r="M275" s="385">
        <v>24</v>
      </c>
      <c r="N275" s="385">
        <v>5</v>
      </c>
      <c r="O275" s="385">
        <v>0</v>
      </c>
      <c r="P275" s="385">
        <v>7</v>
      </c>
      <c r="Q275" s="386">
        <v>4</v>
      </c>
      <c r="R275" s="646">
        <f t="shared" si="91"/>
        <v>87</v>
      </c>
      <c r="S275" s="676">
        <f>R275/SUM(R274:R277)</f>
        <v>1.3452914798206279E-2</v>
      </c>
      <c r="T275" s="14"/>
      <c r="U275" s="14"/>
      <c r="V275" s="14"/>
      <c r="W275" s="14"/>
      <c r="X275" s="14"/>
      <c r="Y275" s="14"/>
      <c r="Z275" s="14"/>
      <c r="AA275" s="14"/>
      <c r="AB275" s="14"/>
      <c r="AC275" s="14"/>
      <c r="AD275" s="14"/>
      <c r="AE275" s="14"/>
      <c r="AF275" s="14"/>
    </row>
    <row r="276" spans="1:32" ht="17.25" hidden="1" customHeight="1" x14ac:dyDescent="0.25">
      <c r="A276" s="2150"/>
      <c r="B276" s="1539" t="s">
        <v>207</v>
      </c>
      <c r="C276" s="385">
        <v>17</v>
      </c>
      <c r="D276" s="385">
        <v>106</v>
      </c>
      <c r="E276" s="385">
        <v>82</v>
      </c>
      <c r="F276" s="385">
        <v>32</v>
      </c>
      <c r="G276" s="385">
        <v>43</v>
      </c>
      <c r="H276" s="385">
        <v>11</v>
      </c>
      <c r="I276" s="385">
        <v>5</v>
      </c>
      <c r="J276" s="385">
        <v>3270</v>
      </c>
      <c r="K276" s="385">
        <v>161</v>
      </c>
      <c r="L276" s="385">
        <v>77</v>
      </c>
      <c r="M276" s="385">
        <v>731</v>
      </c>
      <c r="N276" s="385">
        <v>246</v>
      </c>
      <c r="O276" s="385">
        <v>11</v>
      </c>
      <c r="P276" s="385">
        <v>161</v>
      </c>
      <c r="Q276" s="386">
        <v>98</v>
      </c>
      <c r="R276" s="646">
        <f t="shared" si="91"/>
        <v>5051</v>
      </c>
      <c r="S276" s="676">
        <f>R276/SUM(R274:R277)</f>
        <v>0.78104221431884957</v>
      </c>
      <c r="T276" s="14"/>
      <c r="U276" s="14"/>
      <c r="V276" s="14"/>
      <c r="W276" s="14"/>
      <c r="X276" s="14"/>
      <c r="Y276" s="14"/>
      <c r="Z276" s="14"/>
      <c r="AA276" s="14"/>
      <c r="AB276" s="14"/>
      <c r="AC276" s="14"/>
      <c r="AD276" s="14"/>
      <c r="AE276" s="14"/>
      <c r="AF276" s="14"/>
    </row>
    <row r="277" spans="1:32" ht="17.25" hidden="1" customHeight="1" thickBot="1" x14ac:dyDescent="0.3">
      <c r="A277" s="2151"/>
      <c r="B277" s="1540" t="s">
        <v>209</v>
      </c>
      <c r="C277" s="388">
        <v>2</v>
      </c>
      <c r="D277" s="388">
        <v>2</v>
      </c>
      <c r="E277" s="388">
        <v>2</v>
      </c>
      <c r="F277" s="388">
        <v>2</v>
      </c>
      <c r="G277" s="388">
        <v>1</v>
      </c>
      <c r="H277" s="388">
        <v>0</v>
      </c>
      <c r="I277" s="388">
        <v>0</v>
      </c>
      <c r="J277" s="388">
        <v>131</v>
      </c>
      <c r="K277" s="388">
        <v>4</v>
      </c>
      <c r="L277" s="388">
        <v>1</v>
      </c>
      <c r="M277" s="388">
        <v>21</v>
      </c>
      <c r="N277" s="388">
        <v>8</v>
      </c>
      <c r="O277" s="388">
        <v>0</v>
      </c>
      <c r="P277" s="388">
        <v>8</v>
      </c>
      <c r="Q277" s="389">
        <v>1</v>
      </c>
      <c r="R277" s="647">
        <f t="shared" si="91"/>
        <v>183</v>
      </c>
      <c r="S277" s="677">
        <f>R277/SUM(R274:R277)</f>
        <v>2.829751043760631E-2</v>
      </c>
      <c r="T277" s="14"/>
      <c r="U277" s="14"/>
      <c r="V277" s="14"/>
      <c r="W277" s="14"/>
      <c r="X277" s="14"/>
      <c r="Y277" s="14"/>
      <c r="Z277" s="14"/>
      <c r="AA277" s="14"/>
      <c r="AB277" s="14"/>
      <c r="AC277" s="14"/>
      <c r="AD277" s="14"/>
      <c r="AE277" s="14"/>
      <c r="AF277" s="14"/>
    </row>
    <row r="278" spans="1:32" ht="16.5" hidden="1" customHeight="1" x14ac:dyDescent="0.25">
      <c r="A278" s="2149" t="s">
        <v>170</v>
      </c>
      <c r="B278" s="1565" t="s">
        <v>205</v>
      </c>
      <c r="C278" s="372">
        <v>1</v>
      </c>
      <c r="D278" s="372">
        <v>2</v>
      </c>
      <c r="E278" s="372">
        <v>2</v>
      </c>
      <c r="F278" s="372">
        <v>0</v>
      </c>
      <c r="G278" s="372">
        <v>1</v>
      </c>
      <c r="H278" s="372">
        <v>0</v>
      </c>
      <c r="I278" s="372">
        <v>0</v>
      </c>
      <c r="J278" s="372">
        <v>125</v>
      </c>
      <c r="K278" s="372">
        <v>4</v>
      </c>
      <c r="L278" s="372">
        <v>0</v>
      </c>
      <c r="M278" s="372">
        <v>14</v>
      </c>
      <c r="N278" s="372">
        <v>6</v>
      </c>
      <c r="O278" s="372">
        <v>0</v>
      </c>
      <c r="P278" s="372">
        <v>6</v>
      </c>
      <c r="Q278" s="373">
        <v>5</v>
      </c>
      <c r="R278" s="1585">
        <f t="shared" si="91"/>
        <v>166</v>
      </c>
      <c r="S278" s="1371">
        <f>R278/SUM(R278:R281)</f>
        <v>0.2634920634920635</v>
      </c>
      <c r="T278" s="14"/>
      <c r="U278" s="14"/>
      <c r="V278" s="14"/>
      <c r="W278" s="14"/>
      <c r="X278" s="14"/>
      <c r="Y278" s="14"/>
      <c r="Z278" s="14"/>
      <c r="AA278" s="14"/>
      <c r="AB278" s="14"/>
      <c r="AC278" s="14"/>
      <c r="AD278" s="14"/>
      <c r="AE278" s="14"/>
      <c r="AF278" s="14"/>
    </row>
    <row r="279" spans="1:32" ht="17.25" hidden="1" customHeight="1" x14ac:dyDescent="0.25">
      <c r="A279" s="2150"/>
      <c r="B279" s="1567" t="s">
        <v>206</v>
      </c>
      <c r="C279" s="379">
        <v>0</v>
      </c>
      <c r="D279" s="379">
        <v>0</v>
      </c>
      <c r="E279" s="379">
        <v>0</v>
      </c>
      <c r="F279" s="379">
        <v>0</v>
      </c>
      <c r="G279" s="379">
        <v>1</v>
      </c>
      <c r="H279" s="379">
        <v>0</v>
      </c>
      <c r="I279" s="379">
        <v>0</v>
      </c>
      <c r="J279" s="379">
        <v>11</v>
      </c>
      <c r="K279" s="379">
        <v>0</v>
      </c>
      <c r="L279" s="379">
        <v>0</v>
      </c>
      <c r="M279" s="379">
        <v>2</v>
      </c>
      <c r="N279" s="379">
        <v>0</v>
      </c>
      <c r="O279" s="379">
        <v>0</v>
      </c>
      <c r="P279" s="379">
        <v>0</v>
      </c>
      <c r="Q279" s="380">
        <v>3</v>
      </c>
      <c r="R279" s="1586">
        <f t="shared" si="91"/>
        <v>17</v>
      </c>
      <c r="S279" s="1587">
        <f>R279/SUM(R278:R281)</f>
        <v>2.6984126984126985E-2</v>
      </c>
      <c r="T279" s="14"/>
      <c r="U279" s="14"/>
      <c r="V279" s="14"/>
      <c r="W279" s="14"/>
      <c r="X279" s="14"/>
      <c r="Y279" s="14"/>
      <c r="Z279" s="14"/>
      <c r="AA279" s="14"/>
      <c r="AB279" s="14"/>
      <c r="AC279" s="14"/>
      <c r="AD279" s="14"/>
      <c r="AE279" s="14"/>
      <c r="AF279" s="14"/>
    </row>
    <row r="280" spans="1:32" ht="17.25" hidden="1" customHeight="1" x14ac:dyDescent="0.25">
      <c r="A280" s="2150"/>
      <c r="B280" s="1567" t="s">
        <v>207</v>
      </c>
      <c r="C280" s="379">
        <v>4</v>
      </c>
      <c r="D280" s="379">
        <v>6</v>
      </c>
      <c r="E280" s="379">
        <v>9</v>
      </c>
      <c r="F280" s="379">
        <v>5</v>
      </c>
      <c r="G280" s="379">
        <v>3</v>
      </c>
      <c r="H280" s="379">
        <v>1</v>
      </c>
      <c r="I280" s="379">
        <v>1</v>
      </c>
      <c r="J280" s="379">
        <v>275</v>
      </c>
      <c r="K280" s="379">
        <v>15</v>
      </c>
      <c r="L280" s="379">
        <v>5</v>
      </c>
      <c r="M280" s="379">
        <v>64</v>
      </c>
      <c r="N280" s="379">
        <v>26</v>
      </c>
      <c r="O280" s="379">
        <v>4</v>
      </c>
      <c r="P280" s="379">
        <v>13</v>
      </c>
      <c r="Q280" s="380">
        <v>5</v>
      </c>
      <c r="R280" s="1586">
        <f t="shared" si="91"/>
        <v>436</v>
      </c>
      <c r="S280" s="1587">
        <f>R280/SUM(R278:R281)</f>
        <v>0.69206349206349205</v>
      </c>
      <c r="T280" s="14"/>
      <c r="U280" s="14"/>
      <c r="V280" s="14"/>
      <c r="W280" s="14"/>
      <c r="X280" s="14"/>
      <c r="Y280" s="14"/>
      <c r="Z280" s="14"/>
      <c r="AA280" s="14"/>
      <c r="AB280" s="14"/>
      <c r="AC280" s="14"/>
      <c r="AD280" s="14"/>
      <c r="AE280" s="14"/>
      <c r="AF280" s="14"/>
    </row>
    <row r="281" spans="1:32" ht="17.25" hidden="1" customHeight="1" thickBot="1" x14ac:dyDescent="0.3">
      <c r="A281" s="2150"/>
      <c r="B281" s="1932" t="s">
        <v>209</v>
      </c>
      <c r="C281" s="1537">
        <v>0</v>
      </c>
      <c r="D281" s="1537">
        <v>0</v>
      </c>
      <c r="E281" s="1537">
        <v>1</v>
      </c>
      <c r="F281" s="1537">
        <v>0</v>
      </c>
      <c r="G281" s="1537">
        <v>0</v>
      </c>
      <c r="H281" s="1537">
        <v>0</v>
      </c>
      <c r="I281" s="1537">
        <v>0</v>
      </c>
      <c r="J281" s="1537">
        <v>6</v>
      </c>
      <c r="K281" s="1537">
        <v>0</v>
      </c>
      <c r="L281" s="1537">
        <v>0</v>
      </c>
      <c r="M281" s="1537">
        <v>3</v>
      </c>
      <c r="N281" s="1537">
        <v>0</v>
      </c>
      <c r="O281" s="1537">
        <v>0</v>
      </c>
      <c r="P281" s="1537">
        <v>1</v>
      </c>
      <c r="Q281" s="1538">
        <v>0</v>
      </c>
      <c r="R281" s="1589">
        <f t="shared" si="91"/>
        <v>11</v>
      </c>
      <c r="S281" s="1590">
        <f>R281/SUM(R278:R281)</f>
        <v>1.7460317460317461E-2</v>
      </c>
      <c r="T281" s="14"/>
      <c r="U281" s="14"/>
      <c r="V281" s="14"/>
      <c r="W281" s="14"/>
      <c r="X281" s="14"/>
      <c r="Y281" s="14"/>
      <c r="Z281" s="14"/>
      <c r="AA281" s="14"/>
      <c r="AB281" s="14"/>
      <c r="AC281" s="14"/>
      <c r="AD281" s="14"/>
      <c r="AE281" s="14"/>
      <c r="AF281" s="14"/>
    </row>
    <row r="282" spans="1:32" ht="17.25" hidden="1" customHeight="1" thickTop="1" x14ac:dyDescent="0.25">
      <c r="A282" s="2146" t="s">
        <v>135</v>
      </c>
      <c r="B282" s="1933" t="s">
        <v>205</v>
      </c>
      <c r="C282" s="1554">
        <f>SUM(C278,C274,C270,C266)</f>
        <v>9</v>
      </c>
      <c r="D282" s="1554">
        <f t="shared" ref="D282:I282" si="92">SUM(D278,D274,D270,D266)</f>
        <v>77</v>
      </c>
      <c r="E282" s="1554">
        <f t="shared" si="92"/>
        <v>82</v>
      </c>
      <c r="F282" s="1554">
        <f t="shared" si="92"/>
        <v>75</v>
      </c>
      <c r="G282" s="1554">
        <f t="shared" si="92"/>
        <v>22</v>
      </c>
      <c r="H282" s="1554">
        <f t="shared" si="92"/>
        <v>4</v>
      </c>
      <c r="I282" s="1554">
        <f t="shared" si="92"/>
        <v>12</v>
      </c>
      <c r="J282" s="1554">
        <f>SUM(J278,J274,J270,J266)</f>
        <v>2641</v>
      </c>
      <c r="K282" s="1554">
        <f t="shared" ref="K282:P282" si="93">SUM(K278,K274,K270,K266)</f>
        <v>244</v>
      </c>
      <c r="L282" s="1554">
        <f t="shared" si="93"/>
        <v>41</v>
      </c>
      <c r="M282" s="1554">
        <f t="shared" si="93"/>
        <v>1028</v>
      </c>
      <c r="N282" s="1554">
        <f t="shared" si="93"/>
        <v>257</v>
      </c>
      <c r="O282" s="1554">
        <f t="shared" si="93"/>
        <v>22</v>
      </c>
      <c r="P282" s="1554">
        <f t="shared" si="93"/>
        <v>141</v>
      </c>
      <c r="Q282" s="1554">
        <f>SUM(Q278,Q274,Q270,Q266)</f>
        <v>74</v>
      </c>
      <c r="R282" s="1555">
        <f>SUM(C282:Q282)</f>
        <v>4729</v>
      </c>
      <c r="S282" s="1556">
        <f>R282/SUM(R282:R285)</f>
        <v>0.2161038248868985</v>
      </c>
      <c r="T282" s="14"/>
      <c r="U282" s="14"/>
      <c r="V282" s="14"/>
      <c r="W282" s="14"/>
      <c r="X282" s="14"/>
      <c r="Y282" s="14"/>
      <c r="Z282" s="14"/>
      <c r="AA282" s="14"/>
      <c r="AB282" s="14"/>
      <c r="AC282" s="14"/>
      <c r="AD282" s="14"/>
      <c r="AE282" s="14"/>
      <c r="AF282" s="14"/>
    </row>
    <row r="283" spans="1:32" ht="17.25" hidden="1" customHeight="1" x14ac:dyDescent="0.25">
      <c r="A283" s="2147"/>
      <c r="B283" s="1539" t="s">
        <v>206</v>
      </c>
      <c r="C283" s="1557">
        <f>SUM(C279,C275,C271,C267)</f>
        <v>1</v>
      </c>
      <c r="D283" s="1557">
        <f t="shared" ref="D283:P283" si="94">SUM(D279,D275,D271,D267)</f>
        <v>12</v>
      </c>
      <c r="E283" s="1557">
        <f t="shared" si="94"/>
        <v>12</v>
      </c>
      <c r="F283" s="1557">
        <f t="shared" si="94"/>
        <v>9</v>
      </c>
      <c r="G283" s="1557">
        <f t="shared" si="94"/>
        <v>6</v>
      </c>
      <c r="H283" s="1557">
        <f t="shared" si="94"/>
        <v>0</v>
      </c>
      <c r="I283" s="1557">
        <f t="shared" si="94"/>
        <v>0</v>
      </c>
      <c r="J283" s="1557">
        <f t="shared" si="94"/>
        <v>135</v>
      </c>
      <c r="K283" s="1557">
        <f t="shared" si="94"/>
        <v>11</v>
      </c>
      <c r="L283" s="1557">
        <f t="shared" si="94"/>
        <v>0</v>
      </c>
      <c r="M283" s="1557">
        <f t="shared" si="94"/>
        <v>87</v>
      </c>
      <c r="N283" s="1557">
        <f t="shared" si="94"/>
        <v>17</v>
      </c>
      <c r="O283" s="1557">
        <f t="shared" si="94"/>
        <v>0</v>
      </c>
      <c r="P283" s="1557">
        <f t="shared" si="94"/>
        <v>16</v>
      </c>
      <c r="Q283" s="1557">
        <f>SUM(Q279,Q275,Q271,Q267)</f>
        <v>17</v>
      </c>
      <c r="R283" s="1558">
        <f>SUM(C283:Q283)</f>
        <v>323</v>
      </c>
      <c r="S283" s="1559">
        <f>R283/SUM(R282:R285)</f>
        <v>1.4760316227208334E-2</v>
      </c>
      <c r="T283" s="14"/>
      <c r="U283" s="14"/>
      <c r="V283" s="14"/>
      <c r="W283" s="14"/>
      <c r="X283" s="14"/>
      <c r="Y283" s="14"/>
      <c r="Z283" s="14"/>
      <c r="AA283" s="14"/>
      <c r="AB283" s="14"/>
      <c r="AC283" s="14"/>
      <c r="AD283" s="14"/>
      <c r="AE283" s="14"/>
      <c r="AF283" s="14"/>
    </row>
    <row r="284" spans="1:32" ht="17.25" hidden="1" customHeight="1" x14ac:dyDescent="0.25">
      <c r="A284" s="2147"/>
      <c r="B284" s="1539" t="s">
        <v>207</v>
      </c>
      <c r="C284" s="1557">
        <f>SUM(C280,C276,C272,C268)</f>
        <v>60</v>
      </c>
      <c r="D284" s="1557">
        <f t="shared" ref="D284:P284" si="95">SUM(D280,D276,D272,D268)</f>
        <v>321</v>
      </c>
      <c r="E284" s="1557">
        <f t="shared" si="95"/>
        <v>220</v>
      </c>
      <c r="F284" s="1557">
        <f t="shared" si="95"/>
        <v>117</v>
      </c>
      <c r="G284" s="1557">
        <f t="shared" si="95"/>
        <v>127</v>
      </c>
      <c r="H284" s="1557">
        <f t="shared" si="95"/>
        <v>31</v>
      </c>
      <c r="I284" s="1557">
        <f t="shared" si="95"/>
        <v>39</v>
      </c>
      <c r="J284" s="1557">
        <f t="shared" si="95"/>
        <v>10194</v>
      </c>
      <c r="K284" s="1557">
        <f t="shared" si="95"/>
        <v>511</v>
      </c>
      <c r="L284" s="1557">
        <f t="shared" si="95"/>
        <v>253</v>
      </c>
      <c r="M284" s="1557">
        <f t="shared" si="95"/>
        <v>2490</v>
      </c>
      <c r="N284" s="1557">
        <f t="shared" si="95"/>
        <v>772</v>
      </c>
      <c r="O284" s="1557">
        <f t="shared" si="95"/>
        <v>56</v>
      </c>
      <c r="P284" s="1557">
        <f t="shared" si="95"/>
        <v>508</v>
      </c>
      <c r="Q284" s="1557">
        <f>SUM(Q280,Q276,Q272,Q268)</f>
        <v>363</v>
      </c>
      <c r="R284" s="646">
        <f>SUM(C284:Q284)</f>
        <v>16062</v>
      </c>
      <c r="S284" s="1559">
        <f>R284/SUM(R282:R285)</f>
        <v>0.73399442489603806</v>
      </c>
      <c r="T284" s="14"/>
      <c r="U284" s="14"/>
      <c r="V284" s="14"/>
      <c r="W284" s="14"/>
      <c r="X284" s="14"/>
      <c r="Y284" s="14"/>
      <c r="Z284" s="14"/>
      <c r="AA284" s="14"/>
      <c r="AB284" s="14"/>
      <c r="AC284" s="14"/>
      <c r="AD284" s="14"/>
      <c r="AE284" s="14"/>
      <c r="AF284" s="14"/>
    </row>
    <row r="285" spans="1:32" ht="17.25" hidden="1" customHeight="1" thickBot="1" x14ac:dyDescent="0.3">
      <c r="A285" s="2148"/>
      <c r="B285" s="1540" t="s">
        <v>209</v>
      </c>
      <c r="C285" s="1560">
        <f>SUM(C281,C277,C273,C269)</f>
        <v>4</v>
      </c>
      <c r="D285" s="1560">
        <f t="shared" ref="D285:P285" si="96">SUM(D281,D277,D273,D269)</f>
        <v>4</v>
      </c>
      <c r="E285" s="1560">
        <f t="shared" si="96"/>
        <v>14</v>
      </c>
      <c r="F285" s="1560">
        <f t="shared" si="96"/>
        <v>6</v>
      </c>
      <c r="G285" s="1560">
        <f t="shared" si="96"/>
        <v>4</v>
      </c>
      <c r="H285" s="1560">
        <f t="shared" si="96"/>
        <v>0</v>
      </c>
      <c r="I285" s="1560">
        <f t="shared" si="96"/>
        <v>0</v>
      </c>
      <c r="J285" s="1560">
        <f t="shared" si="96"/>
        <v>538</v>
      </c>
      <c r="K285" s="1560">
        <f t="shared" si="96"/>
        <v>30</v>
      </c>
      <c r="L285" s="1560">
        <f t="shared" si="96"/>
        <v>8</v>
      </c>
      <c r="M285" s="1560">
        <f t="shared" si="96"/>
        <v>106</v>
      </c>
      <c r="N285" s="1560">
        <f t="shared" si="96"/>
        <v>22</v>
      </c>
      <c r="O285" s="1560">
        <f t="shared" si="96"/>
        <v>2</v>
      </c>
      <c r="P285" s="1560">
        <f t="shared" si="96"/>
        <v>23</v>
      </c>
      <c r="Q285" s="1560">
        <f>SUM(Q281,Q277,Q273,Q269)</f>
        <v>8</v>
      </c>
      <c r="R285" s="647">
        <f>SUM(C285:Q285)</f>
        <v>769</v>
      </c>
      <c r="S285" s="1561">
        <f>R285/SUM(R282:R285)</f>
        <v>3.5141433989855142E-2</v>
      </c>
      <c r="T285" s="14"/>
      <c r="U285" s="14"/>
      <c r="V285" s="14"/>
      <c r="W285" s="14"/>
      <c r="X285" s="14"/>
      <c r="Y285" s="14"/>
      <c r="Z285" s="14"/>
      <c r="AA285" s="14"/>
      <c r="AB285" s="14"/>
      <c r="AC285" s="14"/>
      <c r="AD285" s="14"/>
      <c r="AE285" s="14"/>
      <c r="AF285" s="14"/>
    </row>
    <row r="286" spans="1:32" ht="15.75" hidden="1" customHeight="1" x14ac:dyDescent="0.25">
      <c r="A286" s="2149" t="s">
        <v>134</v>
      </c>
      <c r="B286" s="1565" t="s">
        <v>205</v>
      </c>
      <c r="C286" s="1566">
        <f>C282/SUM($C$234:$C$237)</f>
        <v>0.1111111111111111</v>
      </c>
      <c r="D286" s="1566">
        <f>D282/SUM(D282:D285)</f>
        <v>0.1859903381642512</v>
      </c>
      <c r="E286" s="1566">
        <f t="shared" ref="E286:R286" si="97">E282/SUM(E282:E285)</f>
        <v>0.25</v>
      </c>
      <c r="F286" s="1566">
        <f t="shared" si="97"/>
        <v>0.36231884057971014</v>
      </c>
      <c r="G286" s="1566">
        <f t="shared" si="97"/>
        <v>0.13836477987421383</v>
      </c>
      <c r="H286" s="1566">
        <f t="shared" si="97"/>
        <v>0.11428571428571428</v>
      </c>
      <c r="I286" s="1566">
        <f t="shared" si="97"/>
        <v>0.23529411764705882</v>
      </c>
      <c r="J286" s="1566">
        <f t="shared" si="97"/>
        <v>0.19551376961800415</v>
      </c>
      <c r="K286" s="1566">
        <f t="shared" si="97"/>
        <v>0.30653266331658291</v>
      </c>
      <c r="L286" s="1566">
        <f t="shared" si="97"/>
        <v>0.13576158940397351</v>
      </c>
      <c r="M286" s="1566">
        <f t="shared" si="97"/>
        <v>0.27701428186472649</v>
      </c>
      <c r="N286" s="1566">
        <f t="shared" si="97"/>
        <v>0.24063670411985019</v>
      </c>
      <c r="O286" s="1566">
        <f t="shared" si="97"/>
        <v>0.27500000000000002</v>
      </c>
      <c r="P286" s="1566">
        <f t="shared" si="97"/>
        <v>0.20494186046511628</v>
      </c>
      <c r="Q286" s="1566">
        <f t="shared" si="97"/>
        <v>0.16017316017316016</v>
      </c>
      <c r="R286" s="1566">
        <f t="shared" si="97"/>
        <v>0.2161038248868985</v>
      </c>
      <c r="S286" s="2152"/>
      <c r="T286" s="14"/>
      <c r="U286" s="14"/>
      <c r="V286" s="14"/>
      <c r="W286" s="14"/>
      <c r="X286" s="14"/>
      <c r="Y286" s="14"/>
      <c r="Z286" s="14"/>
      <c r="AA286" s="14"/>
      <c r="AB286" s="14"/>
      <c r="AC286" s="14"/>
      <c r="AD286" s="14"/>
      <c r="AE286" s="14"/>
      <c r="AF286" s="14"/>
    </row>
    <row r="287" spans="1:32" ht="15.75" hidden="1" customHeight="1" x14ac:dyDescent="0.25">
      <c r="A287" s="2150"/>
      <c r="B287" s="1567" t="s">
        <v>206</v>
      </c>
      <c r="C287" s="1568">
        <f t="shared" ref="C287:C288" si="98">C283/SUM($C$234:$C$237)</f>
        <v>1.2345679012345678E-2</v>
      </c>
      <c r="D287" s="1568">
        <f>D283/SUM(D282:D285)</f>
        <v>2.8985507246376812E-2</v>
      </c>
      <c r="E287" s="1568">
        <f t="shared" ref="E287:R287" si="99">E283/SUM(E282:E285)</f>
        <v>3.6585365853658534E-2</v>
      </c>
      <c r="F287" s="1568">
        <f t="shared" si="99"/>
        <v>4.3478260869565216E-2</v>
      </c>
      <c r="G287" s="1568">
        <f t="shared" si="99"/>
        <v>3.7735849056603772E-2</v>
      </c>
      <c r="H287" s="1568">
        <f t="shared" si="99"/>
        <v>0</v>
      </c>
      <c r="I287" s="1568">
        <f t="shared" si="99"/>
        <v>0</v>
      </c>
      <c r="J287" s="1568">
        <f t="shared" si="99"/>
        <v>9.9940775836541308E-3</v>
      </c>
      <c r="K287" s="1568">
        <f t="shared" si="99"/>
        <v>1.3819095477386936E-2</v>
      </c>
      <c r="L287" s="1568">
        <f t="shared" si="99"/>
        <v>0</v>
      </c>
      <c r="M287" s="1568">
        <f t="shared" si="99"/>
        <v>2.3443815683104285E-2</v>
      </c>
      <c r="N287" s="1568">
        <f t="shared" si="99"/>
        <v>1.5917602996254682E-2</v>
      </c>
      <c r="O287" s="1568">
        <f t="shared" si="99"/>
        <v>0</v>
      </c>
      <c r="P287" s="1568">
        <f t="shared" si="99"/>
        <v>2.3255813953488372E-2</v>
      </c>
      <c r="Q287" s="1568">
        <f t="shared" si="99"/>
        <v>3.67965367965368E-2</v>
      </c>
      <c r="R287" s="1568">
        <f t="shared" si="99"/>
        <v>1.4760316227208334E-2</v>
      </c>
      <c r="S287" s="2153"/>
      <c r="T287" s="14"/>
      <c r="U287" s="14"/>
      <c r="V287" s="14"/>
      <c r="W287" s="14"/>
      <c r="X287" s="14"/>
      <c r="Y287" s="14"/>
      <c r="Z287" s="14"/>
      <c r="AA287" s="14"/>
      <c r="AB287" s="14"/>
      <c r="AC287" s="14"/>
      <c r="AD287" s="14"/>
      <c r="AE287" s="14"/>
      <c r="AF287" s="14"/>
    </row>
    <row r="288" spans="1:32" ht="15.75" hidden="1" customHeight="1" x14ac:dyDescent="0.25">
      <c r="A288" s="2150"/>
      <c r="B288" s="1567" t="s">
        <v>207</v>
      </c>
      <c r="C288" s="1568">
        <f t="shared" si="98"/>
        <v>0.7407407407407407</v>
      </c>
      <c r="D288" s="1568">
        <f t="shared" ref="D288:R288" si="100">D284/SUM(D282:D285)</f>
        <v>0.77536231884057971</v>
      </c>
      <c r="E288" s="1568">
        <f t="shared" si="100"/>
        <v>0.67073170731707321</v>
      </c>
      <c r="F288" s="1568">
        <f t="shared" si="100"/>
        <v>0.56521739130434778</v>
      </c>
      <c r="G288" s="1568">
        <f t="shared" si="100"/>
        <v>0.79874213836477992</v>
      </c>
      <c r="H288" s="1568">
        <f t="shared" si="100"/>
        <v>0.88571428571428568</v>
      </c>
      <c r="I288" s="1568">
        <f t="shared" si="100"/>
        <v>0.76470588235294112</v>
      </c>
      <c r="J288" s="1568">
        <f t="shared" si="100"/>
        <v>0.75466390287237195</v>
      </c>
      <c r="K288" s="1568">
        <f t="shared" si="100"/>
        <v>0.64195979899497491</v>
      </c>
      <c r="L288" s="1568">
        <f t="shared" si="100"/>
        <v>0.83774834437086088</v>
      </c>
      <c r="M288" s="1568">
        <f t="shared" si="100"/>
        <v>0.6709781729991916</v>
      </c>
      <c r="N288" s="1568">
        <f t="shared" si="100"/>
        <v>0.72284644194756553</v>
      </c>
      <c r="O288" s="1568">
        <f t="shared" si="100"/>
        <v>0.7</v>
      </c>
      <c r="P288" s="1568">
        <f t="shared" si="100"/>
        <v>0.73837209302325579</v>
      </c>
      <c r="Q288" s="1568">
        <f t="shared" si="100"/>
        <v>0.7857142857142857</v>
      </c>
      <c r="R288" s="1568">
        <f t="shared" si="100"/>
        <v>0.73399442489603806</v>
      </c>
      <c r="S288" s="2153"/>
      <c r="T288" s="14"/>
      <c r="U288" s="14"/>
      <c r="V288" s="14"/>
      <c r="W288" s="14"/>
      <c r="X288" s="14"/>
      <c r="Y288" s="14"/>
      <c r="Z288" s="14"/>
      <c r="AA288" s="14"/>
      <c r="AB288" s="14"/>
      <c r="AC288" s="14"/>
      <c r="AD288" s="14"/>
      <c r="AE288" s="14"/>
      <c r="AF288" s="14"/>
    </row>
    <row r="289" spans="1:32" ht="18.75" hidden="1" customHeight="1" thickBot="1" x14ac:dyDescent="0.3">
      <c r="A289" s="2151"/>
      <c r="B289" s="1569" t="s">
        <v>209</v>
      </c>
      <c r="C289" s="1384">
        <f>C285/SUM(C$234:C$237)</f>
        <v>4.9382716049382713E-2</v>
      </c>
      <c r="D289" s="1384">
        <f t="shared" ref="D289:R289" si="101">D285/SUM(D282:D285)</f>
        <v>9.6618357487922701E-3</v>
      </c>
      <c r="E289" s="1384">
        <f t="shared" si="101"/>
        <v>4.2682926829268296E-2</v>
      </c>
      <c r="F289" s="1384">
        <f t="shared" si="101"/>
        <v>2.8985507246376812E-2</v>
      </c>
      <c r="G289" s="1384">
        <f t="shared" si="101"/>
        <v>2.5157232704402517E-2</v>
      </c>
      <c r="H289" s="1384">
        <f t="shared" si="101"/>
        <v>0</v>
      </c>
      <c r="I289" s="1384">
        <f t="shared" si="101"/>
        <v>0</v>
      </c>
      <c r="J289" s="1384">
        <f t="shared" si="101"/>
        <v>3.9828249925969797E-2</v>
      </c>
      <c r="K289" s="1384">
        <f t="shared" si="101"/>
        <v>3.7688442211055273E-2</v>
      </c>
      <c r="L289" s="1384">
        <f t="shared" si="101"/>
        <v>2.6490066225165563E-2</v>
      </c>
      <c r="M289" s="1384">
        <f t="shared" si="101"/>
        <v>2.8563729452977634E-2</v>
      </c>
      <c r="N289" s="1384">
        <f t="shared" si="101"/>
        <v>2.0599250936329586E-2</v>
      </c>
      <c r="O289" s="1384">
        <f t="shared" si="101"/>
        <v>2.5000000000000001E-2</v>
      </c>
      <c r="P289" s="1384">
        <f t="shared" si="101"/>
        <v>3.3430232558139532E-2</v>
      </c>
      <c r="Q289" s="1384">
        <f t="shared" si="101"/>
        <v>1.7316017316017316E-2</v>
      </c>
      <c r="R289" s="1384">
        <f t="shared" si="101"/>
        <v>3.5141433989855142E-2</v>
      </c>
      <c r="S289" s="2154"/>
      <c r="T289" s="14"/>
      <c r="U289" s="14"/>
      <c r="V289" s="14"/>
      <c r="W289" s="14"/>
      <c r="X289" s="14"/>
      <c r="Y289" s="14"/>
      <c r="Z289" s="14"/>
      <c r="AA289" s="14"/>
      <c r="AB289" s="14"/>
      <c r="AC289" s="14"/>
      <c r="AD289" s="14"/>
      <c r="AE289" s="14"/>
      <c r="AF289" s="14"/>
    </row>
    <row r="290" spans="1:32" ht="19.5" hidden="1" customHeight="1" thickBot="1" x14ac:dyDescent="0.3">
      <c r="A290" s="2155" t="s">
        <v>142</v>
      </c>
      <c r="B290" s="2156"/>
      <c r="C290" s="2156"/>
      <c r="D290" s="2156"/>
      <c r="E290" s="2156"/>
      <c r="F290" s="2156"/>
      <c r="G290" s="2156"/>
      <c r="H290" s="2156"/>
      <c r="I290" s="2156"/>
      <c r="J290" s="2156"/>
      <c r="K290" s="2156"/>
      <c r="L290" s="2156"/>
      <c r="M290" s="2156"/>
      <c r="N290" s="2156"/>
      <c r="O290" s="2156"/>
      <c r="P290" s="2156"/>
      <c r="Q290" s="2156"/>
      <c r="R290" s="2156"/>
      <c r="S290" s="2157"/>
      <c r="T290" s="14"/>
      <c r="U290" s="14"/>
      <c r="V290" s="14"/>
      <c r="W290" s="14"/>
      <c r="X290" s="14"/>
      <c r="Y290" s="14"/>
      <c r="Z290" s="14"/>
      <c r="AA290" s="14"/>
      <c r="AB290" s="14"/>
      <c r="AC290" s="14"/>
      <c r="AD290" s="14"/>
      <c r="AE290" s="14"/>
      <c r="AF290" s="14"/>
    </row>
    <row r="291" spans="1:32" ht="71.25" hidden="1" customHeight="1" thickBot="1" x14ac:dyDescent="0.3">
      <c r="A291" s="73"/>
      <c r="B291" s="157" t="s">
        <v>203</v>
      </c>
      <c r="C291" s="704" t="s">
        <v>148</v>
      </c>
      <c r="D291" s="165" t="s">
        <v>149</v>
      </c>
      <c r="E291" s="165" t="s">
        <v>150</v>
      </c>
      <c r="F291" s="165" t="s">
        <v>151</v>
      </c>
      <c r="G291" s="165" t="s">
        <v>152</v>
      </c>
      <c r="H291" s="165" t="s">
        <v>153</v>
      </c>
      <c r="I291" s="165" t="s">
        <v>154</v>
      </c>
      <c r="J291" s="165" t="s">
        <v>155</v>
      </c>
      <c r="K291" s="165" t="s">
        <v>156</v>
      </c>
      <c r="L291" s="165" t="s">
        <v>157</v>
      </c>
      <c r="M291" s="165" t="s">
        <v>158</v>
      </c>
      <c r="N291" s="165" t="s">
        <v>159</v>
      </c>
      <c r="O291" s="165" t="s">
        <v>160</v>
      </c>
      <c r="P291" s="165" t="s">
        <v>161</v>
      </c>
      <c r="Q291" s="166" t="s">
        <v>162</v>
      </c>
      <c r="R291" s="157" t="s">
        <v>163</v>
      </c>
      <c r="S291" s="157" t="s">
        <v>204</v>
      </c>
      <c r="T291" s="15"/>
      <c r="U291" s="15"/>
      <c r="V291" s="15"/>
      <c r="W291" s="15"/>
      <c r="X291" s="15"/>
      <c r="Y291" s="15"/>
      <c r="Z291" s="15"/>
      <c r="AA291" s="15"/>
      <c r="AB291" s="15"/>
      <c r="AC291" s="15"/>
      <c r="AD291" s="15"/>
      <c r="AE291" s="15"/>
      <c r="AF291" s="16"/>
    </row>
    <row r="292" spans="1:32" ht="15.75" hidden="1" customHeight="1" thickBot="1" x14ac:dyDescent="0.3">
      <c r="A292" s="2158" t="s">
        <v>165</v>
      </c>
      <c r="B292" s="2159"/>
      <c r="C292" s="2159"/>
      <c r="D292" s="2159"/>
      <c r="E292" s="2159"/>
      <c r="F292" s="2159"/>
      <c r="G292" s="2159"/>
      <c r="H292" s="2159"/>
      <c r="I292" s="2159"/>
      <c r="J292" s="2159"/>
      <c r="K292" s="2159"/>
      <c r="L292" s="2159"/>
      <c r="M292" s="2159"/>
      <c r="N292" s="2159"/>
      <c r="O292" s="2159"/>
      <c r="P292" s="2159"/>
      <c r="Q292" s="2159"/>
      <c r="R292" s="2159"/>
      <c r="S292" s="2160"/>
      <c r="T292" s="15"/>
      <c r="U292" s="15"/>
      <c r="V292" s="15"/>
      <c r="W292" s="17"/>
      <c r="X292" s="15"/>
      <c r="Y292" s="15"/>
      <c r="Z292" s="15"/>
      <c r="AA292" s="15"/>
      <c r="AB292" s="15"/>
      <c r="AC292" s="15"/>
      <c r="AD292" s="15"/>
      <c r="AE292" s="17"/>
      <c r="AF292" s="16"/>
    </row>
    <row r="293" spans="1:32" ht="17.25" hidden="1" customHeight="1" x14ac:dyDescent="0.25">
      <c r="A293" s="2149" t="s">
        <v>112</v>
      </c>
      <c r="B293" s="75" t="s">
        <v>205</v>
      </c>
      <c r="C293" s="565">
        <v>6</v>
      </c>
      <c r="D293" s="372">
        <v>23</v>
      </c>
      <c r="E293" s="372">
        <v>25</v>
      </c>
      <c r="F293" s="372">
        <v>21</v>
      </c>
      <c r="G293" s="372">
        <v>4</v>
      </c>
      <c r="H293" s="372">
        <v>2</v>
      </c>
      <c r="I293" s="372">
        <v>5</v>
      </c>
      <c r="J293" s="372">
        <v>717</v>
      </c>
      <c r="K293" s="372">
        <v>84</v>
      </c>
      <c r="L293" s="372">
        <v>18</v>
      </c>
      <c r="M293" s="372">
        <v>201</v>
      </c>
      <c r="N293" s="372">
        <v>49</v>
      </c>
      <c r="O293" s="372">
        <v>5</v>
      </c>
      <c r="P293" s="372">
        <v>41</v>
      </c>
      <c r="Q293" s="566">
        <v>27</v>
      </c>
      <c r="R293" s="635">
        <f t="shared" ref="R293:R304" si="102">SUM(C293:Q293)</f>
        <v>1228</v>
      </c>
      <c r="S293" s="678">
        <f>R293/SUM(R293:R295)</f>
        <v>0.37553516819571864</v>
      </c>
      <c r="T293" s="15"/>
      <c r="U293" s="15"/>
      <c r="V293" s="15"/>
      <c r="W293" s="17"/>
      <c r="X293" s="15"/>
      <c r="Y293" s="15"/>
      <c r="Z293" s="15"/>
      <c r="AA293" s="15"/>
      <c r="AB293" s="15"/>
      <c r="AC293" s="15"/>
      <c r="AD293" s="15"/>
      <c r="AE293" s="17"/>
      <c r="AF293" s="16"/>
    </row>
    <row r="294" spans="1:32" ht="17.25" hidden="1" customHeight="1" x14ac:dyDescent="0.25">
      <c r="A294" s="2150"/>
      <c r="B294" s="76" t="s">
        <v>206</v>
      </c>
      <c r="C294" s="567">
        <v>0</v>
      </c>
      <c r="D294" s="374">
        <v>2</v>
      </c>
      <c r="E294" s="374">
        <v>4</v>
      </c>
      <c r="F294" s="374">
        <v>0</v>
      </c>
      <c r="G294" s="374">
        <v>0</v>
      </c>
      <c r="H294" s="374">
        <v>1</v>
      </c>
      <c r="I294" s="374">
        <v>0</v>
      </c>
      <c r="J294" s="374">
        <v>12</v>
      </c>
      <c r="K294" s="374">
        <v>0</v>
      </c>
      <c r="L294" s="374">
        <v>1</v>
      </c>
      <c r="M294" s="374">
        <v>6</v>
      </c>
      <c r="N294" s="374">
        <v>3</v>
      </c>
      <c r="O294" s="374">
        <v>0</v>
      </c>
      <c r="P294" s="374">
        <v>0</v>
      </c>
      <c r="Q294" s="568">
        <v>1</v>
      </c>
      <c r="R294" s="636">
        <f t="shared" si="102"/>
        <v>30</v>
      </c>
      <c r="S294" s="679">
        <f>R294/SUM(R293:R295)</f>
        <v>9.1743119266055051E-3</v>
      </c>
      <c r="T294" s="15"/>
      <c r="U294" s="15"/>
      <c r="V294" s="15"/>
      <c r="W294" s="17"/>
      <c r="X294" s="15"/>
      <c r="Y294" s="15"/>
      <c r="Z294" s="15"/>
      <c r="AA294" s="15"/>
      <c r="AB294" s="15"/>
      <c r="AC294" s="15"/>
      <c r="AD294" s="15"/>
      <c r="AE294" s="17"/>
      <c r="AF294" s="16"/>
    </row>
    <row r="295" spans="1:32" ht="17.25" hidden="1" customHeight="1" thickBot="1" x14ac:dyDescent="0.3">
      <c r="A295" s="2151"/>
      <c r="B295" s="77" t="s">
        <v>207</v>
      </c>
      <c r="C295" s="569">
        <v>13</v>
      </c>
      <c r="D295" s="377">
        <v>38</v>
      </c>
      <c r="E295" s="377">
        <v>23</v>
      </c>
      <c r="F295" s="377">
        <v>17</v>
      </c>
      <c r="G295" s="377">
        <v>11</v>
      </c>
      <c r="H295" s="377">
        <v>3</v>
      </c>
      <c r="I295" s="377">
        <v>3</v>
      </c>
      <c r="J295" s="377">
        <v>1324</v>
      </c>
      <c r="K295" s="377">
        <v>46</v>
      </c>
      <c r="L295" s="377">
        <v>38</v>
      </c>
      <c r="M295" s="377">
        <v>287</v>
      </c>
      <c r="N295" s="377">
        <v>92</v>
      </c>
      <c r="O295" s="377">
        <v>11</v>
      </c>
      <c r="P295" s="377">
        <v>41</v>
      </c>
      <c r="Q295" s="570">
        <v>65</v>
      </c>
      <c r="R295" s="638">
        <f t="shared" si="102"/>
        <v>2012</v>
      </c>
      <c r="S295" s="680">
        <f>R295/SUM(R293:R295)</f>
        <v>0.6152905198776758</v>
      </c>
      <c r="T295" s="15"/>
      <c r="U295" s="15"/>
      <c r="V295" s="15"/>
      <c r="W295" s="15"/>
      <c r="X295" s="15"/>
      <c r="Y295" s="15"/>
      <c r="Z295" s="15"/>
      <c r="AA295" s="15"/>
      <c r="AB295" s="15"/>
      <c r="AC295" s="15"/>
      <c r="AD295" s="15"/>
      <c r="AE295" s="15"/>
      <c r="AF295" s="16"/>
    </row>
    <row r="296" spans="1:32" ht="17.25" hidden="1" customHeight="1" x14ac:dyDescent="0.25">
      <c r="A296" s="2149" t="s">
        <v>113</v>
      </c>
      <c r="B296" s="80" t="s">
        <v>205</v>
      </c>
      <c r="C296" s="571">
        <v>5</v>
      </c>
      <c r="D296" s="382">
        <v>42</v>
      </c>
      <c r="E296" s="382">
        <v>38</v>
      </c>
      <c r="F296" s="382">
        <v>34</v>
      </c>
      <c r="G296" s="382">
        <v>11</v>
      </c>
      <c r="H296" s="382">
        <v>2</v>
      </c>
      <c r="I296" s="382">
        <v>8</v>
      </c>
      <c r="J296" s="382">
        <v>1301</v>
      </c>
      <c r="K296" s="382">
        <v>90</v>
      </c>
      <c r="L296" s="382">
        <v>16</v>
      </c>
      <c r="M296" s="382">
        <v>535</v>
      </c>
      <c r="N296" s="382">
        <v>114</v>
      </c>
      <c r="O296" s="382">
        <v>11</v>
      </c>
      <c r="P296" s="382">
        <v>58</v>
      </c>
      <c r="Q296" s="572">
        <v>35</v>
      </c>
      <c r="R296" s="635">
        <f t="shared" si="102"/>
        <v>2300</v>
      </c>
      <c r="S296" s="675">
        <f>R296/SUM(R296:R298)</f>
        <v>0.27932960893854747</v>
      </c>
      <c r="T296" s="15"/>
      <c r="U296" s="15"/>
      <c r="V296" s="15"/>
      <c r="W296" s="15"/>
      <c r="X296" s="15"/>
      <c r="Y296" s="15"/>
      <c r="Z296" s="15"/>
      <c r="AA296" s="15"/>
      <c r="AB296" s="15"/>
      <c r="AC296" s="15"/>
      <c r="AD296" s="15"/>
      <c r="AE296" s="15"/>
      <c r="AF296" s="16"/>
    </row>
    <row r="297" spans="1:32" ht="17.25" hidden="1" customHeight="1" x14ac:dyDescent="0.25">
      <c r="A297" s="2150"/>
      <c r="B297" s="78" t="s">
        <v>206</v>
      </c>
      <c r="C297" s="573">
        <v>0</v>
      </c>
      <c r="D297" s="385">
        <v>0</v>
      </c>
      <c r="E297" s="385">
        <v>4</v>
      </c>
      <c r="F297" s="385">
        <v>3</v>
      </c>
      <c r="G297" s="385">
        <v>0</v>
      </c>
      <c r="H297" s="385">
        <v>1</v>
      </c>
      <c r="I297" s="385">
        <v>0</v>
      </c>
      <c r="J297" s="385">
        <v>30</v>
      </c>
      <c r="K297" s="385">
        <v>2</v>
      </c>
      <c r="L297" s="385">
        <v>0</v>
      </c>
      <c r="M297" s="385">
        <v>15</v>
      </c>
      <c r="N297" s="385">
        <v>6</v>
      </c>
      <c r="O297" s="385">
        <v>1</v>
      </c>
      <c r="P297" s="385">
        <v>3</v>
      </c>
      <c r="Q297" s="574">
        <v>5</v>
      </c>
      <c r="R297" s="636">
        <f t="shared" si="102"/>
        <v>70</v>
      </c>
      <c r="S297" s="676">
        <f>R297/SUM(R296:R298)</f>
        <v>8.501335924216662E-3</v>
      </c>
      <c r="T297" s="15"/>
      <c r="U297" s="15"/>
      <c r="V297" s="15"/>
      <c r="W297" s="15"/>
      <c r="X297" s="15"/>
      <c r="Y297" s="15"/>
      <c r="Z297" s="15"/>
      <c r="AA297" s="15"/>
      <c r="AB297" s="15"/>
      <c r="AC297" s="15"/>
      <c r="AD297" s="15"/>
      <c r="AE297" s="15"/>
      <c r="AF297" s="16"/>
    </row>
    <row r="298" spans="1:32" ht="17.25" hidden="1" customHeight="1" thickBot="1" x14ac:dyDescent="0.3">
      <c r="A298" s="2151"/>
      <c r="B298" s="79" t="s">
        <v>207</v>
      </c>
      <c r="C298" s="575">
        <v>18</v>
      </c>
      <c r="D298" s="388">
        <v>101</v>
      </c>
      <c r="E298" s="388">
        <v>64</v>
      </c>
      <c r="F298" s="388">
        <v>44</v>
      </c>
      <c r="G298" s="388">
        <v>35</v>
      </c>
      <c r="H298" s="388">
        <v>6</v>
      </c>
      <c r="I298" s="388">
        <v>11</v>
      </c>
      <c r="J298" s="388">
        <v>3692</v>
      </c>
      <c r="K298" s="388">
        <v>143</v>
      </c>
      <c r="L298" s="388">
        <v>102</v>
      </c>
      <c r="M298" s="388">
        <v>1032</v>
      </c>
      <c r="N298" s="388">
        <v>268</v>
      </c>
      <c r="O298" s="388">
        <v>32</v>
      </c>
      <c r="P298" s="388">
        <v>191</v>
      </c>
      <c r="Q298" s="576">
        <v>125</v>
      </c>
      <c r="R298" s="638">
        <f t="shared" si="102"/>
        <v>5864</v>
      </c>
      <c r="S298" s="677">
        <f>R298/SUM(R296:R298)</f>
        <v>0.71216905513723583</v>
      </c>
      <c r="T298" s="15"/>
      <c r="U298" s="15"/>
      <c r="V298" s="15"/>
      <c r="W298" s="15"/>
      <c r="X298" s="15"/>
      <c r="Y298" s="15"/>
      <c r="Z298" s="15"/>
      <c r="AA298" s="15"/>
      <c r="AB298" s="15"/>
      <c r="AC298" s="15"/>
      <c r="AD298" s="15"/>
      <c r="AE298" s="15"/>
      <c r="AF298" s="16"/>
    </row>
    <row r="299" spans="1:32" ht="17.25" hidden="1" customHeight="1" x14ac:dyDescent="0.25">
      <c r="A299" s="2149" t="s">
        <v>114</v>
      </c>
      <c r="B299" s="75" t="s">
        <v>205</v>
      </c>
      <c r="C299" s="565">
        <v>4</v>
      </c>
      <c r="D299" s="372">
        <v>21</v>
      </c>
      <c r="E299" s="372">
        <v>18</v>
      </c>
      <c r="F299" s="372">
        <v>10</v>
      </c>
      <c r="G299" s="372">
        <v>2</v>
      </c>
      <c r="H299" s="372">
        <v>0</v>
      </c>
      <c r="I299" s="372">
        <v>6</v>
      </c>
      <c r="J299" s="372">
        <v>466</v>
      </c>
      <c r="K299" s="372">
        <v>34</v>
      </c>
      <c r="L299" s="372">
        <v>5</v>
      </c>
      <c r="M299" s="372">
        <v>259</v>
      </c>
      <c r="N299" s="372">
        <v>44</v>
      </c>
      <c r="O299" s="372">
        <v>1</v>
      </c>
      <c r="P299" s="372">
        <v>37</v>
      </c>
      <c r="Q299" s="566">
        <v>13</v>
      </c>
      <c r="R299" s="635">
        <f t="shared" si="102"/>
        <v>920</v>
      </c>
      <c r="S299" s="678">
        <f>R299/SUM(R299:R301)</f>
        <v>0.10043668122270742</v>
      </c>
      <c r="T299" s="15"/>
      <c r="U299" s="15"/>
      <c r="V299" s="15"/>
      <c r="W299" s="15"/>
      <c r="X299" s="15"/>
      <c r="Y299" s="15"/>
      <c r="Z299" s="15"/>
      <c r="AA299" s="15"/>
      <c r="AB299" s="15"/>
      <c r="AC299" s="15"/>
      <c r="AD299" s="15"/>
      <c r="AE299" s="15"/>
      <c r="AF299" s="16"/>
    </row>
    <row r="300" spans="1:32" ht="17.25" hidden="1" customHeight="1" x14ac:dyDescent="0.25">
      <c r="A300" s="2150"/>
      <c r="B300" s="76" t="s">
        <v>206</v>
      </c>
      <c r="C300" s="567">
        <v>0</v>
      </c>
      <c r="D300" s="379">
        <v>1</v>
      </c>
      <c r="E300" s="379">
        <v>1</v>
      </c>
      <c r="F300" s="379">
        <v>3</v>
      </c>
      <c r="G300" s="379">
        <v>0</v>
      </c>
      <c r="H300" s="379">
        <v>0</v>
      </c>
      <c r="I300" s="379">
        <v>0</v>
      </c>
      <c r="J300" s="379">
        <v>22</v>
      </c>
      <c r="K300" s="379">
        <v>0</v>
      </c>
      <c r="L300" s="379">
        <v>1</v>
      </c>
      <c r="M300" s="379">
        <v>3</v>
      </c>
      <c r="N300" s="379">
        <v>11</v>
      </c>
      <c r="O300" s="379">
        <v>0</v>
      </c>
      <c r="P300" s="379">
        <v>4</v>
      </c>
      <c r="Q300" s="577">
        <v>1</v>
      </c>
      <c r="R300" s="636">
        <f t="shared" si="102"/>
        <v>47</v>
      </c>
      <c r="S300" s="679">
        <f>R300/SUM(R299:R301)</f>
        <v>5.1310043668122271E-3</v>
      </c>
      <c r="T300" s="15"/>
      <c r="U300" s="15"/>
      <c r="V300" s="15"/>
      <c r="W300" s="15"/>
      <c r="X300" s="15"/>
      <c r="Y300" s="15"/>
      <c r="Z300" s="15"/>
      <c r="AA300" s="15"/>
      <c r="AB300" s="15"/>
      <c r="AC300" s="15"/>
      <c r="AD300" s="15"/>
      <c r="AE300" s="15"/>
      <c r="AF300" s="16"/>
    </row>
    <row r="301" spans="1:32" ht="17.25" hidden="1" customHeight="1" thickBot="1" x14ac:dyDescent="0.3">
      <c r="A301" s="2151"/>
      <c r="B301" s="77" t="s">
        <v>207</v>
      </c>
      <c r="C301" s="569">
        <v>30</v>
      </c>
      <c r="D301" s="377">
        <v>168</v>
      </c>
      <c r="E301" s="377">
        <v>120</v>
      </c>
      <c r="F301" s="377">
        <v>54</v>
      </c>
      <c r="G301" s="377">
        <v>46</v>
      </c>
      <c r="H301" s="377">
        <v>9</v>
      </c>
      <c r="I301" s="377">
        <v>12</v>
      </c>
      <c r="J301" s="377">
        <v>5158</v>
      </c>
      <c r="K301" s="377">
        <v>215</v>
      </c>
      <c r="L301" s="377">
        <v>91</v>
      </c>
      <c r="M301" s="377">
        <v>1398</v>
      </c>
      <c r="N301" s="377">
        <v>384</v>
      </c>
      <c r="O301" s="377">
        <v>31</v>
      </c>
      <c r="P301" s="377">
        <v>282</v>
      </c>
      <c r="Q301" s="570">
        <v>195</v>
      </c>
      <c r="R301" s="638">
        <f t="shared" si="102"/>
        <v>8193</v>
      </c>
      <c r="S301" s="680">
        <f>R301/SUM(R299:R301)</f>
        <v>0.89443231441048032</v>
      </c>
      <c r="T301" s="15"/>
      <c r="U301" s="15"/>
      <c r="V301" s="15"/>
      <c r="W301" s="17"/>
      <c r="X301" s="15"/>
      <c r="Y301" s="15"/>
      <c r="Z301" s="15"/>
      <c r="AA301" s="15"/>
      <c r="AB301" s="15"/>
      <c r="AC301" s="15"/>
      <c r="AD301" s="15"/>
      <c r="AE301" s="17"/>
      <c r="AF301" s="16"/>
    </row>
    <row r="302" spans="1:32" ht="17.25" hidden="1" customHeight="1" x14ac:dyDescent="0.25">
      <c r="A302" s="2150" t="s">
        <v>115</v>
      </c>
      <c r="B302" s="221" t="s">
        <v>205</v>
      </c>
      <c r="C302" s="578">
        <v>0</v>
      </c>
      <c r="D302" s="391">
        <v>0</v>
      </c>
      <c r="E302" s="391">
        <v>0</v>
      </c>
      <c r="F302" s="391">
        <v>0</v>
      </c>
      <c r="G302" s="391">
        <v>0</v>
      </c>
      <c r="H302" s="391">
        <v>0</v>
      </c>
      <c r="I302" s="391">
        <v>0</v>
      </c>
      <c r="J302" s="391">
        <v>73</v>
      </c>
      <c r="K302" s="391">
        <v>0</v>
      </c>
      <c r="L302" s="391">
        <v>0</v>
      </c>
      <c r="M302" s="391">
        <v>9</v>
      </c>
      <c r="N302" s="391">
        <v>14</v>
      </c>
      <c r="O302" s="391">
        <v>0</v>
      </c>
      <c r="P302" s="391">
        <v>2</v>
      </c>
      <c r="Q302" s="579">
        <v>0</v>
      </c>
      <c r="R302" s="579">
        <f t="shared" si="102"/>
        <v>98</v>
      </c>
      <c r="S302" s="675">
        <f>R302/SUM(R302:R304)</f>
        <v>0.3462897526501767</v>
      </c>
      <c r="T302" s="15"/>
      <c r="U302" s="15"/>
      <c r="V302" s="15"/>
      <c r="W302" s="17"/>
      <c r="X302" s="15"/>
      <c r="Y302" s="15"/>
      <c r="Z302" s="15"/>
      <c r="AA302" s="15"/>
      <c r="AB302" s="15"/>
      <c r="AC302" s="15"/>
      <c r="AD302" s="15"/>
      <c r="AE302" s="17"/>
      <c r="AF302" s="16"/>
    </row>
    <row r="303" spans="1:32" ht="17.25" hidden="1" customHeight="1" x14ac:dyDescent="0.25">
      <c r="A303" s="2150"/>
      <c r="B303" s="78" t="s">
        <v>206</v>
      </c>
      <c r="C303" s="573">
        <v>0</v>
      </c>
      <c r="D303" s="385">
        <v>0</v>
      </c>
      <c r="E303" s="385">
        <v>0</v>
      </c>
      <c r="F303" s="385">
        <v>0</v>
      </c>
      <c r="G303" s="385">
        <v>0</v>
      </c>
      <c r="H303" s="385">
        <v>0</v>
      </c>
      <c r="I303" s="385">
        <v>0</v>
      </c>
      <c r="J303" s="385">
        <v>0</v>
      </c>
      <c r="K303" s="385">
        <v>0</v>
      </c>
      <c r="L303" s="385">
        <v>0</v>
      </c>
      <c r="M303" s="385">
        <v>1</v>
      </c>
      <c r="N303" s="385">
        <v>1</v>
      </c>
      <c r="O303" s="385">
        <v>0</v>
      </c>
      <c r="P303" s="385">
        <v>0</v>
      </c>
      <c r="Q303" s="574">
        <v>0</v>
      </c>
      <c r="R303" s="574">
        <f t="shared" si="102"/>
        <v>2</v>
      </c>
      <c r="S303" s="694">
        <f>R303/SUM(R302:R304)</f>
        <v>7.0671378091872791E-3</v>
      </c>
      <c r="T303" s="15"/>
      <c r="U303" s="15"/>
      <c r="V303" s="15"/>
      <c r="W303" s="17"/>
      <c r="X303" s="15"/>
      <c r="Y303" s="15"/>
      <c r="Z303" s="15"/>
      <c r="AA303" s="15"/>
      <c r="AB303" s="15"/>
      <c r="AC303" s="15"/>
      <c r="AD303" s="15"/>
      <c r="AE303" s="17"/>
      <c r="AF303" s="16"/>
    </row>
    <row r="304" spans="1:32" ht="17.25" hidden="1" customHeight="1" thickBot="1" x14ac:dyDescent="0.3">
      <c r="A304" s="2165"/>
      <c r="B304" s="156" t="s">
        <v>207</v>
      </c>
      <c r="C304" s="580">
        <v>0</v>
      </c>
      <c r="D304" s="394">
        <v>1</v>
      </c>
      <c r="E304" s="394">
        <v>2</v>
      </c>
      <c r="F304" s="394">
        <v>0</v>
      </c>
      <c r="G304" s="394">
        <v>0</v>
      </c>
      <c r="H304" s="394">
        <v>0</v>
      </c>
      <c r="I304" s="394">
        <v>0</v>
      </c>
      <c r="J304" s="394">
        <v>131</v>
      </c>
      <c r="K304" s="394">
        <v>4</v>
      </c>
      <c r="L304" s="394">
        <v>0</v>
      </c>
      <c r="M304" s="394">
        <v>32</v>
      </c>
      <c r="N304" s="394">
        <v>9</v>
      </c>
      <c r="O304" s="394">
        <v>0</v>
      </c>
      <c r="P304" s="394">
        <v>1</v>
      </c>
      <c r="Q304" s="581">
        <v>3</v>
      </c>
      <c r="R304" s="581">
        <f t="shared" si="102"/>
        <v>183</v>
      </c>
      <c r="S304" s="692">
        <f>R304/SUM(R302:R304)</f>
        <v>0.64664310954063609</v>
      </c>
      <c r="T304" s="16"/>
      <c r="U304" s="16"/>
      <c r="V304" s="16"/>
      <c r="W304" s="16"/>
      <c r="X304" s="16"/>
      <c r="Y304" s="16"/>
      <c r="Z304" s="16"/>
      <c r="AA304" s="16"/>
      <c r="AB304" s="16"/>
      <c r="AC304" s="16"/>
      <c r="AD304" s="16"/>
      <c r="AE304" s="16"/>
      <c r="AF304" s="15"/>
    </row>
    <row r="305" spans="1:32" ht="17.25" hidden="1" customHeight="1" thickTop="1" x14ac:dyDescent="0.25">
      <c r="A305" s="2150" t="s">
        <v>135</v>
      </c>
      <c r="B305" s="155" t="s">
        <v>205</v>
      </c>
      <c r="C305" s="224">
        <f>SUM(C293,C296,C299,C302)</f>
        <v>15</v>
      </c>
      <c r="D305" s="224">
        <f t="shared" ref="D305:Q305" si="103">SUM(D293,D296,D299,D302)</f>
        <v>86</v>
      </c>
      <c r="E305" s="224">
        <f t="shared" si="103"/>
        <v>81</v>
      </c>
      <c r="F305" s="224">
        <f t="shared" si="103"/>
        <v>65</v>
      </c>
      <c r="G305" s="224">
        <f t="shared" si="103"/>
        <v>17</v>
      </c>
      <c r="H305" s="224">
        <f t="shared" si="103"/>
        <v>4</v>
      </c>
      <c r="I305" s="224">
        <f t="shared" si="103"/>
        <v>19</v>
      </c>
      <c r="J305" s="224">
        <f t="shared" si="103"/>
        <v>2557</v>
      </c>
      <c r="K305" s="224">
        <f t="shared" si="103"/>
        <v>208</v>
      </c>
      <c r="L305" s="224">
        <f t="shared" si="103"/>
        <v>39</v>
      </c>
      <c r="M305" s="224">
        <f t="shared" si="103"/>
        <v>1004</v>
      </c>
      <c r="N305" s="224">
        <f t="shared" si="103"/>
        <v>221</v>
      </c>
      <c r="O305" s="224">
        <f t="shared" si="103"/>
        <v>17</v>
      </c>
      <c r="P305" s="224">
        <f t="shared" si="103"/>
        <v>138</v>
      </c>
      <c r="Q305" s="224">
        <f t="shared" si="103"/>
        <v>75</v>
      </c>
      <c r="R305" s="224">
        <f t="shared" ref="R305:R307" si="104">SUM(C305:Q305)</f>
        <v>4546</v>
      </c>
      <c r="S305" s="698">
        <f>R305/SUM(R305:R307)</f>
        <v>0.21702391750608679</v>
      </c>
      <c r="T305" s="16"/>
      <c r="U305" s="16"/>
      <c r="V305" s="16"/>
      <c r="W305" s="16"/>
      <c r="X305" s="16"/>
      <c r="Y305" s="16"/>
      <c r="Z305" s="16"/>
      <c r="AA305" s="16"/>
      <c r="AB305" s="16"/>
      <c r="AC305" s="16"/>
      <c r="AD305" s="16"/>
      <c r="AE305" s="16"/>
      <c r="AF305" s="15"/>
    </row>
    <row r="306" spans="1:32" ht="17.25" hidden="1" customHeight="1" x14ac:dyDescent="0.25">
      <c r="A306" s="2150"/>
      <c r="B306" s="76" t="s">
        <v>206</v>
      </c>
      <c r="C306" s="227">
        <f>SUM(C294,C297,C300,C303)</f>
        <v>0</v>
      </c>
      <c r="D306" s="227">
        <f t="shared" ref="D306:Q306" si="105">SUM(D294,D297,D300,D303)</f>
        <v>3</v>
      </c>
      <c r="E306" s="227">
        <f t="shared" si="105"/>
        <v>9</v>
      </c>
      <c r="F306" s="227">
        <f t="shared" si="105"/>
        <v>6</v>
      </c>
      <c r="G306" s="227">
        <f t="shared" si="105"/>
        <v>0</v>
      </c>
      <c r="H306" s="227">
        <f t="shared" si="105"/>
        <v>2</v>
      </c>
      <c r="I306" s="227">
        <f t="shared" si="105"/>
        <v>0</v>
      </c>
      <c r="J306" s="227">
        <f t="shared" si="105"/>
        <v>64</v>
      </c>
      <c r="K306" s="227">
        <f t="shared" si="105"/>
        <v>2</v>
      </c>
      <c r="L306" s="227">
        <f t="shared" si="105"/>
        <v>2</v>
      </c>
      <c r="M306" s="227">
        <f t="shared" si="105"/>
        <v>25</v>
      </c>
      <c r="N306" s="227">
        <f t="shared" si="105"/>
        <v>21</v>
      </c>
      <c r="O306" s="227">
        <f t="shared" si="105"/>
        <v>1</v>
      </c>
      <c r="P306" s="227">
        <f t="shared" si="105"/>
        <v>7</v>
      </c>
      <c r="Q306" s="227">
        <f t="shared" si="105"/>
        <v>7</v>
      </c>
      <c r="R306" s="227">
        <f t="shared" si="104"/>
        <v>149</v>
      </c>
      <c r="S306" s="681">
        <f>R306/SUM(R305:R307)</f>
        <v>7.113190432997565E-3</v>
      </c>
      <c r="T306" s="16"/>
      <c r="U306" s="16"/>
      <c r="V306" s="16"/>
      <c r="W306" s="16"/>
      <c r="X306" s="16"/>
      <c r="Y306" s="16"/>
      <c r="Z306" s="16"/>
      <c r="AA306" s="16"/>
      <c r="AB306" s="16"/>
      <c r="AC306" s="16"/>
      <c r="AD306" s="16"/>
      <c r="AE306" s="16"/>
      <c r="AF306" s="15"/>
    </row>
    <row r="307" spans="1:32" ht="17.25" hidden="1" customHeight="1" thickBot="1" x14ac:dyDescent="0.3">
      <c r="A307" s="2150"/>
      <c r="B307" s="122" t="s">
        <v>207</v>
      </c>
      <c r="C307" s="281">
        <f>SUM(C295,C298,C301,C304)</f>
        <v>61</v>
      </c>
      <c r="D307" s="281">
        <f t="shared" ref="D307:Q307" si="106">SUM(D295,D298,D301,D304)</f>
        <v>308</v>
      </c>
      <c r="E307" s="281">
        <f t="shared" si="106"/>
        <v>209</v>
      </c>
      <c r="F307" s="281">
        <f t="shared" si="106"/>
        <v>115</v>
      </c>
      <c r="G307" s="281">
        <f t="shared" si="106"/>
        <v>92</v>
      </c>
      <c r="H307" s="281">
        <f t="shared" si="106"/>
        <v>18</v>
      </c>
      <c r="I307" s="281">
        <f t="shared" si="106"/>
        <v>26</v>
      </c>
      <c r="J307" s="281">
        <f t="shared" si="106"/>
        <v>10305</v>
      </c>
      <c r="K307" s="281">
        <f t="shared" si="106"/>
        <v>408</v>
      </c>
      <c r="L307" s="281">
        <f t="shared" si="106"/>
        <v>231</v>
      </c>
      <c r="M307" s="281">
        <f t="shared" si="106"/>
        <v>2749</v>
      </c>
      <c r="N307" s="281">
        <f t="shared" si="106"/>
        <v>753</v>
      </c>
      <c r="O307" s="281">
        <f t="shared" si="106"/>
        <v>74</v>
      </c>
      <c r="P307" s="281">
        <f t="shared" si="106"/>
        <v>515</v>
      </c>
      <c r="Q307" s="281">
        <f t="shared" si="106"/>
        <v>388</v>
      </c>
      <c r="R307" s="281">
        <f t="shared" si="104"/>
        <v>16252</v>
      </c>
      <c r="S307" s="1195">
        <f>R307/SUM(R305:R307)</f>
        <v>0.77586289206091563</v>
      </c>
      <c r="T307" s="14"/>
      <c r="U307" s="14"/>
      <c r="V307" s="14"/>
      <c r="W307" s="14"/>
      <c r="X307" s="14"/>
      <c r="Y307" s="14"/>
      <c r="Z307" s="14"/>
      <c r="AA307" s="14"/>
      <c r="AB307" s="14"/>
      <c r="AC307" s="14"/>
      <c r="AD307" s="14"/>
      <c r="AE307" s="14"/>
      <c r="AF307" s="14"/>
    </row>
    <row r="308" spans="1:32" ht="17.25" hidden="1" customHeight="1" thickBot="1" x14ac:dyDescent="0.3">
      <c r="A308" s="2161" t="s">
        <v>166</v>
      </c>
      <c r="B308" s="2162"/>
      <c r="C308" s="2159"/>
      <c r="D308" s="2159"/>
      <c r="E308" s="2159"/>
      <c r="F308" s="2159"/>
      <c r="G308" s="2159"/>
      <c r="H308" s="2159"/>
      <c r="I308" s="2159"/>
      <c r="J308" s="2159"/>
      <c r="K308" s="2159"/>
      <c r="L308" s="2159"/>
      <c r="M308" s="2159"/>
      <c r="N308" s="2159"/>
      <c r="O308" s="2159"/>
      <c r="P308" s="2159"/>
      <c r="Q308" s="2159"/>
      <c r="R308" s="2162"/>
      <c r="S308" s="2163"/>
      <c r="T308" s="14"/>
      <c r="U308" s="14"/>
      <c r="V308" s="14"/>
      <c r="W308" s="14"/>
      <c r="X308" s="14"/>
      <c r="Y308" s="14"/>
      <c r="Z308" s="14"/>
      <c r="AA308" s="14"/>
      <c r="AB308" s="14"/>
      <c r="AC308" s="14"/>
      <c r="AD308" s="14"/>
      <c r="AE308" s="14"/>
      <c r="AF308" s="14"/>
    </row>
    <row r="309" spans="1:32" ht="17.25" hidden="1" customHeight="1" thickBot="1" x14ac:dyDescent="0.3">
      <c r="A309" s="2149" t="s">
        <v>167</v>
      </c>
      <c r="B309" s="75" t="s">
        <v>205</v>
      </c>
      <c r="C309" s="371">
        <v>0</v>
      </c>
      <c r="D309" s="372">
        <v>0</v>
      </c>
      <c r="E309" s="372">
        <v>0</v>
      </c>
      <c r="F309" s="372">
        <v>0</v>
      </c>
      <c r="G309" s="372">
        <v>0</v>
      </c>
      <c r="H309" s="372">
        <v>0</v>
      </c>
      <c r="I309" s="372">
        <v>0</v>
      </c>
      <c r="J309" s="372">
        <v>1</v>
      </c>
      <c r="K309" s="372">
        <v>0</v>
      </c>
      <c r="L309" s="372">
        <v>0</v>
      </c>
      <c r="M309" s="372">
        <v>0</v>
      </c>
      <c r="N309" s="372">
        <v>0</v>
      </c>
      <c r="O309" s="372">
        <v>0</v>
      </c>
      <c r="P309" s="372">
        <v>0</v>
      </c>
      <c r="Q309" s="373">
        <v>0</v>
      </c>
      <c r="R309" s="660">
        <f t="shared" ref="R309:R320" si="107">SUM(C309:Q309)</f>
        <v>1</v>
      </c>
      <c r="S309" s="1329">
        <f>R309/SUM(R309:R311)</f>
        <v>8.1967213114754103E-3</v>
      </c>
      <c r="T309" s="14"/>
      <c r="U309" s="14"/>
      <c r="V309" s="14"/>
      <c r="W309" s="14"/>
      <c r="X309" s="14"/>
      <c r="Y309" s="14"/>
      <c r="Z309" s="14"/>
      <c r="AA309" s="14"/>
      <c r="AB309" s="14"/>
      <c r="AC309" s="14"/>
      <c r="AD309" s="14"/>
      <c r="AE309" s="14"/>
      <c r="AF309" s="14"/>
    </row>
    <row r="310" spans="1:32" ht="17.25" hidden="1" customHeight="1" thickBot="1" x14ac:dyDescent="0.3">
      <c r="A310" s="2150"/>
      <c r="B310" s="76" t="s">
        <v>206</v>
      </c>
      <c r="C310" s="374">
        <v>0</v>
      </c>
      <c r="D310" s="374">
        <v>0</v>
      </c>
      <c r="E310" s="374">
        <v>0</v>
      </c>
      <c r="F310" s="374">
        <v>0</v>
      </c>
      <c r="G310" s="374">
        <v>0</v>
      </c>
      <c r="H310" s="374">
        <v>0</v>
      </c>
      <c r="I310" s="374">
        <v>0</v>
      </c>
      <c r="J310" s="374">
        <v>0</v>
      </c>
      <c r="K310" s="374">
        <v>0</v>
      </c>
      <c r="L310" s="374">
        <v>0</v>
      </c>
      <c r="M310" s="374">
        <v>0</v>
      </c>
      <c r="N310" s="374">
        <v>0</v>
      </c>
      <c r="O310" s="374">
        <v>0</v>
      </c>
      <c r="P310" s="374">
        <v>0</v>
      </c>
      <c r="Q310" s="375">
        <v>0</v>
      </c>
      <c r="R310" s="661">
        <f t="shared" si="107"/>
        <v>0</v>
      </c>
      <c r="S310" s="678">
        <f>R310/SUM(R309:R311)</f>
        <v>0</v>
      </c>
      <c r="T310" s="14"/>
      <c r="U310" s="14"/>
      <c r="V310" s="14"/>
      <c r="W310" s="14"/>
      <c r="X310" s="14"/>
      <c r="Y310" s="14"/>
      <c r="Z310" s="14"/>
      <c r="AA310" s="14"/>
      <c r="AB310" s="14"/>
      <c r="AC310" s="14"/>
      <c r="AD310" s="14"/>
      <c r="AE310" s="14"/>
      <c r="AF310" s="14"/>
    </row>
    <row r="311" spans="1:32" ht="17.25" hidden="1" customHeight="1" thickBot="1" x14ac:dyDescent="0.3">
      <c r="A311" s="2151"/>
      <c r="B311" s="77" t="s">
        <v>207</v>
      </c>
      <c r="C311" s="376">
        <v>0</v>
      </c>
      <c r="D311" s="377">
        <v>5</v>
      </c>
      <c r="E311" s="377">
        <v>1</v>
      </c>
      <c r="F311" s="377">
        <v>0</v>
      </c>
      <c r="G311" s="377">
        <v>0</v>
      </c>
      <c r="H311" s="377">
        <v>0</v>
      </c>
      <c r="I311" s="377">
        <v>0</v>
      </c>
      <c r="J311" s="377">
        <v>78</v>
      </c>
      <c r="K311" s="377">
        <v>3</v>
      </c>
      <c r="L311" s="377">
        <v>1</v>
      </c>
      <c r="M311" s="377">
        <v>18</v>
      </c>
      <c r="N311" s="377">
        <v>7</v>
      </c>
      <c r="O311" s="377">
        <v>0</v>
      </c>
      <c r="P311" s="377">
        <v>3</v>
      </c>
      <c r="Q311" s="378">
        <v>5</v>
      </c>
      <c r="R311" s="662">
        <f t="shared" si="107"/>
        <v>121</v>
      </c>
      <c r="S311" s="678">
        <f>R311/SUM(R309:R311)</f>
        <v>0.99180327868852458</v>
      </c>
      <c r="T311" s="14"/>
      <c r="U311" s="14"/>
      <c r="V311" s="14"/>
      <c r="W311" s="14"/>
      <c r="X311" s="14"/>
      <c r="Y311" s="14"/>
      <c r="Z311" s="14"/>
      <c r="AA311" s="14"/>
      <c r="AB311" s="14"/>
      <c r="AC311" s="14"/>
      <c r="AD311" s="14"/>
      <c r="AE311" s="14"/>
      <c r="AF311" s="14"/>
    </row>
    <row r="312" spans="1:32" ht="17.25" hidden="1" customHeight="1" thickBot="1" x14ac:dyDescent="0.3">
      <c r="A312" s="2149" t="s">
        <v>168</v>
      </c>
      <c r="B312" s="80" t="s">
        <v>205</v>
      </c>
      <c r="C312" s="381">
        <v>10</v>
      </c>
      <c r="D312" s="382">
        <v>70</v>
      </c>
      <c r="E312" s="382">
        <v>62</v>
      </c>
      <c r="F312" s="382">
        <v>45</v>
      </c>
      <c r="G312" s="382">
        <v>11</v>
      </c>
      <c r="H312" s="382">
        <v>1</v>
      </c>
      <c r="I312" s="382">
        <v>17</v>
      </c>
      <c r="J312" s="382">
        <v>1821</v>
      </c>
      <c r="K312" s="382">
        <v>172</v>
      </c>
      <c r="L312" s="382">
        <v>30</v>
      </c>
      <c r="M312" s="382">
        <v>722</v>
      </c>
      <c r="N312" s="382">
        <v>169</v>
      </c>
      <c r="O312" s="382">
        <v>14</v>
      </c>
      <c r="P312" s="382">
        <v>103</v>
      </c>
      <c r="Q312" s="383">
        <v>51</v>
      </c>
      <c r="R312" s="663">
        <f t="shared" si="107"/>
        <v>3298</v>
      </c>
      <c r="S312" s="675">
        <f>R312/SUM(R312:R314)</f>
        <v>0.2379681073670539</v>
      </c>
      <c r="T312" s="14"/>
      <c r="U312" s="14"/>
      <c r="V312" s="14"/>
      <c r="W312" s="14"/>
      <c r="X312" s="14"/>
      <c r="Y312" s="14"/>
      <c r="Z312" s="14"/>
      <c r="AA312" s="14"/>
      <c r="AB312" s="14"/>
      <c r="AC312" s="14"/>
      <c r="AD312" s="14"/>
      <c r="AE312" s="14"/>
      <c r="AF312" s="14"/>
    </row>
    <row r="313" spans="1:32" ht="17.25" hidden="1" customHeight="1" thickBot="1" x14ac:dyDescent="0.3">
      <c r="A313" s="2150"/>
      <c r="B313" s="78" t="s">
        <v>206</v>
      </c>
      <c r="C313" s="384">
        <v>0</v>
      </c>
      <c r="D313" s="385">
        <v>2</v>
      </c>
      <c r="E313" s="385">
        <v>6</v>
      </c>
      <c r="F313" s="385">
        <v>5</v>
      </c>
      <c r="G313" s="385">
        <v>0</v>
      </c>
      <c r="H313" s="385">
        <v>1</v>
      </c>
      <c r="I313" s="385">
        <v>0</v>
      </c>
      <c r="J313" s="385">
        <v>40</v>
      </c>
      <c r="K313" s="385">
        <v>2</v>
      </c>
      <c r="L313" s="385">
        <v>2</v>
      </c>
      <c r="M313" s="385">
        <v>15</v>
      </c>
      <c r="N313" s="385">
        <v>15</v>
      </c>
      <c r="O313" s="385">
        <v>1</v>
      </c>
      <c r="P313" s="385">
        <v>4</v>
      </c>
      <c r="Q313" s="386">
        <v>3</v>
      </c>
      <c r="R313" s="664">
        <f t="shared" si="107"/>
        <v>96</v>
      </c>
      <c r="S313" s="675">
        <f>R313/SUM(R312:R314)</f>
        <v>6.9269067032253408E-3</v>
      </c>
      <c r="T313" s="14"/>
      <c r="U313" s="14"/>
      <c r="V313" s="14"/>
      <c r="W313" s="14"/>
      <c r="X313" s="14"/>
      <c r="Y313" s="14"/>
      <c r="Z313" s="14"/>
      <c r="AA313" s="14"/>
      <c r="AB313" s="14"/>
      <c r="AC313" s="14"/>
      <c r="AD313" s="14"/>
      <c r="AE313" s="14"/>
      <c r="AF313" s="14"/>
    </row>
    <row r="314" spans="1:32" ht="17.25" hidden="1" customHeight="1" thickBot="1" x14ac:dyDescent="0.3">
      <c r="A314" s="2151"/>
      <c r="B314" s="79" t="s">
        <v>207</v>
      </c>
      <c r="C314" s="387">
        <v>44</v>
      </c>
      <c r="D314" s="388">
        <v>205</v>
      </c>
      <c r="E314" s="388">
        <v>127</v>
      </c>
      <c r="F314" s="388">
        <v>76</v>
      </c>
      <c r="G314" s="388">
        <v>63</v>
      </c>
      <c r="H314" s="388">
        <v>12</v>
      </c>
      <c r="I314" s="388">
        <v>17</v>
      </c>
      <c r="J314" s="388">
        <v>6601</v>
      </c>
      <c r="K314" s="388">
        <v>257</v>
      </c>
      <c r="L314" s="388">
        <v>152</v>
      </c>
      <c r="M314" s="388">
        <v>1791</v>
      </c>
      <c r="N314" s="388">
        <v>482</v>
      </c>
      <c r="O314" s="388">
        <v>51</v>
      </c>
      <c r="P314" s="388">
        <v>320</v>
      </c>
      <c r="Q314" s="389">
        <v>267</v>
      </c>
      <c r="R314" s="665">
        <f t="shared" si="107"/>
        <v>10465</v>
      </c>
      <c r="S314" s="675">
        <f>R314/SUM(R312:R314)</f>
        <v>0.75510498592972075</v>
      </c>
      <c r="T314" s="14"/>
      <c r="U314" s="14"/>
      <c r="V314" s="14"/>
      <c r="W314" s="14"/>
      <c r="X314" s="14"/>
      <c r="Y314" s="14"/>
      <c r="Z314" s="14"/>
      <c r="AA314" s="14"/>
      <c r="AB314" s="14"/>
      <c r="AC314" s="14"/>
      <c r="AD314" s="14"/>
      <c r="AE314" s="14"/>
      <c r="AF314" s="14"/>
    </row>
    <row r="315" spans="1:32" ht="17.25" hidden="1" customHeight="1" thickBot="1" x14ac:dyDescent="0.3">
      <c r="A315" s="2149" t="s">
        <v>169</v>
      </c>
      <c r="B315" s="75" t="s">
        <v>205</v>
      </c>
      <c r="C315" s="371">
        <v>5</v>
      </c>
      <c r="D315" s="372">
        <v>15</v>
      </c>
      <c r="E315" s="372">
        <v>18</v>
      </c>
      <c r="F315" s="372">
        <v>17</v>
      </c>
      <c r="G315" s="372">
        <v>5</v>
      </c>
      <c r="H315" s="372">
        <v>3</v>
      </c>
      <c r="I315" s="372">
        <v>2</v>
      </c>
      <c r="J315" s="372">
        <v>634</v>
      </c>
      <c r="K315" s="372">
        <v>32</v>
      </c>
      <c r="L315" s="372">
        <v>7</v>
      </c>
      <c r="M315" s="372">
        <v>263</v>
      </c>
      <c r="N315" s="372">
        <v>49</v>
      </c>
      <c r="O315" s="372">
        <v>3</v>
      </c>
      <c r="P315" s="372">
        <v>33</v>
      </c>
      <c r="Q315" s="373">
        <v>20</v>
      </c>
      <c r="R315" s="660">
        <f t="shared" si="107"/>
        <v>1106</v>
      </c>
      <c r="S315" s="678">
        <f>R315/SUM(R315:R317)</f>
        <v>0.17243529778609293</v>
      </c>
      <c r="T315" s="14"/>
      <c r="U315" s="14"/>
      <c r="V315" s="14"/>
      <c r="W315" s="14"/>
      <c r="X315" s="14"/>
      <c r="Y315" s="14"/>
      <c r="Z315" s="14"/>
      <c r="AA315" s="14"/>
      <c r="AB315" s="14"/>
      <c r="AC315" s="14"/>
      <c r="AD315" s="14"/>
      <c r="AE315" s="14"/>
      <c r="AF315" s="14"/>
    </row>
    <row r="316" spans="1:32" ht="17.25" hidden="1" customHeight="1" thickBot="1" x14ac:dyDescent="0.3">
      <c r="A316" s="2150"/>
      <c r="B316" s="76" t="s">
        <v>206</v>
      </c>
      <c r="C316" s="374">
        <v>0</v>
      </c>
      <c r="D316" s="379">
        <v>1</v>
      </c>
      <c r="E316" s="379">
        <v>3</v>
      </c>
      <c r="F316" s="379">
        <v>1</v>
      </c>
      <c r="G316" s="379">
        <v>0</v>
      </c>
      <c r="H316" s="379">
        <v>0</v>
      </c>
      <c r="I316" s="379">
        <v>0</v>
      </c>
      <c r="J316" s="379">
        <v>19</v>
      </c>
      <c r="K316" s="379">
        <v>0</v>
      </c>
      <c r="L316" s="379">
        <v>0</v>
      </c>
      <c r="M316" s="379">
        <v>7</v>
      </c>
      <c r="N316" s="379">
        <v>6</v>
      </c>
      <c r="O316" s="379">
        <v>0</v>
      </c>
      <c r="P316" s="379">
        <v>3</v>
      </c>
      <c r="Q316" s="380">
        <v>4</v>
      </c>
      <c r="R316" s="661">
        <f t="shared" si="107"/>
        <v>44</v>
      </c>
      <c r="S316" s="678">
        <f>R316/SUM(R315:R317)</f>
        <v>6.8599937636420333E-3</v>
      </c>
      <c r="T316" s="14"/>
      <c r="U316" s="14"/>
      <c r="V316" s="14"/>
      <c r="W316" s="14"/>
      <c r="X316" s="14"/>
      <c r="Y316" s="14"/>
      <c r="Z316" s="14"/>
      <c r="AA316" s="14"/>
      <c r="AB316" s="14"/>
      <c r="AC316" s="14"/>
      <c r="AD316" s="14"/>
      <c r="AE316" s="14"/>
      <c r="AF316" s="14"/>
    </row>
    <row r="317" spans="1:32" ht="17.25" hidden="1" customHeight="1" thickBot="1" x14ac:dyDescent="0.3">
      <c r="A317" s="2150"/>
      <c r="B317" s="122" t="s">
        <v>207</v>
      </c>
      <c r="C317" s="376">
        <v>17</v>
      </c>
      <c r="D317" s="377">
        <v>85</v>
      </c>
      <c r="E317" s="377">
        <v>75</v>
      </c>
      <c r="F317" s="377">
        <v>35</v>
      </c>
      <c r="G317" s="377">
        <v>26</v>
      </c>
      <c r="H317" s="377">
        <v>5</v>
      </c>
      <c r="I317" s="377">
        <v>8</v>
      </c>
      <c r="J317" s="377">
        <v>3392</v>
      </c>
      <c r="K317" s="377">
        <v>137</v>
      </c>
      <c r="L317" s="377">
        <v>67</v>
      </c>
      <c r="M317" s="377">
        <v>867</v>
      </c>
      <c r="N317" s="377">
        <v>240</v>
      </c>
      <c r="O317" s="377">
        <v>23</v>
      </c>
      <c r="P317" s="377">
        <v>179</v>
      </c>
      <c r="Q317" s="378">
        <v>108</v>
      </c>
      <c r="R317" s="662">
        <f t="shared" si="107"/>
        <v>5264</v>
      </c>
      <c r="S317" s="678">
        <f>R317/SUM(R315:R317)</f>
        <v>0.820704708450265</v>
      </c>
      <c r="T317" s="14"/>
      <c r="U317" s="14"/>
      <c r="V317" s="14"/>
      <c r="W317" s="14"/>
      <c r="X317" s="14"/>
      <c r="Y317" s="14"/>
      <c r="Z317" s="14"/>
      <c r="AA317" s="14"/>
      <c r="AB317" s="14"/>
      <c r="AC317" s="14"/>
      <c r="AD317" s="14"/>
      <c r="AE317" s="14"/>
      <c r="AF317" s="14"/>
    </row>
    <row r="318" spans="1:32" ht="17.25" hidden="1" customHeight="1" thickBot="1" x14ac:dyDescent="0.3">
      <c r="A318" s="2149" t="s">
        <v>170</v>
      </c>
      <c r="B318" s="80" t="s">
        <v>205</v>
      </c>
      <c r="C318" s="390">
        <v>0</v>
      </c>
      <c r="D318" s="391">
        <v>1</v>
      </c>
      <c r="E318" s="391">
        <v>1</v>
      </c>
      <c r="F318" s="391">
        <v>3</v>
      </c>
      <c r="G318" s="391">
        <v>1</v>
      </c>
      <c r="H318" s="391">
        <v>0</v>
      </c>
      <c r="I318" s="391">
        <v>0</v>
      </c>
      <c r="J318" s="391">
        <v>101</v>
      </c>
      <c r="K318" s="391">
        <v>4</v>
      </c>
      <c r="L318" s="391">
        <v>2</v>
      </c>
      <c r="M318" s="391">
        <v>19</v>
      </c>
      <c r="N318" s="391">
        <v>3</v>
      </c>
      <c r="O318" s="391">
        <v>0</v>
      </c>
      <c r="P318" s="391">
        <v>2</v>
      </c>
      <c r="Q318" s="392">
        <v>4</v>
      </c>
      <c r="R318" s="663">
        <f t="shared" si="107"/>
        <v>141</v>
      </c>
      <c r="S318" s="675">
        <f>R318/SUM(R318:R320)</f>
        <v>0.25543478260869568</v>
      </c>
      <c r="T318" s="14"/>
      <c r="U318" s="14"/>
      <c r="V318" s="14"/>
      <c r="W318" s="14"/>
      <c r="X318" s="14"/>
      <c r="Y318" s="14"/>
      <c r="Z318" s="14"/>
      <c r="AA318" s="14"/>
      <c r="AB318" s="14"/>
      <c r="AC318" s="14"/>
      <c r="AD318" s="14"/>
      <c r="AE318" s="14"/>
      <c r="AF318" s="14"/>
    </row>
    <row r="319" spans="1:32" ht="17.25" hidden="1" customHeight="1" thickBot="1" x14ac:dyDescent="0.3">
      <c r="A319" s="2150"/>
      <c r="B319" s="78" t="s">
        <v>206</v>
      </c>
      <c r="C319" s="384">
        <v>0</v>
      </c>
      <c r="D319" s="385">
        <v>0</v>
      </c>
      <c r="E319" s="385">
        <v>0</v>
      </c>
      <c r="F319" s="385">
        <v>0</v>
      </c>
      <c r="G319" s="385">
        <v>0</v>
      </c>
      <c r="H319" s="385">
        <v>1</v>
      </c>
      <c r="I319" s="385">
        <v>0</v>
      </c>
      <c r="J319" s="385">
        <v>5</v>
      </c>
      <c r="K319" s="385">
        <v>0</v>
      </c>
      <c r="L319" s="385">
        <v>0</v>
      </c>
      <c r="M319" s="385">
        <v>3</v>
      </c>
      <c r="N319" s="385">
        <v>0</v>
      </c>
      <c r="O319" s="385">
        <v>0</v>
      </c>
      <c r="P319" s="385">
        <v>0</v>
      </c>
      <c r="Q319" s="386">
        <v>0</v>
      </c>
      <c r="R319" s="664">
        <f t="shared" si="107"/>
        <v>9</v>
      </c>
      <c r="S319" s="675">
        <f>R319/SUM(R318:R320)</f>
        <v>1.6304347826086956E-2</v>
      </c>
      <c r="T319" s="14"/>
      <c r="U319" s="14"/>
      <c r="V319" s="14"/>
      <c r="W319" s="14"/>
      <c r="X319" s="14"/>
      <c r="Y319" s="14"/>
      <c r="Z319" s="14"/>
      <c r="AA319" s="14"/>
      <c r="AB319" s="14"/>
      <c r="AC319" s="14"/>
      <c r="AD319" s="14"/>
      <c r="AE319" s="14"/>
      <c r="AF319" s="14"/>
    </row>
    <row r="320" spans="1:32" ht="17.25" hidden="1" customHeight="1" thickBot="1" x14ac:dyDescent="0.3">
      <c r="A320" s="2165"/>
      <c r="B320" s="156" t="s">
        <v>207</v>
      </c>
      <c r="C320" s="393">
        <v>0</v>
      </c>
      <c r="D320" s="394">
        <v>13</v>
      </c>
      <c r="E320" s="394">
        <v>6</v>
      </c>
      <c r="F320" s="394">
        <v>4</v>
      </c>
      <c r="G320" s="394">
        <v>3</v>
      </c>
      <c r="H320" s="394">
        <v>1</v>
      </c>
      <c r="I320" s="394">
        <v>1</v>
      </c>
      <c r="J320" s="394">
        <v>234</v>
      </c>
      <c r="K320" s="394">
        <v>11</v>
      </c>
      <c r="L320" s="394">
        <v>11</v>
      </c>
      <c r="M320" s="394">
        <v>73</v>
      </c>
      <c r="N320" s="394">
        <v>24</v>
      </c>
      <c r="O320" s="394">
        <v>0</v>
      </c>
      <c r="P320" s="394">
        <v>13</v>
      </c>
      <c r="Q320" s="395">
        <v>8</v>
      </c>
      <c r="R320" s="667">
        <f t="shared" si="107"/>
        <v>402</v>
      </c>
      <c r="S320" s="675">
        <f>R320/SUM(R318:R320)</f>
        <v>0.72826086956521741</v>
      </c>
      <c r="T320" s="14"/>
      <c r="U320" s="14"/>
      <c r="V320" s="14"/>
      <c r="W320" s="14"/>
      <c r="X320" s="14"/>
      <c r="Y320" s="14"/>
      <c r="Z320" s="14"/>
      <c r="AA320" s="14"/>
      <c r="AB320" s="14"/>
      <c r="AC320" s="14"/>
      <c r="AD320" s="14"/>
      <c r="AE320" s="14"/>
      <c r="AF320" s="14"/>
    </row>
    <row r="321" spans="1:41" ht="17.25" hidden="1" customHeight="1" thickTop="1" x14ac:dyDescent="0.25">
      <c r="A321" s="2150" t="s">
        <v>135</v>
      </c>
      <c r="B321" s="155" t="s">
        <v>205</v>
      </c>
      <c r="C321" s="224">
        <f>SUM(C309,C312,C315,C318)</f>
        <v>15</v>
      </c>
      <c r="D321" s="224">
        <f t="shared" ref="D321:Q321" si="108">SUM(D309,D312,D315,D318)</f>
        <v>86</v>
      </c>
      <c r="E321" s="224">
        <f t="shared" si="108"/>
        <v>81</v>
      </c>
      <c r="F321" s="224">
        <f t="shared" si="108"/>
        <v>65</v>
      </c>
      <c r="G321" s="224">
        <f t="shared" si="108"/>
        <v>17</v>
      </c>
      <c r="H321" s="224">
        <f t="shared" si="108"/>
        <v>4</v>
      </c>
      <c r="I321" s="224">
        <f t="shared" si="108"/>
        <v>19</v>
      </c>
      <c r="J321" s="224">
        <f t="shared" si="108"/>
        <v>2557</v>
      </c>
      <c r="K321" s="224">
        <f t="shared" si="108"/>
        <v>208</v>
      </c>
      <c r="L321" s="224">
        <f t="shared" si="108"/>
        <v>39</v>
      </c>
      <c r="M321" s="224">
        <f t="shared" si="108"/>
        <v>1004</v>
      </c>
      <c r="N321" s="224">
        <f t="shared" si="108"/>
        <v>221</v>
      </c>
      <c r="O321" s="224">
        <f t="shared" si="108"/>
        <v>17</v>
      </c>
      <c r="P321" s="224">
        <f t="shared" si="108"/>
        <v>138</v>
      </c>
      <c r="Q321" s="224">
        <f t="shared" si="108"/>
        <v>75</v>
      </c>
      <c r="R321" s="639">
        <f>SUM(C321:Q321)</f>
        <v>4546</v>
      </c>
      <c r="S321" s="698">
        <f>R321/SUM(R321:R323)</f>
        <v>0.21702391750608679</v>
      </c>
      <c r="T321" s="14"/>
      <c r="U321" s="14"/>
      <c r="V321" s="14"/>
      <c r="W321" s="14"/>
      <c r="X321" s="14"/>
      <c r="Y321" s="14"/>
      <c r="Z321" s="14"/>
      <c r="AA321" s="14"/>
      <c r="AB321" s="14"/>
      <c r="AC321" s="14"/>
      <c r="AD321" s="14"/>
      <c r="AE321" s="14"/>
      <c r="AF321" s="14"/>
    </row>
    <row r="322" spans="1:41" ht="17.25" hidden="1" customHeight="1" x14ac:dyDescent="0.25">
      <c r="A322" s="2150"/>
      <c r="B322" s="76" t="s">
        <v>206</v>
      </c>
      <c r="C322" s="227">
        <f>SUM(C310,C313,C316,C319)</f>
        <v>0</v>
      </c>
      <c r="D322" s="227">
        <f t="shared" ref="D322:Q322" si="109">SUM(D310,D313,D316,D319)</f>
        <v>3</v>
      </c>
      <c r="E322" s="227">
        <f t="shared" si="109"/>
        <v>9</v>
      </c>
      <c r="F322" s="227">
        <f t="shared" si="109"/>
        <v>6</v>
      </c>
      <c r="G322" s="227">
        <f t="shared" si="109"/>
        <v>0</v>
      </c>
      <c r="H322" s="227">
        <f t="shared" si="109"/>
        <v>2</v>
      </c>
      <c r="I322" s="227">
        <f t="shared" si="109"/>
        <v>0</v>
      </c>
      <c r="J322" s="227">
        <f t="shared" si="109"/>
        <v>64</v>
      </c>
      <c r="K322" s="227">
        <f t="shared" si="109"/>
        <v>2</v>
      </c>
      <c r="L322" s="227">
        <f t="shared" si="109"/>
        <v>2</v>
      </c>
      <c r="M322" s="227">
        <f t="shared" si="109"/>
        <v>25</v>
      </c>
      <c r="N322" s="227">
        <f t="shared" si="109"/>
        <v>21</v>
      </c>
      <c r="O322" s="227">
        <f t="shared" si="109"/>
        <v>1</v>
      </c>
      <c r="P322" s="227">
        <f t="shared" si="109"/>
        <v>7</v>
      </c>
      <c r="Q322" s="227">
        <f t="shared" si="109"/>
        <v>7</v>
      </c>
      <c r="R322" s="636">
        <f>SUM(C322:Q322)</f>
        <v>149</v>
      </c>
      <c r="S322" s="698">
        <f>R322/SUM(R321:R323)</f>
        <v>7.113190432997565E-3</v>
      </c>
      <c r="T322" s="14"/>
      <c r="U322" s="14"/>
      <c r="V322" s="14"/>
      <c r="W322" s="14"/>
      <c r="X322" s="14"/>
      <c r="Y322" s="14"/>
      <c r="Z322" s="14"/>
      <c r="AA322" s="14"/>
      <c r="AB322" s="14"/>
      <c r="AC322" s="14"/>
      <c r="AD322" s="14"/>
      <c r="AE322" s="14"/>
      <c r="AF322" s="14"/>
    </row>
    <row r="323" spans="1:41" ht="17.25" hidden="1" customHeight="1" thickBot="1" x14ac:dyDescent="0.3">
      <c r="A323" s="2151"/>
      <c r="B323" s="77" t="s">
        <v>207</v>
      </c>
      <c r="C323" s="281">
        <f>SUM(C311,C314,C317,C320)</f>
        <v>61</v>
      </c>
      <c r="D323" s="281">
        <f t="shared" ref="D323:Q323" si="110">SUM(D311,D314,D317,D320)</f>
        <v>308</v>
      </c>
      <c r="E323" s="281">
        <f t="shared" si="110"/>
        <v>209</v>
      </c>
      <c r="F323" s="281">
        <f t="shared" si="110"/>
        <v>115</v>
      </c>
      <c r="G323" s="281">
        <f t="shared" si="110"/>
        <v>92</v>
      </c>
      <c r="H323" s="281">
        <f t="shared" si="110"/>
        <v>18</v>
      </c>
      <c r="I323" s="281">
        <f t="shared" si="110"/>
        <v>26</v>
      </c>
      <c r="J323" s="281">
        <f t="shared" si="110"/>
        <v>10305</v>
      </c>
      <c r="K323" s="281">
        <f t="shared" si="110"/>
        <v>408</v>
      </c>
      <c r="L323" s="281">
        <f t="shared" si="110"/>
        <v>231</v>
      </c>
      <c r="M323" s="281">
        <f t="shared" si="110"/>
        <v>2749</v>
      </c>
      <c r="N323" s="281">
        <f t="shared" si="110"/>
        <v>753</v>
      </c>
      <c r="O323" s="281">
        <f t="shared" si="110"/>
        <v>74</v>
      </c>
      <c r="P323" s="281">
        <f t="shared" si="110"/>
        <v>515</v>
      </c>
      <c r="Q323" s="281">
        <f t="shared" si="110"/>
        <v>388</v>
      </c>
      <c r="R323" s="638">
        <f>SUM(C323:Q323)</f>
        <v>16252</v>
      </c>
      <c r="S323" s="698">
        <f>R323/SUM(R321:R323)</f>
        <v>0.77586289206091563</v>
      </c>
      <c r="T323" s="14"/>
      <c r="U323" s="14"/>
      <c r="V323" s="14"/>
      <c r="W323" s="14"/>
      <c r="X323" s="14"/>
      <c r="Y323" s="14"/>
      <c r="Z323" s="14"/>
      <c r="AA323" s="14"/>
      <c r="AB323" s="14"/>
      <c r="AC323" s="14"/>
      <c r="AD323" s="14"/>
      <c r="AE323" s="14"/>
      <c r="AF323" s="14"/>
    </row>
    <row r="324" spans="1:41" ht="15.75" hidden="1" customHeight="1" x14ac:dyDescent="0.25">
      <c r="A324" s="2149" t="s">
        <v>134</v>
      </c>
      <c r="B324" s="80" t="s">
        <v>205</v>
      </c>
      <c r="C324" s="682">
        <f t="shared" ref="C324:R324" si="111">C321/SUM(C321:C323)</f>
        <v>0.19736842105263158</v>
      </c>
      <c r="D324" s="683">
        <f t="shared" si="111"/>
        <v>0.21662468513853905</v>
      </c>
      <c r="E324" s="683">
        <f t="shared" si="111"/>
        <v>0.2709030100334448</v>
      </c>
      <c r="F324" s="683">
        <f t="shared" si="111"/>
        <v>0.34946236559139787</v>
      </c>
      <c r="G324" s="683">
        <f t="shared" si="111"/>
        <v>0.15596330275229359</v>
      </c>
      <c r="H324" s="1326">
        <v>0</v>
      </c>
      <c r="I324" s="1326">
        <v>0</v>
      </c>
      <c r="J324" s="683">
        <f t="shared" si="111"/>
        <v>0.19781835061117128</v>
      </c>
      <c r="K324" s="683">
        <f t="shared" si="111"/>
        <v>0.33656957928802589</v>
      </c>
      <c r="L324" s="683">
        <f t="shared" si="111"/>
        <v>0.14338235294117646</v>
      </c>
      <c r="M324" s="683">
        <f t="shared" si="111"/>
        <v>0.26574907358390681</v>
      </c>
      <c r="N324" s="683">
        <f t="shared" si="111"/>
        <v>0.22211055276381911</v>
      </c>
      <c r="O324" s="683">
        <f t="shared" si="111"/>
        <v>0.18478260869565216</v>
      </c>
      <c r="P324" s="683">
        <f t="shared" si="111"/>
        <v>0.20909090909090908</v>
      </c>
      <c r="Q324" s="777">
        <f t="shared" si="111"/>
        <v>0.15957446808510639</v>
      </c>
      <c r="R324" s="678">
        <f t="shared" si="111"/>
        <v>0.21702391750608679</v>
      </c>
      <c r="S324" s="2152"/>
      <c r="T324" s="14"/>
      <c r="U324" s="14"/>
      <c r="V324" s="14"/>
      <c r="W324" s="14"/>
      <c r="X324" s="14"/>
      <c r="Y324" s="14"/>
      <c r="Z324" s="14"/>
      <c r="AA324" s="14"/>
      <c r="AB324" s="14"/>
      <c r="AC324" s="14"/>
      <c r="AD324" s="14"/>
      <c r="AE324" s="14"/>
      <c r="AF324" s="14"/>
    </row>
    <row r="325" spans="1:41" ht="15.75" hidden="1" customHeight="1" x14ac:dyDescent="0.25">
      <c r="A325" s="2150"/>
      <c r="B325" s="78" t="s">
        <v>206</v>
      </c>
      <c r="C325" s="685">
        <f t="shared" ref="C325:R325" si="112">C322/SUM(C321:C323)</f>
        <v>0</v>
      </c>
      <c r="D325" s="686">
        <f t="shared" si="112"/>
        <v>7.556675062972292E-3</v>
      </c>
      <c r="E325" s="686">
        <f t="shared" si="112"/>
        <v>3.0100334448160536E-2</v>
      </c>
      <c r="F325" s="686">
        <f t="shared" si="112"/>
        <v>3.2258064516129031E-2</v>
      </c>
      <c r="G325" s="686">
        <f t="shared" si="112"/>
        <v>0</v>
      </c>
      <c r="H325" s="1327">
        <v>0</v>
      </c>
      <c r="I325" s="1327">
        <v>0</v>
      </c>
      <c r="J325" s="686">
        <f t="shared" si="112"/>
        <v>4.9512610242921241E-3</v>
      </c>
      <c r="K325" s="686">
        <f t="shared" si="112"/>
        <v>3.2362459546925568E-3</v>
      </c>
      <c r="L325" s="686">
        <f t="shared" si="112"/>
        <v>7.3529411764705881E-3</v>
      </c>
      <c r="M325" s="686">
        <f t="shared" si="112"/>
        <v>6.6172578083642138E-3</v>
      </c>
      <c r="N325" s="686">
        <f t="shared" si="112"/>
        <v>2.1105527638190954E-2</v>
      </c>
      <c r="O325" s="686">
        <f t="shared" si="112"/>
        <v>1.0869565217391304E-2</v>
      </c>
      <c r="P325" s="686">
        <f t="shared" si="112"/>
        <v>1.0606060606060607E-2</v>
      </c>
      <c r="Q325" s="778">
        <f t="shared" si="112"/>
        <v>1.4893617021276596E-2</v>
      </c>
      <c r="R325" s="679">
        <f t="shared" si="112"/>
        <v>7.113190432997565E-3</v>
      </c>
      <c r="S325" s="2153"/>
      <c r="T325" s="14"/>
      <c r="U325" s="14"/>
      <c r="V325" s="14"/>
      <c r="W325" s="14"/>
      <c r="X325" s="14"/>
      <c r="Y325" s="14"/>
      <c r="Z325" s="14"/>
      <c r="AA325" s="14"/>
      <c r="AB325" s="14"/>
      <c r="AC325" s="14"/>
      <c r="AD325" s="14"/>
      <c r="AE325" s="14"/>
      <c r="AF325" s="14"/>
    </row>
    <row r="326" spans="1:41" ht="18.75" hidden="1" customHeight="1" thickBot="1" x14ac:dyDescent="0.3">
      <c r="A326" s="2151"/>
      <c r="B326" s="79" t="s">
        <v>207</v>
      </c>
      <c r="C326" s="695">
        <f t="shared" ref="C326:R326" si="113">C323/SUM(C321:C323)</f>
        <v>0.80263157894736847</v>
      </c>
      <c r="D326" s="696">
        <f t="shared" si="113"/>
        <v>0.77581863979848864</v>
      </c>
      <c r="E326" s="696">
        <f t="shared" si="113"/>
        <v>0.69899665551839463</v>
      </c>
      <c r="F326" s="696">
        <f t="shared" si="113"/>
        <v>0.61827956989247312</v>
      </c>
      <c r="G326" s="696">
        <f t="shared" si="113"/>
        <v>0.84403669724770647</v>
      </c>
      <c r="H326" s="1328">
        <v>0</v>
      </c>
      <c r="I326" s="1328">
        <v>0</v>
      </c>
      <c r="J326" s="696">
        <f t="shared" si="113"/>
        <v>0.79723038836453664</v>
      </c>
      <c r="K326" s="696">
        <f t="shared" si="113"/>
        <v>0.66019417475728159</v>
      </c>
      <c r="L326" s="696">
        <f t="shared" si="113"/>
        <v>0.84926470588235292</v>
      </c>
      <c r="M326" s="696">
        <f t="shared" si="113"/>
        <v>0.72763366860772893</v>
      </c>
      <c r="N326" s="696">
        <f t="shared" si="113"/>
        <v>0.75678391959798996</v>
      </c>
      <c r="O326" s="696">
        <f t="shared" si="113"/>
        <v>0.80434782608695654</v>
      </c>
      <c r="P326" s="696">
        <f t="shared" si="113"/>
        <v>0.78030303030303028</v>
      </c>
      <c r="Q326" s="779">
        <f t="shared" si="113"/>
        <v>0.82553191489361699</v>
      </c>
      <c r="R326" s="680">
        <f t="shared" si="113"/>
        <v>0.77586289206091563</v>
      </c>
      <c r="S326" s="2154"/>
      <c r="T326" s="14"/>
      <c r="U326" s="14"/>
      <c r="V326" s="14"/>
      <c r="W326" s="14"/>
      <c r="X326" s="14"/>
      <c r="Y326" s="14"/>
      <c r="Z326" s="14"/>
      <c r="AA326" s="14"/>
      <c r="AB326" s="14"/>
      <c r="AC326" s="14"/>
      <c r="AD326" s="14"/>
      <c r="AE326" s="14"/>
      <c r="AF326" s="14"/>
    </row>
    <row r="327" spans="1:41" ht="19.5" hidden="1" customHeight="1" thickBot="1" x14ac:dyDescent="0.3">
      <c r="A327" s="2155" t="s">
        <v>143</v>
      </c>
      <c r="B327" s="2156"/>
      <c r="C327" s="2156"/>
      <c r="D327" s="2156"/>
      <c r="E327" s="2156"/>
      <c r="F327" s="2156"/>
      <c r="G327" s="2156"/>
      <c r="H327" s="2156"/>
      <c r="I327" s="2156"/>
      <c r="J327" s="2156"/>
      <c r="K327" s="2156"/>
      <c r="L327" s="2156"/>
      <c r="M327" s="2156"/>
      <c r="N327" s="2156"/>
      <c r="O327" s="2156"/>
      <c r="P327" s="2156"/>
      <c r="Q327" s="2156"/>
      <c r="R327" s="2156"/>
      <c r="S327" s="2157"/>
      <c r="T327" s="14"/>
      <c r="U327" s="14"/>
      <c r="V327" s="14"/>
      <c r="W327" s="1944"/>
      <c r="X327" s="14"/>
      <c r="Y327" s="14"/>
      <c r="Z327" s="14"/>
      <c r="AA327" s="14"/>
      <c r="AB327" s="14"/>
      <c r="AC327" s="14"/>
      <c r="AD327" s="14"/>
      <c r="AE327" s="14"/>
      <c r="AF327" s="14"/>
      <c r="AG327" s="14"/>
      <c r="AH327" s="14"/>
      <c r="AI327" s="14"/>
      <c r="AJ327" s="14"/>
      <c r="AK327" s="14"/>
      <c r="AL327" s="14"/>
      <c r="AM327" s="14"/>
      <c r="AN327" s="14"/>
      <c r="AO327" s="14"/>
    </row>
    <row r="328" spans="1:41" ht="71.25" hidden="1" customHeight="1" thickBot="1" x14ac:dyDescent="0.3">
      <c r="A328" s="73"/>
      <c r="B328" s="157" t="s">
        <v>203</v>
      </c>
      <c r="C328" s="704" t="s">
        <v>148</v>
      </c>
      <c r="D328" s="165" t="s">
        <v>149</v>
      </c>
      <c r="E328" s="165" t="s">
        <v>150</v>
      </c>
      <c r="F328" s="165" t="s">
        <v>151</v>
      </c>
      <c r="G328" s="165" t="s">
        <v>152</v>
      </c>
      <c r="H328" s="165" t="s">
        <v>153</v>
      </c>
      <c r="I328" s="165" t="s">
        <v>154</v>
      </c>
      <c r="J328" s="165" t="s">
        <v>155</v>
      </c>
      <c r="K328" s="165" t="s">
        <v>156</v>
      </c>
      <c r="L328" s="165" t="s">
        <v>157</v>
      </c>
      <c r="M328" s="165" t="s">
        <v>158</v>
      </c>
      <c r="N328" s="165" t="s">
        <v>159</v>
      </c>
      <c r="O328" s="165" t="s">
        <v>160</v>
      </c>
      <c r="P328" s="165" t="s">
        <v>161</v>
      </c>
      <c r="Q328" s="166" t="s">
        <v>162</v>
      </c>
      <c r="R328" s="157" t="s">
        <v>163</v>
      </c>
      <c r="S328" s="157" t="s">
        <v>204</v>
      </c>
      <c r="T328" s="15"/>
      <c r="U328" s="15"/>
      <c r="V328" s="15"/>
      <c r="W328" s="1945"/>
      <c r="X328" s="14"/>
      <c r="Y328" s="15"/>
      <c r="Z328" s="15"/>
      <c r="AA328" s="15"/>
      <c r="AB328" s="15"/>
      <c r="AC328" s="15"/>
      <c r="AD328" s="15"/>
      <c r="AE328" s="15"/>
      <c r="AF328" s="15"/>
      <c r="AG328" s="15"/>
      <c r="AH328" s="15"/>
      <c r="AI328" s="15"/>
      <c r="AJ328" s="15"/>
      <c r="AK328" s="15"/>
      <c r="AL328" s="15"/>
      <c r="AM328" s="15"/>
      <c r="AN328" s="15"/>
      <c r="AO328" s="16"/>
    </row>
    <row r="329" spans="1:41" ht="15.75" hidden="1" customHeight="1" thickBot="1" x14ac:dyDescent="0.3">
      <c r="A329" s="2158" t="s">
        <v>165</v>
      </c>
      <c r="B329" s="2159"/>
      <c r="C329" s="2159"/>
      <c r="D329" s="2159"/>
      <c r="E329" s="2159"/>
      <c r="F329" s="2159"/>
      <c r="G329" s="2159"/>
      <c r="H329" s="2159"/>
      <c r="I329" s="2159"/>
      <c r="J329" s="2159"/>
      <c r="K329" s="2159"/>
      <c r="L329" s="2159"/>
      <c r="M329" s="2159"/>
      <c r="N329" s="2159"/>
      <c r="O329" s="2159"/>
      <c r="P329" s="2159"/>
      <c r="Q329" s="2159"/>
      <c r="R329" s="2159"/>
      <c r="S329" s="2160"/>
      <c r="T329" s="15"/>
      <c r="U329" s="15"/>
      <c r="V329" s="15"/>
      <c r="W329" s="1945"/>
      <c r="X329" s="14"/>
      <c r="Y329" s="15"/>
      <c r="Z329" s="15"/>
      <c r="AA329" s="15"/>
      <c r="AB329" s="15"/>
      <c r="AC329" s="15"/>
      <c r="AD329" s="15"/>
      <c r="AE329" s="15"/>
      <c r="AF329" s="17"/>
      <c r="AG329" s="15"/>
      <c r="AH329" s="15"/>
      <c r="AI329" s="15"/>
      <c r="AJ329" s="15"/>
      <c r="AK329" s="15"/>
      <c r="AL329" s="15"/>
      <c r="AM329" s="15"/>
      <c r="AN329" s="17"/>
      <c r="AO329" s="16"/>
    </row>
    <row r="330" spans="1:41" ht="17.25" hidden="1" customHeight="1" thickBot="1" x14ac:dyDescent="0.3">
      <c r="A330" s="2149" t="s">
        <v>112</v>
      </c>
      <c r="B330" s="75" t="s">
        <v>205</v>
      </c>
      <c r="C330" s="565">
        <v>1</v>
      </c>
      <c r="D330" s="372">
        <v>17</v>
      </c>
      <c r="E330" s="372">
        <v>8</v>
      </c>
      <c r="F330" s="372">
        <v>15</v>
      </c>
      <c r="G330" s="372">
        <v>4</v>
      </c>
      <c r="H330" s="372">
        <v>0</v>
      </c>
      <c r="I330" s="372">
        <v>0</v>
      </c>
      <c r="J330" s="372">
        <v>691</v>
      </c>
      <c r="K330" s="372">
        <v>87</v>
      </c>
      <c r="L330" s="372">
        <v>11</v>
      </c>
      <c r="M330" s="372">
        <v>184</v>
      </c>
      <c r="N330" s="372">
        <v>48</v>
      </c>
      <c r="O330" s="372">
        <v>2</v>
      </c>
      <c r="P330" s="372">
        <v>22</v>
      </c>
      <c r="Q330" s="566">
        <v>19</v>
      </c>
      <c r="R330" s="635">
        <f t="shared" ref="R330:R338" si="114">SUM(C330:Q330)</f>
        <v>1109</v>
      </c>
      <c r="S330" s="678">
        <f>R330/SUM(R330:R332)</f>
        <v>0.29779806659505909</v>
      </c>
      <c r="T330" s="15"/>
      <c r="U330" s="15"/>
      <c r="V330" s="15"/>
      <c r="W330" s="1945"/>
      <c r="X330" s="14"/>
      <c r="Y330" s="15"/>
      <c r="Z330" s="15"/>
      <c r="AA330" s="15"/>
      <c r="AB330" s="15"/>
      <c r="AC330" s="15"/>
      <c r="AD330" s="15"/>
      <c r="AE330" s="15"/>
      <c r="AF330" s="17"/>
      <c r="AG330" s="15"/>
      <c r="AH330" s="15"/>
      <c r="AI330" s="15"/>
      <c r="AJ330" s="15"/>
      <c r="AK330" s="15"/>
      <c r="AL330" s="15"/>
      <c r="AM330" s="15"/>
      <c r="AN330" s="17"/>
      <c r="AO330" s="16"/>
    </row>
    <row r="331" spans="1:41" ht="17.25" hidden="1" customHeight="1" thickBot="1" x14ac:dyDescent="0.3">
      <c r="A331" s="2150"/>
      <c r="B331" s="76" t="s">
        <v>206</v>
      </c>
      <c r="C331" s="567">
        <v>1</v>
      </c>
      <c r="D331" s="374">
        <v>6</v>
      </c>
      <c r="E331" s="374">
        <v>13</v>
      </c>
      <c r="F331" s="374">
        <v>7</v>
      </c>
      <c r="G331" s="374">
        <v>1</v>
      </c>
      <c r="H331" s="374">
        <v>0</v>
      </c>
      <c r="I331" s="374">
        <v>0</v>
      </c>
      <c r="J331" s="374">
        <v>160</v>
      </c>
      <c r="K331" s="374">
        <v>9</v>
      </c>
      <c r="L331" s="374">
        <v>5</v>
      </c>
      <c r="M331" s="374">
        <v>43</v>
      </c>
      <c r="N331" s="374">
        <v>25</v>
      </c>
      <c r="O331" s="374">
        <v>0</v>
      </c>
      <c r="P331" s="374">
        <v>5</v>
      </c>
      <c r="Q331" s="568">
        <v>7</v>
      </c>
      <c r="R331" s="636">
        <f t="shared" si="114"/>
        <v>282</v>
      </c>
      <c r="S331" s="678">
        <f>R331/SUM(R330:R332)</f>
        <v>7.5725026852846405E-2</v>
      </c>
      <c r="T331" s="15"/>
      <c r="U331" s="15"/>
      <c r="V331" s="15"/>
      <c r="W331" s="1945"/>
      <c r="X331" s="14"/>
      <c r="Y331" s="15"/>
      <c r="Z331" s="15"/>
      <c r="AA331" s="15"/>
      <c r="AB331" s="15"/>
      <c r="AC331" s="15"/>
      <c r="AD331" s="15"/>
      <c r="AE331" s="15"/>
      <c r="AF331" s="17"/>
      <c r="AG331" s="15"/>
      <c r="AH331" s="15"/>
      <c r="AI331" s="15"/>
      <c r="AJ331" s="15"/>
      <c r="AK331" s="15"/>
      <c r="AL331" s="15"/>
      <c r="AM331" s="15"/>
      <c r="AN331" s="17"/>
      <c r="AO331" s="16"/>
    </row>
    <row r="332" spans="1:41" ht="17.25" hidden="1" customHeight="1" thickBot="1" x14ac:dyDescent="0.3">
      <c r="A332" s="2151"/>
      <c r="B332" s="77" t="s">
        <v>207</v>
      </c>
      <c r="C332" s="569">
        <v>10</v>
      </c>
      <c r="D332" s="377">
        <v>55</v>
      </c>
      <c r="E332" s="377">
        <v>32</v>
      </c>
      <c r="F332" s="377">
        <v>12</v>
      </c>
      <c r="G332" s="377">
        <v>8</v>
      </c>
      <c r="H332" s="377">
        <v>0</v>
      </c>
      <c r="I332" s="377">
        <v>0</v>
      </c>
      <c r="J332" s="377">
        <v>1472</v>
      </c>
      <c r="K332" s="377">
        <v>67</v>
      </c>
      <c r="L332" s="377">
        <v>36</v>
      </c>
      <c r="M332" s="377">
        <v>331</v>
      </c>
      <c r="N332" s="377">
        <v>156</v>
      </c>
      <c r="O332" s="377">
        <v>9</v>
      </c>
      <c r="P332" s="377">
        <v>56</v>
      </c>
      <c r="Q332" s="570">
        <v>89</v>
      </c>
      <c r="R332" s="638">
        <f t="shared" si="114"/>
        <v>2333</v>
      </c>
      <c r="S332" s="678">
        <f>R332/SUM(R330:R332)</f>
        <v>0.62647690655209454</v>
      </c>
      <c r="T332" s="15"/>
      <c r="U332" s="15"/>
      <c r="V332" s="15"/>
      <c r="W332" s="1945"/>
      <c r="X332" s="14"/>
      <c r="Y332" s="15"/>
      <c r="Z332" s="15"/>
      <c r="AA332" s="15"/>
      <c r="AB332" s="15"/>
      <c r="AC332" s="15"/>
      <c r="AD332" s="15"/>
      <c r="AE332" s="15"/>
      <c r="AF332" s="15"/>
      <c r="AG332" s="15"/>
      <c r="AH332" s="15"/>
      <c r="AI332" s="15"/>
      <c r="AJ332" s="15"/>
      <c r="AK332" s="15"/>
      <c r="AL332" s="15"/>
      <c r="AM332" s="15"/>
      <c r="AN332" s="15"/>
      <c r="AO332" s="16"/>
    </row>
    <row r="333" spans="1:41" ht="17.25" hidden="1" customHeight="1" thickBot="1" x14ac:dyDescent="0.3">
      <c r="A333" s="2149" t="s">
        <v>113</v>
      </c>
      <c r="B333" s="80" t="s">
        <v>205</v>
      </c>
      <c r="C333" s="571">
        <v>1</v>
      </c>
      <c r="D333" s="382">
        <v>23</v>
      </c>
      <c r="E333" s="382">
        <v>24</v>
      </c>
      <c r="F333" s="382">
        <v>18</v>
      </c>
      <c r="G333" s="382">
        <v>9</v>
      </c>
      <c r="H333" s="382">
        <v>0</v>
      </c>
      <c r="I333" s="382">
        <v>0</v>
      </c>
      <c r="J333" s="382">
        <v>869</v>
      </c>
      <c r="K333" s="382">
        <v>84</v>
      </c>
      <c r="L333" s="382">
        <v>8</v>
      </c>
      <c r="M333" s="382">
        <v>437</v>
      </c>
      <c r="N333" s="382">
        <v>98</v>
      </c>
      <c r="O333" s="382">
        <v>1</v>
      </c>
      <c r="P333" s="382">
        <v>33</v>
      </c>
      <c r="Q333" s="572">
        <v>12</v>
      </c>
      <c r="R333" s="645">
        <f t="shared" si="114"/>
        <v>1617</v>
      </c>
      <c r="S333" s="675">
        <f>R333/SUM(R333:R335)</f>
        <v>0.19102185469580626</v>
      </c>
      <c r="T333" s="15"/>
      <c r="U333" s="15"/>
      <c r="V333" s="15"/>
      <c r="W333" s="1945"/>
      <c r="X333" s="14"/>
      <c r="Y333" s="15"/>
      <c r="Z333" s="15"/>
      <c r="AA333" s="15"/>
      <c r="AB333" s="15"/>
      <c r="AC333" s="15"/>
      <c r="AD333" s="15"/>
      <c r="AE333" s="15"/>
      <c r="AF333" s="15"/>
      <c r="AG333" s="15"/>
      <c r="AH333" s="15"/>
      <c r="AI333" s="15"/>
      <c r="AJ333" s="15"/>
      <c r="AK333" s="15"/>
      <c r="AL333" s="15"/>
      <c r="AM333" s="15"/>
      <c r="AN333" s="15"/>
      <c r="AO333" s="16"/>
    </row>
    <row r="334" spans="1:41" ht="17.25" hidden="1" customHeight="1" thickBot="1" x14ac:dyDescent="0.3">
      <c r="A334" s="2150"/>
      <c r="B334" s="78" t="s">
        <v>206</v>
      </c>
      <c r="C334" s="573">
        <v>1</v>
      </c>
      <c r="D334" s="385">
        <v>8</v>
      </c>
      <c r="E334" s="385">
        <v>10</v>
      </c>
      <c r="F334" s="385">
        <v>4</v>
      </c>
      <c r="G334" s="385">
        <v>4</v>
      </c>
      <c r="H334" s="385">
        <v>0</v>
      </c>
      <c r="I334" s="385">
        <v>0</v>
      </c>
      <c r="J334" s="385">
        <v>250</v>
      </c>
      <c r="K334" s="385">
        <v>12</v>
      </c>
      <c r="L334" s="385">
        <v>1</v>
      </c>
      <c r="M334" s="385">
        <v>75</v>
      </c>
      <c r="N334" s="385">
        <v>24</v>
      </c>
      <c r="O334" s="385">
        <v>2</v>
      </c>
      <c r="P334" s="385">
        <v>22</v>
      </c>
      <c r="Q334" s="574">
        <v>2</v>
      </c>
      <c r="R334" s="646">
        <f t="shared" si="114"/>
        <v>415</v>
      </c>
      <c r="S334" s="675">
        <f>R334/SUM(R333:R335)</f>
        <v>4.9025398700531603E-2</v>
      </c>
      <c r="T334" s="15"/>
      <c r="U334" s="15"/>
      <c r="V334" s="15"/>
      <c r="W334" s="1945"/>
      <c r="X334" s="14"/>
      <c r="Y334" s="15"/>
      <c r="Z334" s="15"/>
      <c r="AA334" s="15"/>
      <c r="AB334" s="15"/>
      <c r="AC334" s="15"/>
      <c r="AD334" s="15"/>
      <c r="AE334" s="15"/>
      <c r="AF334" s="15"/>
      <c r="AG334" s="15"/>
      <c r="AH334" s="15"/>
      <c r="AI334" s="15"/>
      <c r="AJ334" s="15"/>
      <c r="AK334" s="15"/>
      <c r="AL334" s="15"/>
      <c r="AM334" s="15"/>
      <c r="AN334" s="15"/>
      <c r="AO334" s="16"/>
    </row>
    <row r="335" spans="1:41" ht="17.25" hidden="1" customHeight="1" thickBot="1" x14ac:dyDescent="0.3">
      <c r="A335" s="2151"/>
      <c r="B335" s="79" t="s">
        <v>207</v>
      </c>
      <c r="C335" s="575">
        <v>24</v>
      </c>
      <c r="D335" s="388">
        <v>105</v>
      </c>
      <c r="E335" s="388">
        <v>92</v>
      </c>
      <c r="F335" s="388">
        <v>50</v>
      </c>
      <c r="G335" s="388">
        <v>46</v>
      </c>
      <c r="H335" s="388">
        <v>0</v>
      </c>
      <c r="I335" s="388">
        <v>0</v>
      </c>
      <c r="J335" s="388">
        <v>3861</v>
      </c>
      <c r="K335" s="388">
        <v>209</v>
      </c>
      <c r="L335" s="388">
        <v>87</v>
      </c>
      <c r="M335" s="388">
        <v>1175</v>
      </c>
      <c r="N335" s="388">
        <v>377</v>
      </c>
      <c r="O335" s="388">
        <v>23</v>
      </c>
      <c r="P335" s="388">
        <v>231</v>
      </c>
      <c r="Q335" s="576">
        <v>153</v>
      </c>
      <c r="R335" s="647">
        <f t="shared" si="114"/>
        <v>6433</v>
      </c>
      <c r="S335" s="675">
        <f>R335/SUM(R333:R335)</f>
        <v>0.75995274660366219</v>
      </c>
      <c r="T335" s="15"/>
      <c r="U335" s="15"/>
      <c r="V335" s="15"/>
      <c r="W335" s="1945"/>
      <c r="X335" s="14"/>
      <c r="Y335" s="15"/>
      <c r="Z335" s="15"/>
      <c r="AA335" s="15"/>
      <c r="AB335" s="15"/>
      <c r="AC335" s="15"/>
      <c r="AD335" s="15"/>
      <c r="AE335" s="15"/>
      <c r="AF335" s="15"/>
      <c r="AG335" s="15"/>
      <c r="AH335" s="15"/>
      <c r="AI335" s="15"/>
      <c r="AJ335" s="15"/>
      <c r="AK335" s="15"/>
      <c r="AL335" s="15"/>
      <c r="AM335" s="15"/>
      <c r="AN335" s="15"/>
      <c r="AO335" s="16"/>
    </row>
    <row r="336" spans="1:41" ht="17.25" hidden="1" customHeight="1" thickBot="1" x14ac:dyDescent="0.3">
      <c r="A336" s="2149" t="s">
        <v>114</v>
      </c>
      <c r="B336" s="75" t="s">
        <v>205</v>
      </c>
      <c r="C336" s="565">
        <v>0</v>
      </c>
      <c r="D336" s="372">
        <v>12</v>
      </c>
      <c r="E336" s="372">
        <v>11</v>
      </c>
      <c r="F336" s="372">
        <v>8</v>
      </c>
      <c r="G336" s="372">
        <v>0</v>
      </c>
      <c r="H336" s="372">
        <v>0</v>
      </c>
      <c r="I336" s="372">
        <v>0</v>
      </c>
      <c r="J336" s="372">
        <v>246</v>
      </c>
      <c r="K336" s="372">
        <v>30</v>
      </c>
      <c r="L336" s="372">
        <v>0</v>
      </c>
      <c r="M336" s="372">
        <v>122</v>
      </c>
      <c r="N336" s="372">
        <v>31</v>
      </c>
      <c r="O336" s="372">
        <v>2</v>
      </c>
      <c r="P336" s="372">
        <v>17</v>
      </c>
      <c r="Q336" s="566">
        <v>6</v>
      </c>
      <c r="R336" s="635">
        <f t="shared" si="114"/>
        <v>485</v>
      </c>
      <c r="S336" s="678">
        <f>R336/SUM(R336:R338)</f>
        <v>4.8048345551812956E-2</v>
      </c>
      <c r="T336" s="15"/>
      <c r="U336" s="15"/>
      <c r="V336" s="15"/>
      <c r="W336" s="1945"/>
      <c r="X336" s="14"/>
      <c r="Y336" s="15"/>
      <c r="Z336" s="15"/>
      <c r="AA336" s="15"/>
      <c r="AB336" s="15"/>
      <c r="AC336" s="15"/>
      <c r="AD336" s="15"/>
      <c r="AE336" s="15"/>
      <c r="AF336" s="15"/>
      <c r="AG336" s="15"/>
      <c r="AH336" s="15"/>
      <c r="AI336" s="15"/>
      <c r="AJ336" s="15"/>
      <c r="AK336" s="15"/>
      <c r="AL336" s="15"/>
      <c r="AM336" s="15"/>
      <c r="AN336" s="15"/>
      <c r="AO336" s="16"/>
    </row>
    <row r="337" spans="1:41" ht="17.25" hidden="1" customHeight="1" thickBot="1" x14ac:dyDescent="0.3">
      <c r="A337" s="2150"/>
      <c r="B337" s="76" t="s">
        <v>206</v>
      </c>
      <c r="C337" s="567">
        <v>0</v>
      </c>
      <c r="D337" s="379">
        <v>4</v>
      </c>
      <c r="E337" s="379">
        <v>9</v>
      </c>
      <c r="F337" s="379">
        <v>4</v>
      </c>
      <c r="G337" s="379">
        <v>1</v>
      </c>
      <c r="H337" s="379">
        <v>0</v>
      </c>
      <c r="I337" s="379">
        <v>0</v>
      </c>
      <c r="J337" s="379">
        <v>98</v>
      </c>
      <c r="K337" s="379">
        <v>7</v>
      </c>
      <c r="L337" s="379">
        <v>2</v>
      </c>
      <c r="M337" s="379">
        <v>39</v>
      </c>
      <c r="N337" s="379">
        <v>14</v>
      </c>
      <c r="O337" s="379">
        <v>1</v>
      </c>
      <c r="P337" s="379">
        <v>7</v>
      </c>
      <c r="Q337" s="577">
        <v>0</v>
      </c>
      <c r="R337" s="636">
        <f t="shared" si="114"/>
        <v>186</v>
      </c>
      <c r="S337" s="678">
        <f>R337/SUM(R336:R338)</f>
        <v>1.8426788191004559E-2</v>
      </c>
      <c r="T337" s="15"/>
      <c r="U337" s="15"/>
      <c r="V337" s="15"/>
      <c r="W337" s="1945"/>
      <c r="X337" s="14"/>
      <c r="Y337" s="15"/>
      <c r="Z337" s="15"/>
      <c r="AA337" s="15"/>
      <c r="AB337" s="15"/>
      <c r="AC337" s="15"/>
      <c r="AD337" s="15"/>
      <c r="AE337" s="15"/>
      <c r="AF337" s="15"/>
      <c r="AG337" s="15"/>
      <c r="AH337" s="15"/>
      <c r="AI337" s="15"/>
      <c r="AJ337" s="15"/>
      <c r="AK337" s="15"/>
      <c r="AL337" s="15"/>
      <c r="AM337" s="15"/>
      <c r="AN337" s="15"/>
      <c r="AO337" s="16"/>
    </row>
    <row r="338" spans="1:41" ht="17.25" hidden="1" customHeight="1" thickBot="1" x14ac:dyDescent="0.3">
      <c r="A338" s="2151"/>
      <c r="B338" s="77" t="s">
        <v>207</v>
      </c>
      <c r="C338" s="569">
        <v>35</v>
      </c>
      <c r="D338" s="377">
        <v>182</v>
      </c>
      <c r="E338" s="377">
        <v>156</v>
      </c>
      <c r="F338" s="377">
        <v>47</v>
      </c>
      <c r="G338" s="377">
        <v>67</v>
      </c>
      <c r="H338" s="377">
        <v>0</v>
      </c>
      <c r="I338" s="377">
        <v>0</v>
      </c>
      <c r="J338" s="377">
        <v>5820</v>
      </c>
      <c r="K338" s="377">
        <v>275</v>
      </c>
      <c r="L338" s="377">
        <v>122</v>
      </c>
      <c r="M338" s="377">
        <v>1606</v>
      </c>
      <c r="N338" s="377">
        <v>560</v>
      </c>
      <c r="O338" s="377">
        <v>31</v>
      </c>
      <c r="P338" s="377">
        <v>292</v>
      </c>
      <c r="Q338" s="570">
        <v>230</v>
      </c>
      <c r="R338" s="638">
        <f t="shared" si="114"/>
        <v>9423</v>
      </c>
      <c r="S338" s="678">
        <f>R338/SUM(R336:R338)</f>
        <v>0.93352486625718245</v>
      </c>
      <c r="T338" s="15"/>
      <c r="U338" s="15"/>
      <c r="V338" s="15"/>
      <c r="W338" s="1945"/>
      <c r="X338" s="14"/>
      <c r="Y338" s="15"/>
      <c r="Z338" s="15"/>
      <c r="AA338" s="15"/>
      <c r="AB338" s="15"/>
      <c r="AC338" s="15"/>
      <c r="AD338" s="15"/>
      <c r="AE338" s="15"/>
      <c r="AF338" s="17"/>
      <c r="AG338" s="15"/>
      <c r="AH338" s="15"/>
      <c r="AI338" s="15"/>
      <c r="AJ338" s="15"/>
      <c r="AK338" s="15"/>
      <c r="AL338" s="15"/>
      <c r="AM338" s="15"/>
      <c r="AN338" s="17"/>
      <c r="AO338" s="16"/>
    </row>
    <row r="339" spans="1:41" ht="17.25" hidden="1" customHeight="1" thickBot="1" x14ac:dyDescent="0.3">
      <c r="A339" s="2150" t="s">
        <v>115</v>
      </c>
      <c r="B339" s="221" t="s">
        <v>205</v>
      </c>
      <c r="C339" s="578">
        <v>0</v>
      </c>
      <c r="D339" s="391">
        <v>0</v>
      </c>
      <c r="E339" s="391">
        <v>0</v>
      </c>
      <c r="F339" s="391">
        <v>0</v>
      </c>
      <c r="G339" s="391">
        <v>0</v>
      </c>
      <c r="H339" s="391">
        <v>0</v>
      </c>
      <c r="I339" s="391">
        <v>0</v>
      </c>
      <c r="J339" s="391">
        <v>40</v>
      </c>
      <c r="K339" s="391">
        <v>0</v>
      </c>
      <c r="L339" s="391">
        <v>0</v>
      </c>
      <c r="M339" s="391">
        <v>5</v>
      </c>
      <c r="N339" s="391">
        <v>9</v>
      </c>
      <c r="O339" s="391">
        <v>0</v>
      </c>
      <c r="P339" s="391">
        <v>0</v>
      </c>
      <c r="Q339" s="579">
        <v>0</v>
      </c>
      <c r="R339" s="645">
        <f t="shared" ref="R339:R344" si="115">SUM(C339:Q339)</f>
        <v>54</v>
      </c>
      <c r="S339" s="675">
        <f>R339/SUM(R339:R341)</f>
        <v>0.19014084507042253</v>
      </c>
      <c r="T339" s="15"/>
      <c r="U339" s="15"/>
      <c r="V339" s="15"/>
      <c r="W339" s="1945"/>
      <c r="X339" s="14"/>
      <c r="Y339" s="15"/>
      <c r="Z339" s="15"/>
      <c r="AA339" s="15"/>
      <c r="AB339" s="15"/>
      <c r="AC339" s="15"/>
      <c r="AD339" s="15"/>
      <c r="AE339" s="15"/>
      <c r="AF339" s="17"/>
      <c r="AG339" s="15"/>
      <c r="AH339" s="15"/>
      <c r="AI339" s="15"/>
      <c r="AJ339" s="15"/>
      <c r="AK339" s="15"/>
      <c r="AL339" s="15"/>
      <c r="AM339" s="15"/>
      <c r="AN339" s="17"/>
      <c r="AO339" s="16"/>
    </row>
    <row r="340" spans="1:41" ht="17.25" hidden="1" customHeight="1" thickBot="1" x14ac:dyDescent="0.3">
      <c r="A340" s="2150"/>
      <c r="B340" s="78" t="s">
        <v>206</v>
      </c>
      <c r="C340" s="573">
        <v>0</v>
      </c>
      <c r="D340" s="385">
        <v>0</v>
      </c>
      <c r="E340" s="385">
        <v>0</v>
      </c>
      <c r="F340" s="385">
        <v>1</v>
      </c>
      <c r="G340" s="385">
        <v>0</v>
      </c>
      <c r="H340" s="385">
        <v>0</v>
      </c>
      <c r="I340" s="385">
        <v>0</v>
      </c>
      <c r="J340" s="385">
        <v>25</v>
      </c>
      <c r="K340" s="385">
        <v>0</v>
      </c>
      <c r="L340" s="385">
        <v>0</v>
      </c>
      <c r="M340" s="385">
        <v>1</v>
      </c>
      <c r="N340" s="385">
        <v>5</v>
      </c>
      <c r="O340" s="385">
        <v>0</v>
      </c>
      <c r="P340" s="385">
        <v>0</v>
      </c>
      <c r="Q340" s="574">
        <v>0</v>
      </c>
      <c r="R340" s="646">
        <f t="shared" si="115"/>
        <v>32</v>
      </c>
      <c r="S340" s="675">
        <f>R340/SUM(R339:R341)</f>
        <v>0.11267605633802817</v>
      </c>
      <c r="T340" s="15"/>
      <c r="U340" s="15"/>
      <c r="V340" s="15"/>
      <c r="W340" s="1945"/>
      <c r="X340" s="14"/>
      <c r="Y340" s="15"/>
      <c r="Z340" s="15"/>
      <c r="AA340" s="15"/>
      <c r="AB340" s="15"/>
      <c r="AC340" s="15"/>
      <c r="AD340" s="15"/>
      <c r="AE340" s="15"/>
      <c r="AF340" s="17"/>
      <c r="AG340" s="15"/>
      <c r="AH340" s="15"/>
      <c r="AI340" s="15"/>
      <c r="AJ340" s="15"/>
      <c r="AK340" s="15"/>
      <c r="AL340" s="15"/>
      <c r="AM340" s="15"/>
      <c r="AN340" s="17"/>
      <c r="AO340" s="16"/>
    </row>
    <row r="341" spans="1:41" ht="17.25" hidden="1" customHeight="1" thickBot="1" x14ac:dyDescent="0.3">
      <c r="A341" s="2165"/>
      <c r="B341" s="156" t="s">
        <v>207</v>
      </c>
      <c r="C341" s="580">
        <v>0</v>
      </c>
      <c r="D341" s="394">
        <v>3</v>
      </c>
      <c r="E341" s="394">
        <v>2</v>
      </c>
      <c r="F341" s="394">
        <v>1</v>
      </c>
      <c r="G341" s="394">
        <v>1</v>
      </c>
      <c r="H341" s="394">
        <v>0</v>
      </c>
      <c r="I341" s="394">
        <v>0</v>
      </c>
      <c r="J341" s="394">
        <v>131</v>
      </c>
      <c r="K341" s="394">
        <v>1</v>
      </c>
      <c r="L341" s="394">
        <v>0</v>
      </c>
      <c r="M341" s="394">
        <v>39</v>
      </c>
      <c r="N341" s="394">
        <v>12</v>
      </c>
      <c r="O341" s="394">
        <v>1</v>
      </c>
      <c r="P341" s="394">
        <v>4</v>
      </c>
      <c r="Q341" s="581">
        <v>3</v>
      </c>
      <c r="R341" s="648">
        <f t="shared" si="115"/>
        <v>198</v>
      </c>
      <c r="S341" s="675">
        <f>R341/SUM(R339:R341)</f>
        <v>0.69718309859154926</v>
      </c>
      <c r="T341" s="15"/>
      <c r="U341" s="15"/>
      <c r="V341" s="15"/>
      <c r="W341" s="1945"/>
      <c r="X341" s="14"/>
      <c r="Y341" s="16"/>
      <c r="Z341" s="16"/>
      <c r="AA341" s="16"/>
      <c r="AB341" s="16"/>
      <c r="AC341" s="16"/>
      <c r="AD341" s="16"/>
      <c r="AE341" s="16"/>
      <c r="AF341" s="16"/>
      <c r="AG341" s="16"/>
      <c r="AH341" s="16"/>
      <c r="AI341" s="16"/>
      <c r="AJ341" s="16"/>
      <c r="AK341" s="16"/>
      <c r="AL341" s="16"/>
      <c r="AM341" s="16"/>
      <c r="AN341" s="16"/>
      <c r="AO341" s="15"/>
    </row>
    <row r="342" spans="1:41" ht="17.25" hidden="1" customHeight="1" thickTop="1" x14ac:dyDescent="0.25">
      <c r="A342" s="2150" t="s">
        <v>135</v>
      </c>
      <c r="B342" s="155" t="s">
        <v>205</v>
      </c>
      <c r="C342" s="226">
        <v>2</v>
      </c>
      <c r="D342" s="224">
        <v>52</v>
      </c>
      <c r="E342" s="224">
        <v>43</v>
      </c>
      <c r="F342" s="224">
        <v>41</v>
      </c>
      <c r="G342" s="224">
        <v>13</v>
      </c>
      <c r="H342" s="224">
        <v>0</v>
      </c>
      <c r="I342" s="224">
        <v>0</v>
      </c>
      <c r="J342" s="224">
        <v>1846</v>
      </c>
      <c r="K342" s="224">
        <v>201</v>
      </c>
      <c r="L342" s="224">
        <v>19</v>
      </c>
      <c r="M342" s="224">
        <v>748</v>
      </c>
      <c r="N342" s="224">
        <v>186</v>
      </c>
      <c r="O342" s="224">
        <v>5</v>
      </c>
      <c r="P342" s="224">
        <v>72</v>
      </c>
      <c r="Q342" s="582">
        <v>37</v>
      </c>
      <c r="R342" s="639">
        <f t="shared" si="115"/>
        <v>3265</v>
      </c>
      <c r="S342" s="681">
        <f>R342/SUM(R342:R344)</f>
        <v>0.14468028537244648</v>
      </c>
      <c r="T342" s="15"/>
      <c r="U342" s="15"/>
      <c r="V342" s="15"/>
      <c r="W342" s="1945"/>
      <c r="X342" s="14"/>
      <c r="Y342" s="16"/>
      <c r="Z342" s="16"/>
      <c r="AA342" s="16"/>
      <c r="AB342" s="16"/>
      <c r="AC342" s="16"/>
      <c r="AD342" s="16"/>
      <c r="AE342" s="16"/>
      <c r="AF342" s="16"/>
      <c r="AG342" s="16"/>
      <c r="AH342" s="16"/>
      <c r="AI342" s="16"/>
      <c r="AJ342" s="16"/>
      <c r="AK342" s="16"/>
      <c r="AL342" s="16"/>
      <c r="AM342" s="16"/>
      <c r="AN342" s="16"/>
      <c r="AO342" s="15"/>
    </row>
    <row r="343" spans="1:41" ht="17.25" hidden="1" customHeight="1" x14ac:dyDescent="0.25">
      <c r="A343" s="2150"/>
      <c r="B343" s="76" t="s">
        <v>206</v>
      </c>
      <c r="C343" s="222">
        <v>2</v>
      </c>
      <c r="D343" s="227">
        <v>18</v>
      </c>
      <c r="E343" s="227">
        <v>32</v>
      </c>
      <c r="F343" s="227">
        <v>16</v>
      </c>
      <c r="G343" s="227">
        <v>6</v>
      </c>
      <c r="H343" s="227">
        <v>0</v>
      </c>
      <c r="I343" s="227">
        <v>0</v>
      </c>
      <c r="J343" s="227">
        <v>533</v>
      </c>
      <c r="K343" s="227">
        <v>28</v>
      </c>
      <c r="L343" s="227">
        <v>8</v>
      </c>
      <c r="M343" s="227">
        <v>158</v>
      </c>
      <c r="N343" s="227">
        <v>68</v>
      </c>
      <c r="O343" s="227">
        <v>3</v>
      </c>
      <c r="P343" s="227">
        <v>34</v>
      </c>
      <c r="Q343" s="583">
        <v>9</v>
      </c>
      <c r="R343" s="636">
        <f t="shared" si="115"/>
        <v>915</v>
      </c>
      <c r="S343" s="681">
        <f>R343/SUM(R342:R344)</f>
        <v>4.0545929897638146E-2</v>
      </c>
      <c r="T343" s="15"/>
      <c r="U343" s="15"/>
      <c r="V343" s="15"/>
      <c r="W343" s="1945"/>
      <c r="X343" s="14"/>
      <c r="Y343" s="16"/>
      <c r="Z343" s="16"/>
      <c r="AA343" s="16"/>
      <c r="AB343" s="16"/>
      <c r="AC343" s="16"/>
      <c r="AD343" s="16"/>
      <c r="AE343" s="16"/>
      <c r="AF343" s="16"/>
      <c r="AG343" s="16"/>
      <c r="AH343" s="16"/>
      <c r="AI343" s="16"/>
      <c r="AJ343" s="16"/>
      <c r="AK343" s="16"/>
      <c r="AL343" s="16"/>
      <c r="AM343" s="16"/>
      <c r="AN343" s="16"/>
      <c r="AO343" s="15"/>
    </row>
    <row r="344" spans="1:41" ht="17.25" hidden="1" customHeight="1" thickBot="1" x14ac:dyDescent="0.3">
      <c r="A344" s="2150"/>
      <c r="B344" s="122" t="s">
        <v>207</v>
      </c>
      <c r="C344" s="642">
        <v>69</v>
      </c>
      <c r="D344" s="229">
        <v>345</v>
      </c>
      <c r="E344" s="229">
        <v>282</v>
      </c>
      <c r="F344" s="229">
        <v>110</v>
      </c>
      <c r="G344" s="229">
        <v>122</v>
      </c>
      <c r="H344" s="229">
        <v>0</v>
      </c>
      <c r="I344" s="229">
        <v>0</v>
      </c>
      <c r="J344" s="229">
        <v>11284</v>
      </c>
      <c r="K344" s="229">
        <v>552</v>
      </c>
      <c r="L344" s="229">
        <v>245</v>
      </c>
      <c r="M344" s="229">
        <v>3151</v>
      </c>
      <c r="N344" s="229">
        <v>1105</v>
      </c>
      <c r="O344" s="229">
        <v>64</v>
      </c>
      <c r="P344" s="229">
        <v>583</v>
      </c>
      <c r="Q344" s="643">
        <v>475</v>
      </c>
      <c r="R344" s="638">
        <f t="shared" si="115"/>
        <v>18387</v>
      </c>
      <c r="S344" s="681">
        <f>R344/SUM(R342:R344)</f>
        <v>0.81477378472991535</v>
      </c>
      <c r="T344" s="15"/>
      <c r="U344" s="15"/>
      <c r="V344" s="15"/>
      <c r="W344" s="1945"/>
      <c r="X344" s="14"/>
      <c r="Y344" s="14"/>
      <c r="Z344" s="14"/>
      <c r="AA344" s="14"/>
      <c r="AB344" s="14"/>
      <c r="AC344" s="14"/>
      <c r="AD344" s="14"/>
      <c r="AE344" s="14"/>
      <c r="AF344" s="14"/>
      <c r="AG344" s="14"/>
      <c r="AH344" s="14"/>
      <c r="AI344" s="14"/>
      <c r="AJ344" s="14"/>
      <c r="AK344" s="14"/>
      <c r="AL344" s="14"/>
      <c r="AM344" s="14"/>
      <c r="AN344" s="14"/>
      <c r="AO344" s="14"/>
    </row>
    <row r="345" spans="1:41" ht="21.75" hidden="1" customHeight="1" thickBot="1" x14ac:dyDescent="0.3">
      <c r="A345" s="2161" t="s">
        <v>166</v>
      </c>
      <c r="B345" s="2162"/>
      <c r="C345" s="2159"/>
      <c r="D345" s="2159"/>
      <c r="E345" s="2159"/>
      <c r="F345" s="2159"/>
      <c r="G345" s="2159"/>
      <c r="H345" s="2159"/>
      <c r="I345" s="2159"/>
      <c r="J345" s="2159"/>
      <c r="K345" s="2159"/>
      <c r="L345" s="2159"/>
      <c r="M345" s="2159"/>
      <c r="N345" s="2159"/>
      <c r="O345" s="2159"/>
      <c r="P345" s="2159"/>
      <c r="Q345" s="2159"/>
      <c r="R345" s="2162"/>
      <c r="S345" s="2163"/>
      <c r="T345" s="15"/>
      <c r="U345" s="15"/>
      <c r="V345" s="15"/>
      <c r="W345" s="1945"/>
      <c r="X345" s="14"/>
      <c r="Y345" s="14"/>
      <c r="Z345" s="14"/>
      <c r="AA345" s="14"/>
      <c r="AB345" s="14"/>
      <c r="AC345" s="14"/>
      <c r="AD345" s="14"/>
      <c r="AE345" s="14"/>
      <c r="AF345" s="14"/>
      <c r="AG345" s="14"/>
      <c r="AH345" s="14"/>
      <c r="AI345" s="14"/>
      <c r="AJ345" s="14"/>
      <c r="AK345" s="14"/>
      <c r="AL345" s="14"/>
      <c r="AM345" s="14"/>
      <c r="AN345" s="14"/>
      <c r="AO345" s="14"/>
    </row>
    <row r="346" spans="1:41" ht="17.25" hidden="1" customHeight="1" thickBot="1" x14ac:dyDescent="0.3">
      <c r="A346" s="2149" t="s">
        <v>167</v>
      </c>
      <c r="B346" s="75" t="s">
        <v>205</v>
      </c>
      <c r="C346" s="371">
        <v>0</v>
      </c>
      <c r="D346" s="372">
        <v>0</v>
      </c>
      <c r="E346" s="372">
        <v>0</v>
      </c>
      <c r="F346" s="372">
        <v>0</v>
      </c>
      <c r="G346" s="372">
        <v>0</v>
      </c>
      <c r="H346" s="372">
        <v>0</v>
      </c>
      <c r="I346" s="372">
        <v>0</v>
      </c>
      <c r="J346" s="372">
        <v>0</v>
      </c>
      <c r="K346" s="372">
        <v>0</v>
      </c>
      <c r="L346" s="372">
        <v>0</v>
      </c>
      <c r="M346" s="372">
        <v>0</v>
      </c>
      <c r="N346" s="372">
        <v>0</v>
      </c>
      <c r="O346" s="372">
        <v>0</v>
      </c>
      <c r="P346" s="372">
        <v>0</v>
      </c>
      <c r="Q346" s="373">
        <v>0</v>
      </c>
      <c r="R346" s="660">
        <f t="shared" ref="R346:R357" si="116">SUM(C346:Q346)</f>
        <v>0</v>
      </c>
      <c r="S346" s="1329">
        <f>R346/SUM(R346:R348)</f>
        <v>0</v>
      </c>
      <c r="T346" s="15"/>
      <c r="U346" s="15"/>
      <c r="V346" s="15"/>
      <c r="W346" s="1945"/>
      <c r="X346" s="14"/>
      <c r="Y346" s="14"/>
      <c r="Z346" s="14"/>
      <c r="AA346" s="14"/>
      <c r="AB346" s="14"/>
      <c r="AC346" s="14"/>
      <c r="AD346" s="14"/>
      <c r="AE346" s="14"/>
      <c r="AF346" s="14"/>
      <c r="AG346" s="14"/>
      <c r="AH346" s="14"/>
      <c r="AI346" s="14"/>
      <c r="AJ346" s="14"/>
      <c r="AK346" s="14"/>
      <c r="AL346" s="14"/>
      <c r="AM346" s="14"/>
      <c r="AN346" s="14"/>
      <c r="AO346" s="14"/>
    </row>
    <row r="347" spans="1:41" ht="17.25" hidden="1" customHeight="1" thickBot="1" x14ac:dyDescent="0.3">
      <c r="A347" s="2150"/>
      <c r="B347" s="76" t="s">
        <v>206</v>
      </c>
      <c r="C347" s="374">
        <v>0</v>
      </c>
      <c r="D347" s="374">
        <v>0</v>
      </c>
      <c r="E347" s="374">
        <v>0</v>
      </c>
      <c r="F347" s="374">
        <v>0</v>
      </c>
      <c r="G347" s="374">
        <v>0</v>
      </c>
      <c r="H347" s="374">
        <v>0</v>
      </c>
      <c r="I347" s="374">
        <v>0</v>
      </c>
      <c r="J347" s="374">
        <v>0</v>
      </c>
      <c r="K347" s="374">
        <v>0</v>
      </c>
      <c r="L347" s="374">
        <v>0</v>
      </c>
      <c r="M347" s="374">
        <v>0</v>
      </c>
      <c r="N347" s="374">
        <v>0</v>
      </c>
      <c r="O347" s="374">
        <v>0</v>
      </c>
      <c r="P347" s="374">
        <v>0</v>
      </c>
      <c r="Q347" s="375">
        <v>0</v>
      </c>
      <c r="R347" s="661">
        <f t="shared" si="116"/>
        <v>0</v>
      </c>
      <c r="S347" s="1329">
        <f>R347/SUM(R346:R348)</f>
        <v>0</v>
      </c>
      <c r="T347" s="15"/>
      <c r="U347" s="15"/>
      <c r="V347" s="15"/>
      <c r="W347" s="1945"/>
      <c r="X347" s="14"/>
      <c r="Y347" s="14"/>
      <c r="Z347" s="14"/>
      <c r="AA347" s="14"/>
      <c r="AB347" s="14"/>
      <c r="AC347" s="14"/>
      <c r="AD347" s="14"/>
      <c r="AE347" s="14"/>
      <c r="AF347" s="14"/>
      <c r="AG347" s="14"/>
      <c r="AH347" s="14"/>
      <c r="AI347" s="14"/>
      <c r="AJ347" s="14"/>
      <c r="AK347" s="14"/>
      <c r="AL347" s="14"/>
      <c r="AM347" s="14"/>
      <c r="AN347" s="14"/>
      <c r="AO347" s="14"/>
    </row>
    <row r="348" spans="1:41" ht="17.25" hidden="1" customHeight="1" thickBot="1" x14ac:dyDescent="0.3">
      <c r="A348" s="2151"/>
      <c r="B348" s="77" t="s">
        <v>207</v>
      </c>
      <c r="C348" s="376">
        <v>1</v>
      </c>
      <c r="D348" s="377">
        <v>2</v>
      </c>
      <c r="E348" s="377">
        <v>5</v>
      </c>
      <c r="F348" s="377">
        <v>1</v>
      </c>
      <c r="G348" s="377">
        <v>2</v>
      </c>
      <c r="H348" s="377">
        <v>0</v>
      </c>
      <c r="I348" s="377">
        <v>0</v>
      </c>
      <c r="J348" s="377">
        <v>80</v>
      </c>
      <c r="K348" s="377">
        <v>4</v>
      </c>
      <c r="L348" s="377">
        <v>2</v>
      </c>
      <c r="M348" s="377">
        <v>19</v>
      </c>
      <c r="N348" s="377">
        <v>11</v>
      </c>
      <c r="O348" s="377">
        <v>0</v>
      </c>
      <c r="P348" s="377">
        <v>7</v>
      </c>
      <c r="Q348" s="378">
        <v>3</v>
      </c>
      <c r="R348" s="662">
        <f t="shared" si="116"/>
        <v>137</v>
      </c>
      <c r="S348" s="678">
        <f>R348/SUM(R346:R348)</f>
        <v>1</v>
      </c>
      <c r="T348" s="15"/>
      <c r="U348" s="15"/>
      <c r="V348" s="15"/>
      <c r="W348" s="1945"/>
      <c r="X348" s="14"/>
      <c r="Y348" s="14"/>
      <c r="Z348" s="14"/>
      <c r="AA348" s="14"/>
      <c r="AB348" s="14"/>
      <c r="AC348" s="14"/>
      <c r="AD348" s="14"/>
      <c r="AE348" s="14"/>
      <c r="AF348" s="14"/>
      <c r="AG348" s="14"/>
      <c r="AH348" s="14"/>
      <c r="AI348" s="14"/>
      <c r="AJ348" s="14"/>
      <c r="AK348" s="14"/>
      <c r="AL348" s="14"/>
      <c r="AM348" s="14"/>
      <c r="AN348" s="14"/>
      <c r="AO348" s="14"/>
    </row>
    <row r="349" spans="1:41" ht="17.25" hidden="1" customHeight="1" thickBot="1" x14ac:dyDescent="0.3">
      <c r="A349" s="2149" t="s">
        <v>168</v>
      </c>
      <c r="B349" s="80" t="s">
        <v>205</v>
      </c>
      <c r="C349" s="381">
        <v>2</v>
      </c>
      <c r="D349" s="382">
        <v>36</v>
      </c>
      <c r="E349" s="382">
        <v>33</v>
      </c>
      <c r="F349" s="382">
        <v>34</v>
      </c>
      <c r="G349" s="382">
        <v>9</v>
      </c>
      <c r="H349" s="382">
        <v>0</v>
      </c>
      <c r="I349" s="382">
        <v>0</v>
      </c>
      <c r="J349" s="382">
        <v>1460</v>
      </c>
      <c r="K349" s="382">
        <v>171</v>
      </c>
      <c r="L349" s="382">
        <v>17</v>
      </c>
      <c r="M349" s="382">
        <v>578</v>
      </c>
      <c r="N349" s="382">
        <v>144</v>
      </c>
      <c r="O349" s="382">
        <v>3</v>
      </c>
      <c r="P349" s="382">
        <v>62</v>
      </c>
      <c r="Q349" s="383">
        <v>23</v>
      </c>
      <c r="R349" s="663">
        <f t="shared" si="116"/>
        <v>2572</v>
      </c>
      <c r="S349" s="675">
        <f>R349/SUM(R349:R351)</f>
        <v>0.17166121604485082</v>
      </c>
      <c r="T349" s="15"/>
      <c r="U349" s="15"/>
      <c r="V349" s="15"/>
      <c r="W349" s="1945"/>
      <c r="X349" s="14"/>
      <c r="Y349" s="14"/>
      <c r="Z349" s="14"/>
      <c r="AA349" s="14"/>
      <c r="AB349" s="14"/>
      <c r="AC349" s="14"/>
      <c r="AD349" s="14"/>
      <c r="AE349" s="14"/>
      <c r="AF349" s="14"/>
      <c r="AG349" s="14"/>
      <c r="AH349" s="14"/>
      <c r="AI349" s="14"/>
      <c r="AJ349" s="14"/>
      <c r="AK349" s="14"/>
      <c r="AL349" s="14"/>
      <c r="AM349" s="14"/>
      <c r="AN349" s="14"/>
      <c r="AO349" s="14"/>
    </row>
    <row r="350" spans="1:41" ht="17.25" hidden="1" customHeight="1" thickBot="1" x14ac:dyDescent="0.3">
      <c r="A350" s="2150"/>
      <c r="B350" s="78" t="s">
        <v>206</v>
      </c>
      <c r="C350" s="384">
        <v>1</v>
      </c>
      <c r="D350" s="385">
        <v>16</v>
      </c>
      <c r="E350" s="385">
        <v>25</v>
      </c>
      <c r="F350" s="385">
        <v>12</v>
      </c>
      <c r="G350" s="385">
        <v>3</v>
      </c>
      <c r="H350" s="385">
        <v>0</v>
      </c>
      <c r="I350" s="385">
        <v>0</v>
      </c>
      <c r="J350" s="385">
        <v>411</v>
      </c>
      <c r="K350" s="385">
        <v>21</v>
      </c>
      <c r="L350" s="385">
        <v>7</v>
      </c>
      <c r="M350" s="385">
        <v>131</v>
      </c>
      <c r="N350" s="385">
        <v>59</v>
      </c>
      <c r="O350" s="385">
        <v>3</v>
      </c>
      <c r="P350" s="385">
        <v>25</v>
      </c>
      <c r="Q350" s="386">
        <v>7</v>
      </c>
      <c r="R350" s="664">
        <f t="shared" si="116"/>
        <v>721</v>
      </c>
      <c r="S350" s="675">
        <f>R350/SUM(R349:R351)</f>
        <v>4.8121204031235397E-2</v>
      </c>
      <c r="T350" s="15"/>
      <c r="U350" s="15"/>
      <c r="V350" s="15"/>
      <c r="W350" s="1945"/>
      <c r="X350" s="14"/>
      <c r="Y350" s="14"/>
      <c r="Z350" s="14"/>
      <c r="AA350" s="14"/>
      <c r="AB350" s="14"/>
      <c r="AC350" s="14"/>
      <c r="AD350" s="14"/>
      <c r="AE350" s="14"/>
      <c r="AF350" s="14"/>
      <c r="AG350" s="14"/>
      <c r="AH350" s="14"/>
      <c r="AI350" s="14"/>
      <c r="AJ350" s="14"/>
      <c r="AK350" s="14"/>
      <c r="AL350" s="14"/>
      <c r="AM350" s="14"/>
      <c r="AN350" s="14"/>
      <c r="AO350" s="14"/>
    </row>
    <row r="351" spans="1:41" ht="17.25" hidden="1" customHeight="1" thickBot="1" x14ac:dyDescent="0.3">
      <c r="A351" s="2151"/>
      <c r="B351" s="79" t="s">
        <v>207</v>
      </c>
      <c r="C351" s="387">
        <v>49</v>
      </c>
      <c r="D351" s="388">
        <v>212</v>
      </c>
      <c r="E351" s="388">
        <v>159</v>
      </c>
      <c r="F351" s="388">
        <v>75</v>
      </c>
      <c r="G351" s="388">
        <v>86</v>
      </c>
      <c r="H351" s="388">
        <v>0</v>
      </c>
      <c r="I351" s="388">
        <v>0</v>
      </c>
      <c r="J351" s="388">
        <v>7071</v>
      </c>
      <c r="K351" s="388">
        <v>361</v>
      </c>
      <c r="L351" s="388">
        <v>165</v>
      </c>
      <c r="M351" s="388">
        <v>2062</v>
      </c>
      <c r="N351" s="388">
        <v>717</v>
      </c>
      <c r="O351" s="388">
        <v>47</v>
      </c>
      <c r="P351" s="388">
        <v>363</v>
      </c>
      <c r="Q351" s="389">
        <v>323</v>
      </c>
      <c r="R351" s="665">
        <f t="shared" si="116"/>
        <v>11690</v>
      </c>
      <c r="S351" s="675">
        <f>R351/SUM(R349:R351)</f>
        <v>0.78021757992391372</v>
      </c>
      <c r="T351" s="15"/>
      <c r="U351" s="15"/>
      <c r="V351" s="15"/>
      <c r="W351" s="1945"/>
      <c r="X351" s="14"/>
      <c r="Y351" s="14"/>
      <c r="Z351" s="14"/>
      <c r="AA351" s="14"/>
      <c r="AB351" s="14"/>
      <c r="AC351" s="14"/>
      <c r="AD351" s="14"/>
      <c r="AE351" s="14"/>
      <c r="AF351" s="14"/>
      <c r="AG351" s="14"/>
      <c r="AH351" s="14"/>
      <c r="AI351" s="14"/>
      <c r="AJ351" s="14"/>
      <c r="AK351" s="14"/>
      <c r="AL351" s="14"/>
      <c r="AM351" s="14"/>
      <c r="AN351" s="14"/>
      <c r="AO351" s="14"/>
    </row>
    <row r="352" spans="1:41" ht="17.25" hidden="1" customHeight="1" thickBot="1" x14ac:dyDescent="0.3">
      <c r="A352" s="2149" t="s">
        <v>169</v>
      </c>
      <c r="B352" s="75" t="s">
        <v>205</v>
      </c>
      <c r="C352" s="371">
        <v>0</v>
      </c>
      <c r="D352" s="372">
        <v>15</v>
      </c>
      <c r="E352" s="372">
        <v>10</v>
      </c>
      <c r="F352" s="372">
        <v>6</v>
      </c>
      <c r="G352" s="372">
        <v>3</v>
      </c>
      <c r="H352" s="372">
        <v>0</v>
      </c>
      <c r="I352" s="372">
        <v>0</v>
      </c>
      <c r="J352" s="372">
        <v>334</v>
      </c>
      <c r="K352" s="372">
        <v>28</v>
      </c>
      <c r="L352" s="372">
        <v>1</v>
      </c>
      <c r="M352" s="372">
        <v>149</v>
      </c>
      <c r="N352" s="372">
        <v>36</v>
      </c>
      <c r="O352" s="372">
        <v>2</v>
      </c>
      <c r="P352" s="372">
        <v>10</v>
      </c>
      <c r="Q352" s="373">
        <v>8</v>
      </c>
      <c r="R352" s="660">
        <f t="shared" si="116"/>
        <v>602</v>
      </c>
      <c r="S352" s="678">
        <f>R352/SUM(R352:R354)</f>
        <v>8.9277769538780957E-2</v>
      </c>
      <c r="T352" s="15"/>
      <c r="U352" s="15"/>
      <c r="V352" s="15"/>
      <c r="W352" s="1945"/>
      <c r="X352" s="14"/>
      <c r="Y352" s="14"/>
      <c r="Z352" s="14"/>
      <c r="AA352" s="14"/>
      <c r="AB352" s="14"/>
      <c r="AC352" s="14"/>
      <c r="AD352" s="14"/>
      <c r="AE352" s="14"/>
      <c r="AF352" s="14"/>
      <c r="AG352" s="14"/>
      <c r="AH352" s="14"/>
      <c r="AI352" s="14"/>
      <c r="AJ352" s="14"/>
      <c r="AK352" s="14"/>
      <c r="AL352" s="14"/>
      <c r="AM352" s="14"/>
      <c r="AN352" s="14"/>
      <c r="AO352" s="14"/>
    </row>
    <row r="353" spans="1:41" ht="17.25" hidden="1" customHeight="1" thickBot="1" x14ac:dyDescent="0.3">
      <c r="A353" s="2150"/>
      <c r="B353" s="76" t="s">
        <v>206</v>
      </c>
      <c r="C353" s="374">
        <v>1</v>
      </c>
      <c r="D353" s="379">
        <v>1</v>
      </c>
      <c r="E353" s="379">
        <v>6</v>
      </c>
      <c r="F353" s="379">
        <v>2</v>
      </c>
      <c r="G353" s="379">
        <v>3</v>
      </c>
      <c r="H353" s="379">
        <v>0</v>
      </c>
      <c r="I353" s="379">
        <v>0</v>
      </c>
      <c r="J353" s="379">
        <v>80</v>
      </c>
      <c r="K353" s="379">
        <v>7</v>
      </c>
      <c r="L353" s="379">
        <v>1</v>
      </c>
      <c r="M353" s="379">
        <v>24</v>
      </c>
      <c r="N353" s="379">
        <v>9</v>
      </c>
      <c r="O353" s="379">
        <v>0</v>
      </c>
      <c r="P353" s="379">
        <v>6</v>
      </c>
      <c r="Q353" s="380">
        <v>2</v>
      </c>
      <c r="R353" s="661">
        <f t="shared" si="116"/>
        <v>142</v>
      </c>
      <c r="S353" s="678">
        <f>R353/SUM(R352:R354)</f>
        <v>2.1058875871273915E-2</v>
      </c>
      <c r="T353" s="15"/>
      <c r="U353" s="15"/>
      <c r="V353" s="15"/>
      <c r="W353" s="1945"/>
      <c r="X353" s="14"/>
      <c r="Y353" s="14"/>
      <c r="Z353" s="14"/>
      <c r="AA353" s="14"/>
      <c r="AB353" s="14"/>
      <c r="AC353" s="14"/>
      <c r="AD353" s="14"/>
      <c r="AE353" s="14"/>
      <c r="AF353" s="14"/>
      <c r="AG353" s="14"/>
      <c r="AH353" s="14"/>
      <c r="AI353" s="14"/>
      <c r="AJ353" s="14"/>
      <c r="AK353" s="14"/>
      <c r="AL353" s="14"/>
      <c r="AM353" s="14"/>
      <c r="AN353" s="14"/>
      <c r="AO353" s="14"/>
    </row>
    <row r="354" spans="1:41" ht="17.25" hidden="1" customHeight="1" thickBot="1" x14ac:dyDescent="0.3">
      <c r="A354" s="2150"/>
      <c r="B354" s="122" t="s">
        <v>207</v>
      </c>
      <c r="C354" s="376">
        <v>18</v>
      </c>
      <c r="D354" s="377">
        <v>119</v>
      </c>
      <c r="E354" s="377">
        <v>103</v>
      </c>
      <c r="F354" s="377">
        <v>30</v>
      </c>
      <c r="G354" s="377">
        <v>33</v>
      </c>
      <c r="H354" s="377">
        <v>0</v>
      </c>
      <c r="I354" s="377">
        <v>0</v>
      </c>
      <c r="J354" s="377">
        <v>3800</v>
      </c>
      <c r="K354" s="377">
        <v>173</v>
      </c>
      <c r="L354" s="377">
        <v>72</v>
      </c>
      <c r="M354" s="377">
        <v>979</v>
      </c>
      <c r="N354" s="377">
        <v>336</v>
      </c>
      <c r="O354" s="377">
        <v>17</v>
      </c>
      <c r="P354" s="377">
        <v>189</v>
      </c>
      <c r="Q354" s="378">
        <v>130</v>
      </c>
      <c r="R354" s="662">
        <f t="shared" si="116"/>
        <v>5999</v>
      </c>
      <c r="S354" s="678">
        <f>R354/SUM(R352:R354)</f>
        <v>0.88966335458994517</v>
      </c>
      <c r="T354" s="15"/>
      <c r="U354" s="15"/>
      <c r="V354" s="15"/>
      <c r="W354" s="1945"/>
      <c r="X354" s="14"/>
      <c r="Y354" s="14"/>
      <c r="Z354" s="14"/>
      <c r="AA354" s="14"/>
      <c r="AB354" s="14"/>
      <c r="AC354" s="14"/>
      <c r="AD354" s="14"/>
      <c r="AE354" s="14"/>
      <c r="AF354" s="14"/>
      <c r="AG354" s="14"/>
      <c r="AH354" s="14"/>
      <c r="AI354" s="14"/>
      <c r="AJ354" s="14"/>
      <c r="AK354" s="14"/>
      <c r="AL354" s="14"/>
      <c r="AM354" s="14"/>
      <c r="AN354" s="14"/>
      <c r="AO354" s="14"/>
    </row>
    <row r="355" spans="1:41" ht="17.25" hidden="1" customHeight="1" thickBot="1" x14ac:dyDescent="0.3">
      <c r="A355" s="2149" t="s">
        <v>170</v>
      </c>
      <c r="B355" s="80" t="s">
        <v>205</v>
      </c>
      <c r="C355" s="390">
        <v>0</v>
      </c>
      <c r="D355" s="391">
        <v>1</v>
      </c>
      <c r="E355" s="391">
        <v>0</v>
      </c>
      <c r="F355" s="391">
        <v>1</v>
      </c>
      <c r="G355" s="391">
        <v>1</v>
      </c>
      <c r="H355" s="391">
        <v>0</v>
      </c>
      <c r="I355" s="391">
        <v>0</v>
      </c>
      <c r="J355" s="391">
        <v>52</v>
      </c>
      <c r="K355" s="391">
        <v>2</v>
      </c>
      <c r="L355" s="391">
        <v>1</v>
      </c>
      <c r="M355" s="391">
        <v>21</v>
      </c>
      <c r="N355" s="391">
        <v>6</v>
      </c>
      <c r="O355" s="391">
        <v>0</v>
      </c>
      <c r="P355" s="391">
        <v>0</v>
      </c>
      <c r="Q355" s="392">
        <v>6</v>
      </c>
      <c r="R355" s="663">
        <f t="shared" si="116"/>
        <v>91</v>
      </c>
      <c r="S355" s="675">
        <f>R355/SUM(R355:R357)</f>
        <v>0.12926136363636365</v>
      </c>
      <c r="T355" s="15"/>
      <c r="U355" s="15"/>
      <c r="V355" s="15"/>
      <c r="W355" s="1945"/>
      <c r="X355" s="14"/>
      <c r="Y355" s="14"/>
      <c r="Z355" s="14"/>
      <c r="AA355" s="14"/>
      <c r="AB355" s="14"/>
      <c r="AC355" s="14"/>
      <c r="AD355" s="14"/>
      <c r="AE355" s="14"/>
      <c r="AF355" s="14"/>
      <c r="AG355" s="14"/>
      <c r="AH355" s="14"/>
      <c r="AI355" s="14"/>
      <c r="AJ355" s="14"/>
      <c r="AK355" s="14"/>
      <c r="AL355" s="14"/>
      <c r="AM355" s="14"/>
      <c r="AN355" s="14"/>
      <c r="AO355" s="14"/>
    </row>
    <row r="356" spans="1:41" ht="17.25" hidden="1" customHeight="1" thickBot="1" x14ac:dyDescent="0.3">
      <c r="A356" s="2150"/>
      <c r="B356" s="78" t="s">
        <v>206</v>
      </c>
      <c r="C356" s="384">
        <v>0</v>
      </c>
      <c r="D356" s="385">
        <v>1</v>
      </c>
      <c r="E356" s="385">
        <v>1</v>
      </c>
      <c r="F356" s="385">
        <v>2</v>
      </c>
      <c r="G356" s="385">
        <v>0</v>
      </c>
      <c r="H356" s="385">
        <v>0</v>
      </c>
      <c r="I356" s="385">
        <v>0</v>
      </c>
      <c r="J356" s="385">
        <v>42</v>
      </c>
      <c r="K356" s="385">
        <v>0</v>
      </c>
      <c r="L356" s="385">
        <v>0</v>
      </c>
      <c r="M356" s="385">
        <v>3</v>
      </c>
      <c r="N356" s="385">
        <v>0</v>
      </c>
      <c r="O356" s="385">
        <v>0</v>
      </c>
      <c r="P356" s="385">
        <v>3</v>
      </c>
      <c r="Q356" s="386">
        <v>0</v>
      </c>
      <c r="R356" s="664">
        <f t="shared" si="116"/>
        <v>52</v>
      </c>
      <c r="S356" s="675">
        <f>R356/SUM(R355:R357)</f>
        <v>7.3863636363636367E-2</v>
      </c>
      <c r="T356" s="15"/>
      <c r="U356" s="15"/>
      <c r="V356" s="15"/>
      <c r="W356" s="1945"/>
      <c r="X356" s="14"/>
      <c r="Y356" s="14"/>
      <c r="Z356" s="14"/>
      <c r="AA356" s="14"/>
      <c r="AB356" s="14"/>
      <c r="AC356" s="14"/>
      <c r="AD356" s="14"/>
      <c r="AE356" s="14"/>
      <c r="AF356" s="14"/>
      <c r="AG356" s="14"/>
      <c r="AH356" s="14"/>
      <c r="AI356" s="14"/>
      <c r="AJ356" s="14"/>
      <c r="AK356" s="14"/>
      <c r="AL356" s="14"/>
      <c r="AM356" s="14"/>
      <c r="AN356" s="14"/>
      <c r="AO356" s="14"/>
    </row>
    <row r="357" spans="1:41" ht="17.25" hidden="1" customHeight="1" thickBot="1" x14ac:dyDescent="0.3">
      <c r="A357" s="2165"/>
      <c r="B357" s="156" t="s">
        <v>207</v>
      </c>
      <c r="C357" s="393">
        <v>1</v>
      </c>
      <c r="D357" s="394">
        <v>12</v>
      </c>
      <c r="E357" s="394">
        <v>15</v>
      </c>
      <c r="F357" s="394">
        <v>4</v>
      </c>
      <c r="G357" s="394">
        <v>1</v>
      </c>
      <c r="H357" s="394">
        <v>0</v>
      </c>
      <c r="I357" s="394">
        <v>0</v>
      </c>
      <c r="J357" s="394">
        <v>333</v>
      </c>
      <c r="K357" s="394">
        <v>14</v>
      </c>
      <c r="L357" s="394">
        <v>6</v>
      </c>
      <c r="M357" s="394">
        <v>91</v>
      </c>
      <c r="N357" s="394">
        <v>41</v>
      </c>
      <c r="O357" s="394">
        <v>0</v>
      </c>
      <c r="P357" s="394">
        <v>24</v>
      </c>
      <c r="Q357" s="395">
        <v>19</v>
      </c>
      <c r="R357" s="667">
        <f t="shared" si="116"/>
        <v>561</v>
      </c>
      <c r="S357" s="675">
        <f>R357/SUM(R355:R357)</f>
        <v>0.796875</v>
      </c>
      <c r="T357" s="15"/>
      <c r="U357" s="15"/>
      <c r="V357" s="15"/>
      <c r="W357" s="1945"/>
      <c r="X357" s="14"/>
      <c r="Y357" s="14"/>
      <c r="Z357" s="14"/>
      <c r="AA357" s="14"/>
      <c r="AB357" s="14"/>
      <c r="AC357" s="14"/>
      <c r="AD357" s="14"/>
      <c r="AE357" s="14"/>
      <c r="AF357" s="14"/>
      <c r="AG357" s="14"/>
      <c r="AH357" s="14"/>
      <c r="AI357" s="14"/>
      <c r="AJ357" s="14"/>
      <c r="AK357" s="14"/>
      <c r="AL357" s="14"/>
      <c r="AM357" s="14"/>
      <c r="AN357" s="14"/>
      <c r="AO357" s="14"/>
    </row>
    <row r="358" spans="1:41" ht="17.25" hidden="1" customHeight="1" thickTop="1" x14ac:dyDescent="0.25">
      <c r="A358" s="2150" t="s">
        <v>135</v>
      </c>
      <c r="B358" s="155" t="s">
        <v>205</v>
      </c>
      <c r="C358" s="224">
        <f>SUM(C346,C349,C352,C355)</f>
        <v>2</v>
      </c>
      <c r="D358" s="224">
        <f t="shared" ref="D358:I358" si="117">SUM(D346,D349,D352,D355)</f>
        <v>52</v>
      </c>
      <c r="E358" s="224">
        <f t="shared" si="117"/>
        <v>43</v>
      </c>
      <c r="F358" s="224">
        <f t="shared" si="117"/>
        <v>41</v>
      </c>
      <c r="G358" s="224">
        <f t="shared" si="117"/>
        <v>13</v>
      </c>
      <c r="H358" s="224">
        <f t="shared" si="117"/>
        <v>0</v>
      </c>
      <c r="I358" s="224">
        <f t="shared" si="117"/>
        <v>0</v>
      </c>
      <c r="J358" s="224">
        <f>SUM(J346,J349,J352,J355)</f>
        <v>1846</v>
      </c>
      <c r="K358" s="224">
        <f t="shared" ref="K358:Q358" si="118">SUM(K346,K349,K352,K355)</f>
        <v>201</v>
      </c>
      <c r="L358" s="224">
        <f t="shared" si="118"/>
        <v>19</v>
      </c>
      <c r="M358" s="224">
        <f t="shared" si="118"/>
        <v>748</v>
      </c>
      <c r="N358" s="224">
        <f t="shared" si="118"/>
        <v>186</v>
      </c>
      <c r="O358" s="224">
        <f t="shared" si="118"/>
        <v>5</v>
      </c>
      <c r="P358" s="224">
        <f t="shared" si="118"/>
        <v>72</v>
      </c>
      <c r="Q358" s="225">
        <f t="shared" si="118"/>
        <v>37</v>
      </c>
      <c r="R358" s="639">
        <f>SUM(C358:Q358)</f>
        <v>3265</v>
      </c>
      <c r="S358" s="698">
        <f>R358/SUM(R358:R360)</f>
        <v>0.14468028537244648</v>
      </c>
      <c r="T358" s="15"/>
      <c r="U358" s="15"/>
      <c r="V358" s="15"/>
      <c r="W358" s="1945"/>
      <c r="X358" s="14"/>
      <c r="Y358" s="14"/>
      <c r="Z358" s="14"/>
      <c r="AA358" s="14"/>
      <c r="AB358" s="14"/>
      <c r="AC358" s="14"/>
      <c r="AD358" s="14"/>
      <c r="AE358" s="14"/>
      <c r="AF358" s="14"/>
      <c r="AG358" s="14"/>
      <c r="AH358" s="14"/>
      <c r="AI358" s="14"/>
      <c r="AJ358" s="14"/>
      <c r="AK358" s="14"/>
      <c r="AL358" s="14"/>
      <c r="AM358" s="14"/>
      <c r="AN358" s="14"/>
      <c r="AO358" s="14"/>
    </row>
    <row r="359" spans="1:41" ht="17.25" hidden="1" customHeight="1" x14ac:dyDescent="0.25">
      <c r="A359" s="2150"/>
      <c r="B359" s="76" t="s">
        <v>206</v>
      </c>
      <c r="C359" s="227">
        <f>SUM(C347,C350,C353,C356)</f>
        <v>2</v>
      </c>
      <c r="D359" s="227">
        <f t="shared" ref="D359:Q359" si="119">SUM(D347,D350,D353,D356)</f>
        <v>18</v>
      </c>
      <c r="E359" s="227">
        <f t="shared" si="119"/>
        <v>32</v>
      </c>
      <c r="F359" s="227">
        <f t="shared" si="119"/>
        <v>16</v>
      </c>
      <c r="G359" s="227">
        <f t="shared" si="119"/>
        <v>6</v>
      </c>
      <c r="H359" s="227">
        <f t="shared" si="119"/>
        <v>0</v>
      </c>
      <c r="I359" s="227">
        <f t="shared" si="119"/>
        <v>0</v>
      </c>
      <c r="J359" s="227">
        <f t="shared" si="119"/>
        <v>533</v>
      </c>
      <c r="K359" s="227">
        <f t="shared" si="119"/>
        <v>28</v>
      </c>
      <c r="L359" s="227">
        <f t="shared" si="119"/>
        <v>8</v>
      </c>
      <c r="M359" s="227">
        <f t="shared" si="119"/>
        <v>158</v>
      </c>
      <c r="N359" s="227">
        <f t="shared" si="119"/>
        <v>68</v>
      </c>
      <c r="O359" s="227">
        <f t="shared" si="119"/>
        <v>3</v>
      </c>
      <c r="P359" s="227">
        <f t="shared" si="119"/>
        <v>34</v>
      </c>
      <c r="Q359" s="228">
        <f t="shared" si="119"/>
        <v>9</v>
      </c>
      <c r="R359" s="636">
        <f>SUM(C359:Q359)</f>
        <v>915</v>
      </c>
      <c r="S359" s="698">
        <f>R359/SUM(R358:R360)</f>
        <v>4.0545929897638146E-2</v>
      </c>
      <c r="T359" s="15"/>
      <c r="U359" s="15"/>
      <c r="V359" s="15"/>
      <c r="W359" s="1945"/>
      <c r="X359" s="14"/>
      <c r="Y359" s="14"/>
      <c r="Z359" s="14"/>
      <c r="AA359" s="14"/>
      <c r="AB359" s="14"/>
      <c r="AC359" s="14"/>
      <c r="AD359" s="14"/>
      <c r="AE359" s="14"/>
      <c r="AF359" s="14"/>
      <c r="AG359" s="14"/>
      <c r="AH359" s="14"/>
      <c r="AI359" s="14"/>
      <c r="AJ359" s="14"/>
      <c r="AK359" s="14"/>
      <c r="AL359" s="14"/>
      <c r="AM359" s="14"/>
      <c r="AN359" s="14"/>
      <c r="AO359" s="14"/>
    </row>
    <row r="360" spans="1:41" ht="17.25" hidden="1" customHeight="1" thickBot="1" x14ac:dyDescent="0.3">
      <c r="A360" s="2151"/>
      <c r="B360" s="77" t="s">
        <v>207</v>
      </c>
      <c r="C360" s="281">
        <f>SUM(C348,C351,C354,C357)</f>
        <v>69</v>
      </c>
      <c r="D360" s="281">
        <f t="shared" ref="D360:Q360" si="120">SUM(D348,D351,D354,D357)</f>
        <v>345</v>
      </c>
      <c r="E360" s="281">
        <f t="shared" si="120"/>
        <v>282</v>
      </c>
      <c r="F360" s="281">
        <f t="shared" si="120"/>
        <v>110</v>
      </c>
      <c r="G360" s="281">
        <f t="shared" si="120"/>
        <v>122</v>
      </c>
      <c r="H360" s="281">
        <f t="shared" si="120"/>
        <v>0</v>
      </c>
      <c r="I360" s="281">
        <f t="shared" si="120"/>
        <v>0</v>
      </c>
      <c r="J360" s="281">
        <f t="shared" si="120"/>
        <v>11284</v>
      </c>
      <c r="K360" s="281">
        <f t="shared" si="120"/>
        <v>552</v>
      </c>
      <c r="L360" s="281">
        <f t="shared" si="120"/>
        <v>245</v>
      </c>
      <c r="M360" s="281">
        <f t="shared" si="120"/>
        <v>3151</v>
      </c>
      <c r="N360" s="281">
        <f t="shared" si="120"/>
        <v>1105</v>
      </c>
      <c r="O360" s="281">
        <f t="shared" si="120"/>
        <v>64</v>
      </c>
      <c r="P360" s="281">
        <f t="shared" si="120"/>
        <v>583</v>
      </c>
      <c r="Q360" s="637">
        <f t="shared" si="120"/>
        <v>475</v>
      </c>
      <c r="R360" s="638">
        <f>SUM(C360:Q360)</f>
        <v>18387</v>
      </c>
      <c r="S360" s="698">
        <f>R360/SUM(R358:R360)</f>
        <v>0.81477378472991535</v>
      </c>
      <c r="T360" s="15"/>
      <c r="U360" s="15"/>
      <c r="V360" s="15"/>
      <c r="W360" s="1945"/>
      <c r="X360" s="14"/>
      <c r="Y360" s="14"/>
      <c r="Z360" s="14"/>
      <c r="AA360" s="14"/>
      <c r="AB360" s="14"/>
      <c r="AC360" s="14"/>
      <c r="AD360" s="14"/>
      <c r="AE360" s="14"/>
      <c r="AF360" s="14"/>
      <c r="AG360" s="14"/>
      <c r="AH360" s="14"/>
      <c r="AI360" s="14"/>
      <c r="AJ360" s="14"/>
      <c r="AK360" s="14"/>
      <c r="AL360" s="14"/>
      <c r="AM360" s="14"/>
      <c r="AN360" s="14"/>
      <c r="AO360" s="14"/>
    </row>
    <row r="361" spans="1:41" ht="15.75" hidden="1" customHeight="1" x14ac:dyDescent="0.25">
      <c r="A361" s="2149" t="s">
        <v>134</v>
      </c>
      <c r="B361" s="80" t="s">
        <v>205</v>
      </c>
      <c r="C361" s="682">
        <f t="shared" ref="C361:R361" si="121">C358/SUM(C358:C360)</f>
        <v>2.7397260273972601E-2</v>
      </c>
      <c r="D361" s="683">
        <f t="shared" si="121"/>
        <v>0.12530120481927712</v>
      </c>
      <c r="E361" s="683">
        <f t="shared" si="121"/>
        <v>0.12044817927170869</v>
      </c>
      <c r="F361" s="683">
        <f t="shared" si="121"/>
        <v>0.24550898203592814</v>
      </c>
      <c r="G361" s="683">
        <f t="shared" si="121"/>
        <v>9.2198581560283682E-2</v>
      </c>
      <c r="H361" s="1326">
        <v>0</v>
      </c>
      <c r="I361" s="683">
        <v>0</v>
      </c>
      <c r="J361" s="683">
        <f t="shared" si="121"/>
        <v>0.13510941960038059</v>
      </c>
      <c r="K361" s="683">
        <f t="shared" si="121"/>
        <v>0.25736235595390528</v>
      </c>
      <c r="L361" s="683">
        <f t="shared" si="121"/>
        <v>6.985294117647059E-2</v>
      </c>
      <c r="M361" s="683">
        <f t="shared" si="121"/>
        <v>0.18437268917919644</v>
      </c>
      <c r="N361" s="683">
        <f t="shared" si="121"/>
        <v>0.13686534216335541</v>
      </c>
      <c r="O361" s="683">
        <f t="shared" si="121"/>
        <v>6.9444444444444448E-2</v>
      </c>
      <c r="P361" s="683">
        <f t="shared" si="121"/>
        <v>0.10449927431059507</v>
      </c>
      <c r="Q361" s="777">
        <f t="shared" si="121"/>
        <v>7.1017274472168906E-2</v>
      </c>
      <c r="R361" s="1194">
        <f t="shared" si="121"/>
        <v>0.14468028537244648</v>
      </c>
      <c r="S361" s="2152"/>
      <c r="T361" s="15"/>
      <c r="U361" s="15"/>
      <c r="V361" s="15"/>
      <c r="W361" s="1945"/>
      <c r="X361" s="14"/>
      <c r="Y361" s="14"/>
      <c r="Z361" s="14"/>
      <c r="AA361" s="14"/>
      <c r="AB361" s="14"/>
      <c r="AC361" s="14"/>
      <c r="AD361" s="14"/>
      <c r="AE361" s="14"/>
      <c r="AF361" s="14"/>
      <c r="AG361" s="14"/>
      <c r="AH361" s="14"/>
      <c r="AI361" s="14"/>
      <c r="AJ361" s="14"/>
      <c r="AK361" s="14"/>
      <c r="AL361" s="14"/>
      <c r="AM361" s="14"/>
      <c r="AN361" s="14"/>
      <c r="AO361" s="14"/>
    </row>
    <row r="362" spans="1:41" ht="15.75" hidden="1" customHeight="1" x14ac:dyDescent="0.25">
      <c r="A362" s="2150"/>
      <c r="B362" s="78" t="s">
        <v>206</v>
      </c>
      <c r="C362" s="685">
        <f t="shared" ref="C362:R362" si="122">C359/SUM(C358:C360)</f>
        <v>2.7397260273972601E-2</v>
      </c>
      <c r="D362" s="686">
        <f t="shared" si="122"/>
        <v>4.3373493975903614E-2</v>
      </c>
      <c r="E362" s="686">
        <f t="shared" si="122"/>
        <v>8.9635854341736695E-2</v>
      </c>
      <c r="F362" s="686">
        <f t="shared" si="122"/>
        <v>9.580838323353294E-2</v>
      </c>
      <c r="G362" s="686">
        <f t="shared" si="122"/>
        <v>4.2553191489361701E-2</v>
      </c>
      <c r="H362" s="1327">
        <v>0</v>
      </c>
      <c r="I362" s="686">
        <v>0</v>
      </c>
      <c r="J362" s="686">
        <f t="shared" si="122"/>
        <v>3.9010466222645097E-2</v>
      </c>
      <c r="K362" s="686">
        <f t="shared" si="122"/>
        <v>3.5851472471190783E-2</v>
      </c>
      <c r="L362" s="686">
        <f t="shared" si="122"/>
        <v>2.9411764705882353E-2</v>
      </c>
      <c r="M362" s="686">
        <f t="shared" si="122"/>
        <v>3.8945033275819572E-2</v>
      </c>
      <c r="N362" s="686">
        <f t="shared" si="122"/>
        <v>5.0036791758646067E-2</v>
      </c>
      <c r="O362" s="686">
        <f t="shared" si="122"/>
        <v>4.1666666666666664E-2</v>
      </c>
      <c r="P362" s="686">
        <f t="shared" si="122"/>
        <v>4.9346879535558781E-2</v>
      </c>
      <c r="Q362" s="778">
        <f t="shared" si="122"/>
        <v>1.7274472168905951E-2</v>
      </c>
      <c r="R362" s="681">
        <f t="shared" si="122"/>
        <v>4.0545929897638146E-2</v>
      </c>
      <c r="S362" s="2153"/>
      <c r="T362" s="15"/>
      <c r="U362" s="15"/>
      <c r="V362" s="15"/>
      <c r="W362" s="1945"/>
      <c r="X362" s="14"/>
      <c r="Y362" s="14"/>
      <c r="Z362" s="14"/>
      <c r="AA362" s="14"/>
      <c r="AB362" s="14"/>
      <c r="AC362" s="14"/>
      <c r="AD362" s="14"/>
      <c r="AE362" s="14"/>
      <c r="AF362" s="14"/>
      <c r="AG362" s="14"/>
      <c r="AH362" s="14"/>
      <c r="AI362" s="14"/>
      <c r="AJ362" s="14"/>
      <c r="AK362" s="14"/>
      <c r="AL362" s="14"/>
      <c r="AM362" s="14"/>
      <c r="AN362" s="14"/>
      <c r="AO362" s="14"/>
    </row>
    <row r="363" spans="1:41" ht="18.75" hidden="1" customHeight="1" thickBot="1" x14ac:dyDescent="0.3">
      <c r="A363" s="2151"/>
      <c r="B363" s="79" t="s">
        <v>207</v>
      </c>
      <c r="C363" s="695">
        <f t="shared" ref="C363:R363" si="123">C360/SUM(C358:C360)</f>
        <v>0.9452054794520548</v>
      </c>
      <c r="D363" s="696">
        <f t="shared" si="123"/>
        <v>0.83132530120481929</v>
      </c>
      <c r="E363" s="696">
        <f t="shared" si="123"/>
        <v>0.78991596638655459</v>
      </c>
      <c r="F363" s="696">
        <f t="shared" si="123"/>
        <v>0.6586826347305389</v>
      </c>
      <c r="G363" s="696">
        <f t="shared" si="123"/>
        <v>0.86524822695035464</v>
      </c>
      <c r="H363" s="1328">
        <v>0</v>
      </c>
      <c r="I363" s="696">
        <v>0</v>
      </c>
      <c r="J363" s="696">
        <f t="shared" si="123"/>
        <v>0.82588011417697427</v>
      </c>
      <c r="K363" s="696">
        <f t="shared" si="123"/>
        <v>0.70678617157490398</v>
      </c>
      <c r="L363" s="696">
        <f t="shared" si="123"/>
        <v>0.90073529411764708</v>
      </c>
      <c r="M363" s="696">
        <f t="shared" si="123"/>
        <v>0.77668227754498398</v>
      </c>
      <c r="N363" s="696">
        <f t="shared" si="123"/>
        <v>0.8130978660779985</v>
      </c>
      <c r="O363" s="696">
        <f t="shared" si="123"/>
        <v>0.88888888888888884</v>
      </c>
      <c r="P363" s="696">
        <f t="shared" si="123"/>
        <v>0.84615384615384615</v>
      </c>
      <c r="Q363" s="779">
        <f t="shared" si="123"/>
        <v>0.91170825335892514</v>
      </c>
      <c r="R363" s="1195">
        <f t="shared" si="123"/>
        <v>0.81477378472991535</v>
      </c>
      <c r="S363" s="2154"/>
      <c r="T363" s="15"/>
      <c r="U363" s="15"/>
      <c r="V363" s="17"/>
      <c r="W363" s="1945"/>
      <c r="X363" s="14"/>
      <c r="Y363" s="14"/>
      <c r="Z363" s="14"/>
      <c r="AA363" s="14"/>
      <c r="AB363" s="14"/>
      <c r="AC363" s="14"/>
      <c r="AD363" s="14"/>
      <c r="AE363" s="14"/>
      <c r="AF363" s="14"/>
      <c r="AG363" s="14"/>
      <c r="AH363" s="14"/>
      <c r="AI363" s="14"/>
      <c r="AJ363" s="14"/>
      <c r="AK363" s="14"/>
      <c r="AL363" s="14"/>
      <c r="AM363" s="14"/>
      <c r="AN363" s="14"/>
      <c r="AO363" s="14"/>
    </row>
    <row r="364" spans="1:41" ht="20.25" hidden="1" customHeight="1" thickBot="1" x14ac:dyDescent="0.3">
      <c r="A364" s="2155" t="s">
        <v>210</v>
      </c>
      <c r="B364" s="2156"/>
      <c r="C364" s="2156"/>
      <c r="D364" s="2156"/>
      <c r="E364" s="2156"/>
      <c r="F364" s="2156"/>
      <c r="G364" s="2156"/>
      <c r="H364" s="2156"/>
      <c r="I364" s="2156"/>
      <c r="J364" s="2156"/>
      <c r="K364" s="2156"/>
      <c r="L364" s="2156"/>
      <c r="M364" s="2156"/>
      <c r="N364" s="2156"/>
      <c r="O364" s="2156"/>
      <c r="P364" s="2156"/>
      <c r="Q364" s="2156"/>
      <c r="R364" s="2156"/>
      <c r="S364" s="2157"/>
      <c r="T364" s="14"/>
      <c r="U364" s="14"/>
      <c r="V364" s="14"/>
      <c r="W364" s="1944"/>
      <c r="X364" s="14"/>
      <c r="Y364" s="14"/>
      <c r="Z364" s="14"/>
      <c r="AA364" s="14"/>
      <c r="AB364" s="14"/>
      <c r="AC364" s="14"/>
      <c r="AD364" s="14"/>
      <c r="AE364" s="14"/>
      <c r="AF364" s="14"/>
      <c r="AG364" s="14"/>
      <c r="AH364" s="14"/>
      <c r="AI364" s="14"/>
      <c r="AJ364" s="14"/>
      <c r="AK364" s="14"/>
      <c r="AL364" s="14"/>
      <c r="AM364" s="14"/>
      <c r="AN364" s="14"/>
      <c r="AO364" s="14"/>
    </row>
    <row r="365" spans="1:41" ht="71.25" hidden="1" customHeight="1" thickBot="1" x14ac:dyDescent="0.3">
      <c r="A365" s="73"/>
      <c r="B365" s="157" t="s">
        <v>203</v>
      </c>
      <c r="C365" s="704" t="s">
        <v>148</v>
      </c>
      <c r="D365" s="165" t="s">
        <v>149</v>
      </c>
      <c r="E365" s="165" t="s">
        <v>150</v>
      </c>
      <c r="F365" s="165" t="s">
        <v>151</v>
      </c>
      <c r="G365" s="165" t="s">
        <v>152</v>
      </c>
      <c r="H365" s="165" t="s">
        <v>153</v>
      </c>
      <c r="I365" s="165" t="s">
        <v>154</v>
      </c>
      <c r="J365" s="165" t="s">
        <v>155</v>
      </c>
      <c r="K365" s="165" t="s">
        <v>156</v>
      </c>
      <c r="L365" s="165" t="s">
        <v>157</v>
      </c>
      <c r="M365" s="165" t="s">
        <v>158</v>
      </c>
      <c r="N365" s="165" t="s">
        <v>159</v>
      </c>
      <c r="O365" s="165" t="s">
        <v>160</v>
      </c>
      <c r="P365" s="165" t="s">
        <v>161</v>
      </c>
      <c r="Q365" s="166" t="s">
        <v>162</v>
      </c>
      <c r="R365" s="157" t="s">
        <v>163</v>
      </c>
      <c r="S365" s="157" t="s">
        <v>204</v>
      </c>
      <c r="T365" s="15"/>
      <c r="U365" s="15"/>
      <c r="V365" s="15"/>
      <c r="W365" s="1945"/>
      <c r="X365" s="14"/>
      <c r="Y365" s="15"/>
      <c r="Z365" s="15"/>
      <c r="AA365" s="15"/>
      <c r="AB365" s="15"/>
      <c r="AC365" s="15"/>
      <c r="AD365" s="15"/>
      <c r="AE365" s="15"/>
      <c r="AF365" s="15"/>
      <c r="AG365" s="15"/>
      <c r="AH365" s="15"/>
      <c r="AI365" s="15"/>
      <c r="AJ365" s="15"/>
      <c r="AK365" s="15"/>
      <c r="AL365" s="15"/>
      <c r="AM365" s="15"/>
      <c r="AN365" s="15"/>
      <c r="AO365" s="16"/>
    </row>
    <row r="366" spans="1:41" ht="16.5" hidden="1" thickBot="1" x14ac:dyDescent="0.3">
      <c r="A366" s="2158" t="s">
        <v>165</v>
      </c>
      <c r="B366" s="2159"/>
      <c r="C366" s="2159"/>
      <c r="D366" s="2159"/>
      <c r="E366" s="2159"/>
      <c r="F366" s="2159"/>
      <c r="G366" s="2159"/>
      <c r="H366" s="2159"/>
      <c r="I366" s="2159"/>
      <c r="J366" s="2159"/>
      <c r="K366" s="2159"/>
      <c r="L366" s="2159"/>
      <c r="M366" s="2159"/>
      <c r="N366" s="2159"/>
      <c r="O366" s="2159"/>
      <c r="P366" s="2159"/>
      <c r="Q366" s="2159"/>
      <c r="R366" s="2159"/>
      <c r="S366" s="2160"/>
      <c r="T366" s="15"/>
      <c r="U366" s="15"/>
      <c r="V366" s="15"/>
      <c r="W366" s="1945"/>
      <c r="X366" s="14"/>
      <c r="Y366" s="15"/>
      <c r="Z366" s="15"/>
      <c r="AA366" s="15"/>
      <c r="AB366" s="15"/>
      <c r="AC366" s="15"/>
      <c r="AD366" s="15"/>
      <c r="AE366" s="15"/>
      <c r="AF366" s="17"/>
      <c r="AG366" s="15"/>
      <c r="AH366" s="15"/>
      <c r="AI366" s="15"/>
      <c r="AJ366" s="15"/>
      <c r="AK366" s="15"/>
      <c r="AL366" s="15"/>
      <c r="AM366" s="15"/>
      <c r="AN366" s="17"/>
      <c r="AO366" s="16"/>
    </row>
    <row r="367" spans="1:41" ht="17.25" hidden="1" customHeight="1" x14ac:dyDescent="0.25">
      <c r="A367" s="2167" t="s">
        <v>112</v>
      </c>
      <c r="B367" s="75" t="s">
        <v>205</v>
      </c>
      <c r="C367" s="565">
        <v>2</v>
      </c>
      <c r="D367" s="372">
        <v>30</v>
      </c>
      <c r="E367" s="372">
        <v>22</v>
      </c>
      <c r="F367" s="372">
        <v>15</v>
      </c>
      <c r="G367" s="372">
        <v>8</v>
      </c>
      <c r="H367" s="372">
        <v>0</v>
      </c>
      <c r="I367" s="372">
        <v>0</v>
      </c>
      <c r="J367" s="372">
        <v>811</v>
      </c>
      <c r="K367" s="372">
        <v>103</v>
      </c>
      <c r="L367" s="372">
        <v>19</v>
      </c>
      <c r="M367" s="372">
        <v>196</v>
      </c>
      <c r="N367" s="372">
        <v>60</v>
      </c>
      <c r="O367" s="372">
        <v>11</v>
      </c>
      <c r="P367" s="372">
        <v>34</v>
      </c>
      <c r="Q367" s="566">
        <v>34</v>
      </c>
      <c r="R367" s="635">
        <f t="shared" ref="R367:R375" si="124">SUM(C367:Q367)</f>
        <v>1345</v>
      </c>
      <c r="S367" s="678">
        <f>R367/SUM(R367:R369)</f>
        <v>0.36668484187568157</v>
      </c>
      <c r="T367" s="15"/>
      <c r="U367" s="15"/>
      <c r="V367" s="15"/>
      <c r="W367" s="1945"/>
      <c r="X367" s="14"/>
      <c r="Y367" s="15"/>
      <c r="Z367" s="15"/>
      <c r="AA367" s="15"/>
      <c r="AB367" s="15"/>
      <c r="AC367" s="15"/>
      <c r="AD367" s="15"/>
      <c r="AE367" s="15"/>
      <c r="AF367" s="17"/>
      <c r="AG367" s="15"/>
      <c r="AH367" s="15"/>
      <c r="AI367" s="15"/>
      <c r="AJ367" s="15"/>
      <c r="AK367" s="15"/>
      <c r="AL367" s="15"/>
      <c r="AM367" s="15"/>
      <c r="AN367" s="17"/>
      <c r="AO367" s="16"/>
    </row>
    <row r="368" spans="1:41" ht="17.25" hidden="1" customHeight="1" x14ac:dyDescent="0.25">
      <c r="A368" s="2166"/>
      <c r="B368" s="76" t="s">
        <v>206</v>
      </c>
      <c r="C368" s="567">
        <v>1</v>
      </c>
      <c r="D368" s="374">
        <v>2</v>
      </c>
      <c r="E368" s="374">
        <v>4</v>
      </c>
      <c r="F368" s="374">
        <v>1</v>
      </c>
      <c r="G368" s="374">
        <v>0</v>
      </c>
      <c r="H368" s="374">
        <v>0</v>
      </c>
      <c r="I368" s="374">
        <v>0</v>
      </c>
      <c r="J368" s="374">
        <v>44</v>
      </c>
      <c r="K368" s="374">
        <v>4</v>
      </c>
      <c r="L368" s="374">
        <v>1</v>
      </c>
      <c r="M368" s="374">
        <v>14</v>
      </c>
      <c r="N368" s="374">
        <v>3</v>
      </c>
      <c r="O368" s="374">
        <v>0</v>
      </c>
      <c r="P368" s="374">
        <v>1</v>
      </c>
      <c r="Q368" s="568">
        <v>1</v>
      </c>
      <c r="R368" s="636">
        <f t="shared" si="124"/>
        <v>76</v>
      </c>
      <c r="S368" s="679">
        <f>R368/SUM(R367:R369)</f>
        <v>2.0719738276990186E-2</v>
      </c>
      <c r="T368" s="15"/>
      <c r="U368" s="15"/>
      <c r="V368" s="15"/>
      <c r="W368" s="1945"/>
      <c r="X368" s="14"/>
      <c r="Y368" s="15"/>
      <c r="Z368" s="15"/>
      <c r="AA368" s="15"/>
      <c r="AB368" s="15"/>
      <c r="AC368" s="15"/>
      <c r="AD368" s="15"/>
      <c r="AE368" s="15"/>
      <c r="AF368" s="17"/>
      <c r="AG368" s="15"/>
      <c r="AH368" s="15"/>
      <c r="AI368" s="15"/>
      <c r="AJ368" s="15"/>
      <c r="AK368" s="15"/>
      <c r="AL368" s="15"/>
      <c r="AM368" s="15"/>
      <c r="AN368" s="17"/>
      <c r="AO368" s="16"/>
    </row>
    <row r="369" spans="1:41" ht="17.25" hidden="1" customHeight="1" thickBot="1" x14ac:dyDescent="0.3">
      <c r="A369" s="2168"/>
      <c r="B369" s="77" t="s">
        <v>207</v>
      </c>
      <c r="C369" s="569">
        <v>4</v>
      </c>
      <c r="D369" s="377">
        <v>35</v>
      </c>
      <c r="E369" s="377">
        <v>34</v>
      </c>
      <c r="F369" s="377">
        <v>13</v>
      </c>
      <c r="G369" s="377">
        <v>9</v>
      </c>
      <c r="H369" s="377">
        <v>0</v>
      </c>
      <c r="I369" s="377">
        <v>0</v>
      </c>
      <c r="J369" s="377">
        <v>1403</v>
      </c>
      <c r="K369" s="377">
        <v>52</v>
      </c>
      <c r="L369" s="377">
        <v>31</v>
      </c>
      <c r="M369" s="377">
        <v>385</v>
      </c>
      <c r="N369" s="377">
        <v>150</v>
      </c>
      <c r="O369" s="377">
        <v>12</v>
      </c>
      <c r="P369" s="377">
        <v>46</v>
      </c>
      <c r="Q369" s="570">
        <v>73</v>
      </c>
      <c r="R369" s="638">
        <f t="shared" si="124"/>
        <v>2247</v>
      </c>
      <c r="S369" s="679">
        <f>R369/SUM(R367:R369)</f>
        <v>0.61259541984732824</v>
      </c>
      <c r="T369" s="15"/>
      <c r="U369" s="15"/>
      <c r="V369" s="15"/>
      <c r="W369" s="1945"/>
      <c r="X369" s="14"/>
      <c r="Y369" s="15"/>
      <c r="Z369" s="15"/>
      <c r="AA369" s="15"/>
      <c r="AB369" s="15"/>
      <c r="AC369" s="15"/>
      <c r="AD369" s="15"/>
      <c r="AE369" s="15"/>
      <c r="AF369" s="15"/>
      <c r="AG369" s="15"/>
      <c r="AH369" s="15"/>
      <c r="AI369" s="15"/>
      <c r="AJ369" s="15"/>
      <c r="AK369" s="15"/>
      <c r="AL369" s="15"/>
      <c r="AM369" s="15"/>
      <c r="AN369" s="15"/>
      <c r="AO369" s="16"/>
    </row>
    <row r="370" spans="1:41" ht="17.25" hidden="1" customHeight="1" x14ac:dyDescent="0.25">
      <c r="A370" s="2167" t="s">
        <v>113</v>
      </c>
      <c r="B370" s="80" t="s">
        <v>205</v>
      </c>
      <c r="C370" s="571">
        <v>1</v>
      </c>
      <c r="D370" s="382">
        <v>42</v>
      </c>
      <c r="E370" s="382">
        <v>32</v>
      </c>
      <c r="F370" s="382">
        <v>18</v>
      </c>
      <c r="G370" s="382">
        <v>7</v>
      </c>
      <c r="H370" s="382">
        <v>0</v>
      </c>
      <c r="I370" s="382">
        <v>0</v>
      </c>
      <c r="J370" s="382">
        <v>1093</v>
      </c>
      <c r="K370" s="382">
        <v>106</v>
      </c>
      <c r="L370" s="382">
        <v>23</v>
      </c>
      <c r="M370" s="382">
        <v>508</v>
      </c>
      <c r="N370" s="382">
        <v>100</v>
      </c>
      <c r="O370" s="382">
        <v>15</v>
      </c>
      <c r="P370" s="382">
        <v>46</v>
      </c>
      <c r="Q370" s="572">
        <v>28</v>
      </c>
      <c r="R370" s="645">
        <f t="shared" si="124"/>
        <v>2019</v>
      </c>
      <c r="S370" s="675">
        <f>R370/SUM(R370:R372)</f>
        <v>0.22990207242086086</v>
      </c>
      <c r="T370" s="15"/>
      <c r="U370" s="15"/>
      <c r="V370" s="15"/>
      <c r="W370" s="1945"/>
      <c r="X370" s="14"/>
      <c r="Y370" s="15"/>
      <c r="Z370" s="15"/>
      <c r="AA370" s="15"/>
      <c r="AB370" s="15"/>
      <c r="AC370" s="15"/>
      <c r="AD370" s="15"/>
      <c r="AE370" s="15"/>
      <c r="AF370" s="15"/>
      <c r="AG370" s="15"/>
      <c r="AH370" s="15"/>
      <c r="AI370" s="15"/>
      <c r="AJ370" s="15"/>
      <c r="AK370" s="15"/>
      <c r="AL370" s="15"/>
      <c r="AM370" s="15"/>
      <c r="AN370" s="15"/>
      <c r="AO370" s="16"/>
    </row>
    <row r="371" spans="1:41" ht="17.25" hidden="1" customHeight="1" x14ac:dyDescent="0.25">
      <c r="A371" s="2166"/>
      <c r="B371" s="78" t="s">
        <v>206</v>
      </c>
      <c r="C371" s="573">
        <v>3</v>
      </c>
      <c r="D371" s="385">
        <v>2</v>
      </c>
      <c r="E371" s="385">
        <v>5</v>
      </c>
      <c r="F371" s="385">
        <v>1</v>
      </c>
      <c r="G371" s="385">
        <v>1</v>
      </c>
      <c r="H371" s="385">
        <v>0</v>
      </c>
      <c r="I371" s="385">
        <v>0</v>
      </c>
      <c r="J371" s="385">
        <v>75</v>
      </c>
      <c r="K371" s="385">
        <v>1</v>
      </c>
      <c r="L371" s="385">
        <v>1</v>
      </c>
      <c r="M371" s="385">
        <v>30</v>
      </c>
      <c r="N371" s="385">
        <v>10</v>
      </c>
      <c r="O371" s="385">
        <v>0</v>
      </c>
      <c r="P371" s="385">
        <v>4</v>
      </c>
      <c r="Q371" s="574">
        <v>2</v>
      </c>
      <c r="R371" s="646">
        <f t="shared" si="124"/>
        <v>135</v>
      </c>
      <c r="S371" s="676">
        <f>R371/SUM(R370:R372)</f>
        <v>1.53723525392849E-2</v>
      </c>
      <c r="T371" s="15"/>
      <c r="U371" s="15"/>
      <c r="V371" s="15"/>
      <c r="W371" s="1945"/>
      <c r="X371" s="14"/>
      <c r="Y371" s="15"/>
      <c r="Z371" s="15"/>
      <c r="AA371" s="15"/>
      <c r="AB371" s="15"/>
      <c r="AC371" s="15"/>
      <c r="AD371" s="15"/>
      <c r="AE371" s="15"/>
      <c r="AF371" s="15"/>
      <c r="AG371" s="15"/>
      <c r="AH371" s="15"/>
      <c r="AI371" s="15"/>
      <c r="AJ371" s="15"/>
      <c r="AK371" s="15"/>
      <c r="AL371" s="15"/>
      <c r="AM371" s="15"/>
      <c r="AN371" s="15"/>
      <c r="AO371" s="16"/>
    </row>
    <row r="372" spans="1:41" ht="17.25" hidden="1" customHeight="1" thickBot="1" x14ac:dyDescent="0.3">
      <c r="A372" s="2168"/>
      <c r="B372" s="79" t="s">
        <v>207</v>
      </c>
      <c r="C372" s="575">
        <v>33</v>
      </c>
      <c r="D372" s="388">
        <v>104</v>
      </c>
      <c r="E372" s="388">
        <v>124</v>
      </c>
      <c r="F372" s="388">
        <v>53</v>
      </c>
      <c r="G372" s="388">
        <v>40</v>
      </c>
      <c r="H372" s="388">
        <v>0</v>
      </c>
      <c r="I372" s="388">
        <v>0</v>
      </c>
      <c r="J372" s="388">
        <v>3984</v>
      </c>
      <c r="K372" s="388">
        <v>215</v>
      </c>
      <c r="L372" s="388">
        <v>99</v>
      </c>
      <c r="M372" s="388">
        <v>1194</v>
      </c>
      <c r="N372" s="388">
        <v>396</v>
      </c>
      <c r="O372" s="388">
        <v>19</v>
      </c>
      <c r="P372" s="388">
        <v>212</v>
      </c>
      <c r="Q372" s="576">
        <v>155</v>
      </c>
      <c r="R372" s="647">
        <f t="shared" si="124"/>
        <v>6628</v>
      </c>
      <c r="S372" s="677">
        <f>R372/SUM(R370:R372)</f>
        <v>0.75472557503985427</v>
      </c>
      <c r="T372" s="15"/>
      <c r="U372" s="15"/>
      <c r="V372" s="15"/>
      <c r="W372" s="1945"/>
      <c r="X372" s="14"/>
      <c r="Y372" s="15"/>
      <c r="Z372" s="15"/>
      <c r="AA372" s="15"/>
      <c r="AB372" s="15"/>
      <c r="AC372" s="15"/>
      <c r="AD372" s="15"/>
      <c r="AE372" s="15"/>
      <c r="AF372" s="15"/>
      <c r="AG372" s="15"/>
      <c r="AH372" s="15"/>
      <c r="AI372" s="15"/>
      <c r="AJ372" s="15"/>
      <c r="AK372" s="15"/>
      <c r="AL372" s="15"/>
      <c r="AM372" s="15"/>
      <c r="AN372" s="15"/>
      <c r="AO372" s="16"/>
    </row>
    <row r="373" spans="1:41" ht="17.25" hidden="1" customHeight="1" x14ac:dyDescent="0.25">
      <c r="A373" s="2167" t="s">
        <v>114</v>
      </c>
      <c r="B373" s="75" t="s">
        <v>205</v>
      </c>
      <c r="C373" s="565">
        <v>2</v>
      </c>
      <c r="D373" s="372">
        <v>15</v>
      </c>
      <c r="E373" s="372">
        <v>14</v>
      </c>
      <c r="F373" s="372">
        <v>10</v>
      </c>
      <c r="G373" s="372">
        <v>2</v>
      </c>
      <c r="H373" s="372">
        <v>0</v>
      </c>
      <c r="I373" s="372">
        <v>0</v>
      </c>
      <c r="J373" s="372">
        <v>352</v>
      </c>
      <c r="K373" s="372">
        <v>38</v>
      </c>
      <c r="L373" s="372">
        <v>8</v>
      </c>
      <c r="M373" s="372">
        <v>157</v>
      </c>
      <c r="N373" s="372">
        <v>52</v>
      </c>
      <c r="O373" s="372">
        <v>4</v>
      </c>
      <c r="P373" s="372">
        <v>15</v>
      </c>
      <c r="Q373" s="566">
        <v>8</v>
      </c>
      <c r="R373" s="635">
        <f t="shared" si="124"/>
        <v>677</v>
      </c>
      <c r="S373" s="678">
        <f>R373/SUM(R373:R375)</f>
        <v>6.8122358623465482E-2</v>
      </c>
      <c r="T373" s="15"/>
      <c r="U373" s="15"/>
      <c r="V373" s="15"/>
      <c r="W373" s="1945"/>
      <c r="X373" s="14"/>
      <c r="Y373" s="15"/>
      <c r="Z373" s="15"/>
      <c r="AA373" s="15"/>
      <c r="AB373" s="15"/>
      <c r="AC373" s="15"/>
      <c r="AD373" s="15"/>
      <c r="AE373" s="15"/>
      <c r="AF373" s="15"/>
      <c r="AG373" s="15"/>
      <c r="AH373" s="15"/>
      <c r="AI373" s="15"/>
      <c r="AJ373" s="15"/>
      <c r="AK373" s="15"/>
      <c r="AL373" s="15"/>
      <c r="AM373" s="15"/>
      <c r="AN373" s="15"/>
      <c r="AO373" s="16"/>
    </row>
    <row r="374" spans="1:41" ht="17.25" hidden="1" customHeight="1" x14ac:dyDescent="0.25">
      <c r="A374" s="2166"/>
      <c r="B374" s="76" t="s">
        <v>206</v>
      </c>
      <c r="C374" s="567">
        <v>1</v>
      </c>
      <c r="D374" s="379">
        <v>1</v>
      </c>
      <c r="E374" s="379">
        <v>5</v>
      </c>
      <c r="F374" s="379">
        <v>2</v>
      </c>
      <c r="G374" s="379">
        <v>0</v>
      </c>
      <c r="H374" s="379">
        <v>0</v>
      </c>
      <c r="I374" s="379">
        <v>0</v>
      </c>
      <c r="J374" s="379">
        <v>35</v>
      </c>
      <c r="K374" s="379">
        <v>3</v>
      </c>
      <c r="L374" s="379">
        <v>0</v>
      </c>
      <c r="M374" s="379">
        <v>21</v>
      </c>
      <c r="N374" s="379">
        <v>5</v>
      </c>
      <c r="O374" s="379">
        <v>0</v>
      </c>
      <c r="P374" s="379">
        <v>3</v>
      </c>
      <c r="Q374" s="577">
        <v>0</v>
      </c>
      <c r="R374" s="636">
        <f t="shared" si="124"/>
        <v>76</v>
      </c>
      <c r="S374" s="679">
        <f>R374/SUM(R373:R375)</f>
        <v>7.6474139665928757E-3</v>
      </c>
      <c r="T374" s="15"/>
      <c r="U374" s="15"/>
      <c r="V374" s="15"/>
      <c r="W374" s="1945"/>
      <c r="X374" s="14"/>
      <c r="Y374" s="15"/>
      <c r="Z374" s="15"/>
      <c r="AA374" s="15"/>
      <c r="AB374" s="15"/>
      <c r="AC374" s="15"/>
      <c r="AD374" s="15"/>
      <c r="AE374" s="15"/>
      <c r="AF374" s="15"/>
      <c r="AG374" s="15"/>
      <c r="AH374" s="15"/>
      <c r="AI374" s="15"/>
      <c r="AJ374" s="15"/>
      <c r="AK374" s="15"/>
      <c r="AL374" s="15"/>
      <c r="AM374" s="15"/>
      <c r="AN374" s="15"/>
      <c r="AO374" s="16"/>
    </row>
    <row r="375" spans="1:41" ht="17.25" hidden="1" customHeight="1" thickBot="1" x14ac:dyDescent="0.3">
      <c r="A375" s="2168"/>
      <c r="B375" s="77" t="s">
        <v>207</v>
      </c>
      <c r="C375" s="569">
        <v>30</v>
      </c>
      <c r="D375" s="377">
        <v>182</v>
      </c>
      <c r="E375" s="377">
        <v>133</v>
      </c>
      <c r="F375" s="377">
        <v>53</v>
      </c>
      <c r="G375" s="377">
        <v>59</v>
      </c>
      <c r="H375" s="377">
        <v>0</v>
      </c>
      <c r="I375" s="377">
        <v>0</v>
      </c>
      <c r="J375" s="377">
        <v>5587</v>
      </c>
      <c r="K375" s="377">
        <v>272</v>
      </c>
      <c r="L375" s="377">
        <v>110</v>
      </c>
      <c r="M375" s="377">
        <v>1712</v>
      </c>
      <c r="N375" s="377">
        <v>547</v>
      </c>
      <c r="O375" s="377">
        <v>32</v>
      </c>
      <c r="P375" s="377">
        <v>262</v>
      </c>
      <c r="Q375" s="570">
        <v>206</v>
      </c>
      <c r="R375" s="638">
        <f t="shared" si="124"/>
        <v>9185</v>
      </c>
      <c r="S375" s="679">
        <f>R375/SUM(R373:R375)</f>
        <v>0.92423022740994165</v>
      </c>
      <c r="T375" s="15"/>
      <c r="U375" s="15"/>
      <c r="V375" s="15"/>
      <c r="W375" s="1945"/>
      <c r="X375" s="14"/>
      <c r="Y375" s="15"/>
      <c r="Z375" s="15"/>
      <c r="AA375" s="15"/>
      <c r="AB375" s="15"/>
      <c r="AC375" s="15"/>
      <c r="AD375" s="15"/>
      <c r="AE375" s="15"/>
      <c r="AF375" s="17"/>
      <c r="AG375" s="15"/>
      <c r="AH375" s="15"/>
      <c r="AI375" s="15"/>
      <c r="AJ375" s="15"/>
      <c r="AK375" s="15"/>
      <c r="AL375" s="15"/>
      <c r="AM375" s="15"/>
      <c r="AN375" s="17"/>
      <c r="AO375" s="16"/>
    </row>
    <row r="376" spans="1:41" ht="17.25" hidden="1" customHeight="1" x14ac:dyDescent="0.25">
      <c r="A376" s="2166" t="s">
        <v>115</v>
      </c>
      <c r="B376" s="221" t="s">
        <v>205</v>
      </c>
      <c r="C376" s="578">
        <v>0</v>
      </c>
      <c r="D376" s="391">
        <v>0</v>
      </c>
      <c r="E376" s="391">
        <v>0</v>
      </c>
      <c r="F376" s="391">
        <v>1</v>
      </c>
      <c r="G376" s="391">
        <v>0</v>
      </c>
      <c r="H376" s="391">
        <v>0</v>
      </c>
      <c r="I376" s="391">
        <v>0</v>
      </c>
      <c r="J376" s="391">
        <v>49</v>
      </c>
      <c r="K376" s="391">
        <v>0</v>
      </c>
      <c r="L376" s="391">
        <v>0</v>
      </c>
      <c r="M376" s="391">
        <v>12</v>
      </c>
      <c r="N376" s="391">
        <v>25</v>
      </c>
      <c r="O376" s="391">
        <v>0</v>
      </c>
      <c r="P376" s="391">
        <v>0</v>
      </c>
      <c r="Q376" s="579">
        <v>0</v>
      </c>
      <c r="R376" s="645">
        <f t="shared" ref="R376:R381" si="125">SUM(C376:Q376)</f>
        <v>87</v>
      </c>
      <c r="S376" s="675">
        <f>R376/SUM(R376:R378)</f>
        <v>0.30742049469964666</v>
      </c>
      <c r="T376" s="15"/>
      <c r="U376" s="15"/>
      <c r="V376" s="15"/>
      <c r="W376" s="1945"/>
      <c r="X376" s="14"/>
      <c r="Y376" s="15"/>
      <c r="Z376" s="15"/>
      <c r="AA376" s="15"/>
      <c r="AB376" s="15"/>
      <c r="AC376" s="15"/>
      <c r="AD376" s="15"/>
      <c r="AE376" s="15"/>
      <c r="AF376" s="17"/>
      <c r="AG376" s="15"/>
      <c r="AH376" s="15"/>
      <c r="AI376" s="15"/>
      <c r="AJ376" s="15"/>
      <c r="AK376" s="15"/>
      <c r="AL376" s="15"/>
      <c r="AM376" s="15"/>
      <c r="AN376" s="17"/>
      <c r="AO376" s="16"/>
    </row>
    <row r="377" spans="1:41" ht="17.25" hidden="1" customHeight="1" x14ac:dyDescent="0.25">
      <c r="A377" s="2166"/>
      <c r="B377" s="78" t="s">
        <v>206</v>
      </c>
      <c r="C377" s="573">
        <v>0</v>
      </c>
      <c r="D377" s="385">
        <v>0</v>
      </c>
      <c r="E377" s="385">
        <v>0</v>
      </c>
      <c r="F377" s="385">
        <v>0</v>
      </c>
      <c r="G377" s="385">
        <v>0</v>
      </c>
      <c r="H377" s="385">
        <v>0</v>
      </c>
      <c r="I377" s="385">
        <v>0</v>
      </c>
      <c r="J377" s="385">
        <v>7</v>
      </c>
      <c r="K377" s="385">
        <v>0</v>
      </c>
      <c r="L377" s="385">
        <v>0</v>
      </c>
      <c r="M377" s="385">
        <v>0</v>
      </c>
      <c r="N377" s="385">
        <v>2</v>
      </c>
      <c r="O377" s="385">
        <v>0</v>
      </c>
      <c r="P377" s="385">
        <v>0</v>
      </c>
      <c r="Q377" s="574">
        <v>0</v>
      </c>
      <c r="R377" s="646">
        <f t="shared" si="125"/>
        <v>9</v>
      </c>
      <c r="S377" s="676">
        <f>R377/SUM(R376:R378)</f>
        <v>3.1802120141342753E-2</v>
      </c>
      <c r="T377" s="15"/>
      <c r="U377" s="15"/>
      <c r="V377" s="15"/>
      <c r="W377" s="1945"/>
      <c r="X377" s="14"/>
      <c r="Y377" s="15"/>
      <c r="Z377" s="15"/>
      <c r="AA377" s="15"/>
      <c r="AB377" s="15"/>
      <c r="AC377" s="15"/>
      <c r="AD377" s="15"/>
      <c r="AE377" s="15"/>
      <c r="AF377" s="17"/>
      <c r="AG377" s="15"/>
      <c r="AH377" s="15"/>
      <c r="AI377" s="15"/>
      <c r="AJ377" s="15"/>
      <c r="AK377" s="15"/>
      <c r="AL377" s="15"/>
      <c r="AM377" s="15"/>
      <c r="AN377" s="17"/>
      <c r="AO377" s="16"/>
    </row>
    <row r="378" spans="1:41" ht="17.25" hidden="1" customHeight="1" thickBot="1" x14ac:dyDescent="0.3">
      <c r="A378" s="2169"/>
      <c r="B378" s="156" t="s">
        <v>207</v>
      </c>
      <c r="C378" s="580">
        <v>0</v>
      </c>
      <c r="D378" s="394">
        <v>2</v>
      </c>
      <c r="E378" s="394">
        <v>3</v>
      </c>
      <c r="F378" s="394">
        <v>1</v>
      </c>
      <c r="G378" s="394">
        <v>1</v>
      </c>
      <c r="H378" s="394">
        <v>0</v>
      </c>
      <c r="I378" s="394">
        <v>0</v>
      </c>
      <c r="J378" s="394">
        <v>111</v>
      </c>
      <c r="K378" s="394">
        <v>0</v>
      </c>
      <c r="L378" s="394">
        <v>2</v>
      </c>
      <c r="M378" s="394">
        <v>37</v>
      </c>
      <c r="N378" s="394">
        <v>20</v>
      </c>
      <c r="O378" s="394">
        <v>0</v>
      </c>
      <c r="P378" s="394">
        <v>6</v>
      </c>
      <c r="Q378" s="581">
        <v>4</v>
      </c>
      <c r="R378" s="648">
        <f t="shared" si="125"/>
        <v>187</v>
      </c>
      <c r="S378" s="692">
        <f>R378/SUM(R376:R378)</f>
        <v>0.66077738515901063</v>
      </c>
      <c r="T378" s="15"/>
      <c r="U378" s="15"/>
      <c r="V378" s="15"/>
      <c r="W378" s="1945"/>
      <c r="X378" s="14"/>
      <c r="Y378" s="16"/>
      <c r="Z378" s="16"/>
      <c r="AA378" s="16"/>
      <c r="AB378" s="16"/>
      <c r="AC378" s="16"/>
      <c r="AD378" s="16"/>
      <c r="AE378" s="16"/>
      <c r="AF378" s="16"/>
      <c r="AG378" s="16"/>
      <c r="AH378" s="16"/>
      <c r="AI378" s="16"/>
      <c r="AJ378" s="16"/>
      <c r="AK378" s="16"/>
      <c r="AL378" s="16"/>
      <c r="AM378" s="16"/>
      <c r="AN378" s="16"/>
      <c r="AO378" s="15"/>
    </row>
    <row r="379" spans="1:41" ht="17.25" hidden="1" customHeight="1" thickTop="1" x14ac:dyDescent="0.25">
      <c r="A379" s="2166" t="s">
        <v>135</v>
      </c>
      <c r="B379" s="155" t="s">
        <v>205</v>
      </c>
      <c r="C379" s="224">
        <f>SUM(C367,C370,C373,C376)</f>
        <v>5</v>
      </c>
      <c r="D379" s="224">
        <f t="shared" ref="D379:Q379" si="126">SUM(D367,D370,D373,D376)</f>
        <v>87</v>
      </c>
      <c r="E379" s="224">
        <f t="shared" si="126"/>
        <v>68</v>
      </c>
      <c r="F379" s="224">
        <f t="shared" si="126"/>
        <v>44</v>
      </c>
      <c r="G379" s="224">
        <f t="shared" si="126"/>
        <v>17</v>
      </c>
      <c r="H379" s="224">
        <f t="shared" si="126"/>
        <v>0</v>
      </c>
      <c r="I379" s="224">
        <f t="shared" si="126"/>
        <v>0</v>
      </c>
      <c r="J379" s="224">
        <f t="shared" si="126"/>
        <v>2305</v>
      </c>
      <c r="K379" s="224">
        <f t="shared" si="126"/>
        <v>247</v>
      </c>
      <c r="L379" s="224">
        <f t="shared" si="126"/>
        <v>50</v>
      </c>
      <c r="M379" s="224">
        <f t="shared" si="126"/>
        <v>873</v>
      </c>
      <c r="N379" s="224">
        <f t="shared" si="126"/>
        <v>237</v>
      </c>
      <c r="O379" s="224">
        <f t="shared" si="126"/>
        <v>30</v>
      </c>
      <c r="P379" s="224">
        <f t="shared" si="126"/>
        <v>95</v>
      </c>
      <c r="Q379" s="224">
        <f t="shared" si="126"/>
        <v>70</v>
      </c>
      <c r="R379" s="639">
        <f>SUM(C379:Q379)</f>
        <v>4128</v>
      </c>
      <c r="S379" s="698">
        <f>R379/SUM(R379:R381)</f>
        <v>0.18208283710467116</v>
      </c>
      <c r="T379" s="15"/>
      <c r="U379" s="15"/>
      <c r="V379" s="15"/>
      <c r="W379" s="1945"/>
      <c r="X379" s="14"/>
      <c r="Y379" s="16"/>
      <c r="Z379" s="16"/>
      <c r="AA379" s="16"/>
      <c r="AB379" s="16"/>
      <c r="AC379" s="16"/>
      <c r="AD379" s="16"/>
      <c r="AE379" s="16"/>
      <c r="AF379" s="16"/>
      <c r="AG379" s="16"/>
      <c r="AH379" s="16"/>
      <c r="AI379" s="16"/>
      <c r="AJ379" s="16"/>
      <c r="AK379" s="16"/>
      <c r="AL379" s="16"/>
      <c r="AM379" s="16"/>
      <c r="AN379" s="16"/>
      <c r="AO379" s="15"/>
    </row>
    <row r="380" spans="1:41" ht="17.25" hidden="1" customHeight="1" x14ac:dyDescent="0.25">
      <c r="A380" s="2166"/>
      <c r="B380" s="76" t="s">
        <v>206</v>
      </c>
      <c r="C380" s="227">
        <f>SUM(C368,C371,C374,C377)</f>
        <v>5</v>
      </c>
      <c r="D380" s="227">
        <f t="shared" ref="D380:Q380" si="127">SUM(D368,D371,D374,D377)</f>
        <v>5</v>
      </c>
      <c r="E380" s="227">
        <f t="shared" si="127"/>
        <v>14</v>
      </c>
      <c r="F380" s="227">
        <f t="shared" si="127"/>
        <v>4</v>
      </c>
      <c r="G380" s="227">
        <f t="shared" si="127"/>
        <v>1</v>
      </c>
      <c r="H380" s="227">
        <f t="shared" si="127"/>
        <v>0</v>
      </c>
      <c r="I380" s="227">
        <f t="shared" si="127"/>
        <v>0</v>
      </c>
      <c r="J380" s="227">
        <f t="shared" si="127"/>
        <v>161</v>
      </c>
      <c r="K380" s="227">
        <f t="shared" si="127"/>
        <v>8</v>
      </c>
      <c r="L380" s="227">
        <f t="shared" si="127"/>
        <v>2</v>
      </c>
      <c r="M380" s="227">
        <f t="shared" si="127"/>
        <v>65</v>
      </c>
      <c r="N380" s="227">
        <f t="shared" si="127"/>
        <v>20</v>
      </c>
      <c r="O380" s="227">
        <f t="shared" si="127"/>
        <v>0</v>
      </c>
      <c r="P380" s="227">
        <f t="shared" si="127"/>
        <v>8</v>
      </c>
      <c r="Q380" s="227">
        <f t="shared" si="127"/>
        <v>3</v>
      </c>
      <c r="R380" s="636">
        <f t="shared" si="125"/>
        <v>296</v>
      </c>
      <c r="S380" s="681">
        <f>R380/SUM(R379:R381)</f>
        <v>1.3056327466807816E-2</v>
      </c>
      <c r="T380" s="15"/>
      <c r="U380" s="15"/>
      <c r="V380" s="15"/>
      <c r="W380" s="1945"/>
      <c r="X380" s="14"/>
      <c r="Y380" s="16"/>
      <c r="Z380" s="16"/>
      <c r="AA380" s="16"/>
      <c r="AB380" s="16"/>
      <c r="AC380" s="16"/>
      <c r="AD380" s="16"/>
      <c r="AE380" s="16"/>
      <c r="AF380" s="16"/>
      <c r="AG380" s="16"/>
      <c r="AH380" s="16"/>
      <c r="AI380" s="16"/>
      <c r="AJ380" s="16"/>
      <c r="AK380" s="16"/>
      <c r="AL380" s="16"/>
      <c r="AM380" s="16"/>
      <c r="AN380" s="16"/>
      <c r="AO380" s="15"/>
    </row>
    <row r="381" spans="1:41" ht="17.25" hidden="1" customHeight="1" thickBot="1" x14ac:dyDescent="0.3">
      <c r="A381" s="2166"/>
      <c r="B381" s="122" t="s">
        <v>207</v>
      </c>
      <c r="C381" s="281">
        <f>SUM(C369,C372,C375,C378)</f>
        <v>67</v>
      </c>
      <c r="D381" s="281">
        <f t="shared" ref="D381:Q381" si="128">SUM(D369,D372,D375,D378)</f>
        <v>323</v>
      </c>
      <c r="E381" s="281">
        <f t="shared" si="128"/>
        <v>294</v>
      </c>
      <c r="F381" s="281">
        <f t="shared" si="128"/>
        <v>120</v>
      </c>
      <c r="G381" s="281">
        <f t="shared" si="128"/>
        <v>109</v>
      </c>
      <c r="H381" s="281">
        <f t="shared" si="128"/>
        <v>0</v>
      </c>
      <c r="I381" s="281">
        <f t="shared" si="128"/>
        <v>0</v>
      </c>
      <c r="J381" s="281">
        <f t="shared" si="128"/>
        <v>11085</v>
      </c>
      <c r="K381" s="281">
        <f t="shared" si="128"/>
        <v>539</v>
      </c>
      <c r="L381" s="281">
        <f t="shared" si="128"/>
        <v>242</v>
      </c>
      <c r="M381" s="281">
        <f t="shared" si="128"/>
        <v>3328</v>
      </c>
      <c r="N381" s="281">
        <f t="shared" si="128"/>
        <v>1113</v>
      </c>
      <c r="O381" s="281">
        <f t="shared" si="128"/>
        <v>63</v>
      </c>
      <c r="P381" s="281">
        <f t="shared" si="128"/>
        <v>526</v>
      </c>
      <c r="Q381" s="281">
        <f t="shared" si="128"/>
        <v>438</v>
      </c>
      <c r="R381" s="638">
        <f t="shared" si="125"/>
        <v>18247</v>
      </c>
      <c r="S381" s="681">
        <f>R381/SUM(R379:R381)</f>
        <v>0.80486083542852105</v>
      </c>
      <c r="T381" s="15"/>
      <c r="U381" s="15"/>
      <c r="V381" s="15"/>
      <c r="W381" s="1945"/>
      <c r="X381" s="14"/>
      <c r="Y381" s="14"/>
      <c r="Z381" s="14"/>
      <c r="AA381" s="14"/>
      <c r="AB381" s="14"/>
      <c r="AC381" s="14"/>
      <c r="AD381" s="14"/>
      <c r="AE381" s="14"/>
      <c r="AF381" s="14"/>
      <c r="AG381" s="14"/>
      <c r="AH381" s="14"/>
      <c r="AI381" s="14"/>
      <c r="AJ381" s="14"/>
      <c r="AK381" s="14"/>
      <c r="AL381" s="14"/>
      <c r="AM381" s="14"/>
      <c r="AN381" s="14"/>
      <c r="AO381" s="14"/>
    </row>
    <row r="382" spans="1:41" ht="16.5" hidden="1" thickBot="1" x14ac:dyDescent="0.3">
      <c r="A382" s="2161" t="s">
        <v>166</v>
      </c>
      <c r="B382" s="2162"/>
      <c r="C382" s="2159"/>
      <c r="D382" s="2159"/>
      <c r="E382" s="2159"/>
      <c r="F382" s="2159"/>
      <c r="G382" s="2159"/>
      <c r="H382" s="2159"/>
      <c r="I382" s="2159"/>
      <c r="J382" s="2159"/>
      <c r="K382" s="2159"/>
      <c r="L382" s="2159"/>
      <c r="M382" s="2159"/>
      <c r="N382" s="2159"/>
      <c r="O382" s="2159"/>
      <c r="P382" s="2159"/>
      <c r="Q382" s="2159"/>
      <c r="R382" s="2162"/>
      <c r="S382" s="2163"/>
      <c r="T382" s="15"/>
      <c r="U382" s="15"/>
      <c r="V382" s="15"/>
      <c r="W382" s="1945"/>
      <c r="X382" s="14"/>
      <c r="Y382" s="14"/>
      <c r="Z382" s="14"/>
      <c r="AA382" s="14"/>
      <c r="AB382" s="14"/>
      <c r="AC382" s="14"/>
      <c r="AD382" s="14"/>
      <c r="AE382" s="14"/>
      <c r="AF382" s="14"/>
      <c r="AG382" s="14"/>
      <c r="AH382" s="14"/>
      <c r="AI382" s="14"/>
      <c r="AJ382" s="14"/>
      <c r="AK382" s="14"/>
      <c r="AL382" s="14"/>
      <c r="AM382" s="14"/>
      <c r="AN382" s="14"/>
      <c r="AO382" s="14"/>
    </row>
    <row r="383" spans="1:41" ht="17.25" hidden="1" customHeight="1" x14ac:dyDescent="0.25">
      <c r="A383" s="2167" t="s">
        <v>167</v>
      </c>
      <c r="B383" s="75" t="s">
        <v>205</v>
      </c>
      <c r="C383" s="371">
        <v>0</v>
      </c>
      <c r="D383" s="372">
        <v>0</v>
      </c>
      <c r="E383" s="372">
        <v>0</v>
      </c>
      <c r="F383" s="372">
        <v>0</v>
      </c>
      <c r="G383" s="372">
        <v>0</v>
      </c>
      <c r="H383" s="372">
        <v>0</v>
      </c>
      <c r="I383" s="372">
        <v>0</v>
      </c>
      <c r="J383" s="372">
        <v>1</v>
      </c>
      <c r="K383" s="372">
        <v>0</v>
      </c>
      <c r="L383" s="372">
        <v>0</v>
      </c>
      <c r="M383" s="372">
        <v>0</v>
      </c>
      <c r="N383" s="372">
        <v>0</v>
      </c>
      <c r="O383" s="372">
        <v>0</v>
      </c>
      <c r="P383" s="372">
        <v>1</v>
      </c>
      <c r="Q383" s="373">
        <v>0</v>
      </c>
      <c r="R383" s="660">
        <f t="shared" ref="R383:R394" si="129">SUM(C383:Q383)</f>
        <v>2</v>
      </c>
      <c r="S383" s="678">
        <f>R383/SUM(R383:R385)</f>
        <v>1.4388489208633094E-2</v>
      </c>
      <c r="T383" s="15"/>
      <c r="U383" s="15"/>
      <c r="V383" s="15"/>
      <c r="W383" s="1945"/>
      <c r="X383" s="14"/>
      <c r="Y383" s="14"/>
      <c r="Z383" s="14"/>
      <c r="AA383" s="14"/>
      <c r="AB383" s="14"/>
      <c r="AC383" s="14"/>
      <c r="AD383" s="14"/>
      <c r="AE383" s="14"/>
      <c r="AF383" s="14"/>
      <c r="AG383" s="14"/>
      <c r="AH383" s="14"/>
      <c r="AI383" s="14"/>
      <c r="AJ383" s="14"/>
      <c r="AK383" s="14"/>
      <c r="AL383" s="14"/>
      <c r="AM383" s="14"/>
      <c r="AN383" s="14"/>
      <c r="AO383" s="14"/>
    </row>
    <row r="384" spans="1:41" ht="17.25" hidden="1" customHeight="1" x14ac:dyDescent="0.25">
      <c r="A384" s="2166"/>
      <c r="B384" s="76" t="s">
        <v>206</v>
      </c>
      <c r="C384" s="374">
        <v>0</v>
      </c>
      <c r="D384" s="374">
        <v>0</v>
      </c>
      <c r="E384" s="374">
        <v>0</v>
      </c>
      <c r="F384" s="374">
        <v>0</v>
      </c>
      <c r="G384" s="374">
        <v>0</v>
      </c>
      <c r="H384" s="374">
        <v>0</v>
      </c>
      <c r="I384" s="374">
        <v>0</v>
      </c>
      <c r="J384" s="374">
        <v>0</v>
      </c>
      <c r="K384" s="374">
        <v>0</v>
      </c>
      <c r="L384" s="374">
        <v>0</v>
      </c>
      <c r="M384" s="374">
        <v>0</v>
      </c>
      <c r="N384" s="374">
        <v>0</v>
      </c>
      <c r="O384" s="374">
        <v>0</v>
      </c>
      <c r="P384" s="374">
        <v>0</v>
      </c>
      <c r="Q384" s="375">
        <v>0</v>
      </c>
      <c r="R384" s="661">
        <f t="shared" si="129"/>
        <v>0</v>
      </c>
      <c r="S384" s="679">
        <f>R384/SUM(R383:R385)</f>
        <v>0</v>
      </c>
      <c r="T384" s="15"/>
      <c r="U384" s="15"/>
      <c r="V384" s="15"/>
      <c r="W384" s="1945"/>
      <c r="X384" s="14"/>
      <c r="Y384" s="14"/>
      <c r="Z384" s="14"/>
      <c r="AA384" s="14"/>
      <c r="AB384" s="14"/>
      <c r="AC384" s="14"/>
      <c r="AD384" s="14"/>
      <c r="AE384" s="14"/>
      <c r="AF384" s="14"/>
      <c r="AG384" s="14"/>
      <c r="AH384" s="14"/>
      <c r="AI384" s="14"/>
      <c r="AJ384" s="14"/>
      <c r="AK384" s="14"/>
      <c r="AL384" s="14"/>
      <c r="AM384" s="14"/>
      <c r="AN384" s="14"/>
      <c r="AO384" s="14"/>
    </row>
    <row r="385" spans="1:41" ht="17.25" hidden="1" customHeight="1" thickBot="1" x14ac:dyDescent="0.3">
      <c r="A385" s="2168"/>
      <c r="B385" s="77" t="s">
        <v>207</v>
      </c>
      <c r="C385" s="376">
        <v>1</v>
      </c>
      <c r="D385" s="377">
        <v>2</v>
      </c>
      <c r="E385" s="377">
        <v>5</v>
      </c>
      <c r="F385" s="377">
        <v>2</v>
      </c>
      <c r="G385" s="377">
        <v>0</v>
      </c>
      <c r="H385" s="377">
        <v>0</v>
      </c>
      <c r="I385" s="377">
        <v>0</v>
      </c>
      <c r="J385" s="377">
        <v>84</v>
      </c>
      <c r="K385" s="377">
        <v>0</v>
      </c>
      <c r="L385" s="377">
        <v>2</v>
      </c>
      <c r="M385" s="377">
        <v>28</v>
      </c>
      <c r="N385" s="377">
        <v>8</v>
      </c>
      <c r="O385" s="377">
        <v>0</v>
      </c>
      <c r="P385" s="377">
        <v>4</v>
      </c>
      <c r="Q385" s="378">
        <v>1</v>
      </c>
      <c r="R385" s="662">
        <f t="shared" si="129"/>
        <v>137</v>
      </c>
      <c r="S385" s="680">
        <f>R385/SUM(R383:R385)</f>
        <v>0.98561151079136688</v>
      </c>
      <c r="T385" s="15"/>
      <c r="U385" s="15"/>
      <c r="V385" s="15"/>
      <c r="W385" s="1945"/>
      <c r="X385" s="14"/>
      <c r="Y385" s="14"/>
      <c r="Z385" s="14"/>
      <c r="AA385" s="14"/>
      <c r="AB385" s="14"/>
      <c r="AC385" s="14"/>
      <c r="AD385" s="14"/>
      <c r="AE385" s="14"/>
      <c r="AF385" s="14"/>
      <c r="AG385" s="14"/>
      <c r="AH385" s="14"/>
      <c r="AI385" s="14"/>
      <c r="AJ385" s="14"/>
      <c r="AK385" s="14"/>
      <c r="AL385" s="14"/>
      <c r="AM385" s="14"/>
      <c r="AN385" s="14"/>
      <c r="AO385" s="14"/>
    </row>
    <row r="386" spans="1:41" ht="17.25" hidden="1" customHeight="1" x14ac:dyDescent="0.25">
      <c r="A386" s="2167" t="s">
        <v>168</v>
      </c>
      <c r="B386" s="80" t="s">
        <v>205</v>
      </c>
      <c r="C386" s="381">
        <v>4</v>
      </c>
      <c r="D386" s="382">
        <v>67</v>
      </c>
      <c r="E386" s="382">
        <v>47</v>
      </c>
      <c r="F386" s="382">
        <v>30</v>
      </c>
      <c r="G386" s="382">
        <v>14</v>
      </c>
      <c r="H386" s="382">
        <v>0</v>
      </c>
      <c r="I386" s="382">
        <v>0</v>
      </c>
      <c r="J386" s="382">
        <v>1823</v>
      </c>
      <c r="K386" s="382">
        <v>207</v>
      </c>
      <c r="L386" s="382">
        <v>36</v>
      </c>
      <c r="M386" s="382">
        <v>696</v>
      </c>
      <c r="N386" s="382">
        <v>183</v>
      </c>
      <c r="O386" s="382">
        <v>22</v>
      </c>
      <c r="P386" s="382">
        <v>85</v>
      </c>
      <c r="Q386" s="383">
        <v>50</v>
      </c>
      <c r="R386" s="663">
        <f t="shared" si="129"/>
        <v>3264</v>
      </c>
      <c r="S386" s="676">
        <f>R386/SUM(R386:R388)</f>
        <v>0.21170060967700091</v>
      </c>
      <c r="T386" s="15"/>
      <c r="U386" s="15"/>
      <c r="V386" s="15"/>
      <c r="W386" s="1945"/>
      <c r="X386" s="14"/>
      <c r="Y386" s="14"/>
      <c r="Z386" s="14"/>
      <c r="AA386" s="14"/>
      <c r="AB386" s="14"/>
      <c r="AC386" s="14"/>
      <c r="AD386" s="14"/>
      <c r="AE386" s="14"/>
      <c r="AF386" s="14"/>
      <c r="AG386" s="14"/>
      <c r="AH386" s="14"/>
      <c r="AI386" s="14"/>
      <c r="AJ386" s="14"/>
      <c r="AK386" s="14"/>
      <c r="AL386" s="14"/>
      <c r="AM386" s="14"/>
      <c r="AN386" s="14"/>
      <c r="AO386" s="14"/>
    </row>
    <row r="387" spans="1:41" ht="17.25" hidden="1" customHeight="1" x14ac:dyDescent="0.25">
      <c r="A387" s="2166"/>
      <c r="B387" s="78" t="s">
        <v>206</v>
      </c>
      <c r="C387" s="384">
        <v>2</v>
      </c>
      <c r="D387" s="385">
        <v>4</v>
      </c>
      <c r="E387" s="385">
        <v>11</v>
      </c>
      <c r="F387" s="385">
        <v>4</v>
      </c>
      <c r="G387" s="385">
        <v>1</v>
      </c>
      <c r="H387" s="385">
        <v>0</v>
      </c>
      <c r="I387" s="385">
        <v>0</v>
      </c>
      <c r="J387" s="385">
        <v>113</v>
      </c>
      <c r="K387" s="385">
        <v>7</v>
      </c>
      <c r="L387" s="385">
        <v>1</v>
      </c>
      <c r="M387" s="385">
        <v>50</v>
      </c>
      <c r="N387" s="385">
        <v>15</v>
      </c>
      <c r="O387" s="385">
        <v>0</v>
      </c>
      <c r="P387" s="385">
        <v>7</v>
      </c>
      <c r="Q387" s="386">
        <v>2</v>
      </c>
      <c r="R387" s="664">
        <f t="shared" si="129"/>
        <v>217</v>
      </c>
      <c r="S387" s="676">
        <f>R387/SUM(R386:R388)</f>
        <v>1.4074458425217278E-2</v>
      </c>
      <c r="T387" s="15"/>
      <c r="U387" s="15"/>
      <c r="V387" s="15"/>
      <c r="W387" s="1945"/>
      <c r="X387" s="14"/>
      <c r="Y387" s="14"/>
      <c r="Z387" s="14"/>
      <c r="AA387" s="14"/>
      <c r="AB387" s="14"/>
      <c r="AC387" s="14"/>
      <c r="AD387" s="14"/>
      <c r="AE387" s="14"/>
      <c r="AF387" s="14"/>
      <c r="AG387" s="14"/>
      <c r="AH387" s="14"/>
      <c r="AI387" s="14"/>
      <c r="AJ387" s="14"/>
      <c r="AK387" s="14"/>
      <c r="AL387" s="14"/>
      <c r="AM387" s="14"/>
      <c r="AN387" s="14"/>
      <c r="AO387" s="14"/>
    </row>
    <row r="388" spans="1:41" ht="17.25" hidden="1" customHeight="1" thickBot="1" x14ac:dyDescent="0.3">
      <c r="A388" s="2168"/>
      <c r="B388" s="79" t="s">
        <v>207</v>
      </c>
      <c r="C388" s="387">
        <v>48</v>
      </c>
      <c r="D388" s="388">
        <v>210</v>
      </c>
      <c r="E388" s="388">
        <v>193</v>
      </c>
      <c r="F388" s="388">
        <v>88</v>
      </c>
      <c r="G388" s="388">
        <v>73</v>
      </c>
      <c r="H388" s="388">
        <v>0</v>
      </c>
      <c r="I388" s="388">
        <v>0</v>
      </c>
      <c r="J388" s="388">
        <v>7114</v>
      </c>
      <c r="K388" s="388">
        <v>353</v>
      </c>
      <c r="L388" s="388">
        <v>168</v>
      </c>
      <c r="M388" s="388">
        <v>2252</v>
      </c>
      <c r="N388" s="388">
        <v>731</v>
      </c>
      <c r="O388" s="388">
        <v>45</v>
      </c>
      <c r="P388" s="388">
        <v>358</v>
      </c>
      <c r="Q388" s="389">
        <v>304</v>
      </c>
      <c r="R388" s="665">
        <f t="shared" si="129"/>
        <v>11937</v>
      </c>
      <c r="S388" s="676">
        <f>R388/SUM(R386:R388)</f>
        <v>0.77422493189778185</v>
      </c>
      <c r="T388" s="15"/>
      <c r="U388" s="15"/>
      <c r="V388" s="15"/>
      <c r="W388" s="1945"/>
      <c r="X388" s="14"/>
      <c r="Y388" s="14"/>
      <c r="Z388" s="14"/>
      <c r="AA388" s="14"/>
      <c r="AB388" s="14"/>
      <c r="AC388" s="14"/>
      <c r="AD388" s="14"/>
      <c r="AE388" s="14"/>
      <c r="AF388" s="14"/>
      <c r="AG388" s="14"/>
      <c r="AH388" s="14"/>
      <c r="AI388" s="14"/>
      <c r="AJ388" s="14"/>
      <c r="AK388" s="14"/>
      <c r="AL388" s="14"/>
      <c r="AM388" s="14"/>
      <c r="AN388" s="14"/>
      <c r="AO388" s="14"/>
    </row>
    <row r="389" spans="1:41" ht="17.25" hidden="1" customHeight="1" x14ac:dyDescent="0.25">
      <c r="A389" s="2167" t="s">
        <v>169</v>
      </c>
      <c r="B389" s="75" t="s">
        <v>205</v>
      </c>
      <c r="C389" s="371">
        <v>1</v>
      </c>
      <c r="D389" s="372">
        <v>17</v>
      </c>
      <c r="E389" s="372">
        <v>19</v>
      </c>
      <c r="F389" s="372">
        <v>9</v>
      </c>
      <c r="G389" s="372">
        <v>2</v>
      </c>
      <c r="H389" s="372">
        <v>0</v>
      </c>
      <c r="I389" s="372">
        <v>0</v>
      </c>
      <c r="J389" s="372">
        <v>363</v>
      </c>
      <c r="K389" s="372">
        <v>36</v>
      </c>
      <c r="L389" s="372">
        <v>10</v>
      </c>
      <c r="M389" s="372">
        <v>150</v>
      </c>
      <c r="N389" s="372">
        <v>42</v>
      </c>
      <c r="O389" s="372">
        <v>8</v>
      </c>
      <c r="P389" s="372">
        <v>8</v>
      </c>
      <c r="Q389" s="373">
        <v>13</v>
      </c>
      <c r="R389" s="660">
        <f t="shared" si="129"/>
        <v>678</v>
      </c>
      <c r="S389" s="678">
        <f>R389/SUM(R389:R391)</f>
        <v>0.1069569332702319</v>
      </c>
      <c r="T389" s="15"/>
      <c r="U389" s="15"/>
      <c r="V389" s="15"/>
      <c r="W389" s="1945"/>
      <c r="X389" s="14"/>
      <c r="Y389" s="14"/>
      <c r="Z389" s="14"/>
      <c r="AA389" s="14"/>
      <c r="AB389" s="14"/>
      <c r="AC389" s="14"/>
      <c r="AD389" s="14"/>
      <c r="AE389" s="14"/>
      <c r="AF389" s="14"/>
      <c r="AG389" s="14"/>
      <c r="AH389" s="14"/>
      <c r="AI389" s="14"/>
      <c r="AJ389" s="14"/>
      <c r="AK389" s="14"/>
      <c r="AL389" s="14"/>
      <c r="AM389" s="14"/>
      <c r="AN389" s="14"/>
      <c r="AO389" s="14"/>
    </row>
    <row r="390" spans="1:41" ht="17.25" hidden="1" customHeight="1" x14ac:dyDescent="0.25">
      <c r="A390" s="2166"/>
      <c r="B390" s="76" t="s">
        <v>206</v>
      </c>
      <c r="C390" s="374">
        <v>1</v>
      </c>
      <c r="D390" s="379">
        <v>1</v>
      </c>
      <c r="E390" s="379">
        <v>2</v>
      </c>
      <c r="F390" s="379">
        <v>0</v>
      </c>
      <c r="G390" s="379">
        <v>0</v>
      </c>
      <c r="H390" s="379">
        <v>0</v>
      </c>
      <c r="I390" s="379">
        <v>0</v>
      </c>
      <c r="J390" s="379">
        <v>30</v>
      </c>
      <c r="K390" s="379">
        <v>0</v>
      </c>
      <c r="L390" s="379">
        <v>1</v>
      </c>
      <c r="M390" s="379">
        <v>12</v>
      </c>
      <c r="N390" s="379">
        <v>2</v>
      </c>
      <c r="O390" s="379">
        <v>0</v>
      </c>
      <c r="P390" s="379">
        <v>0</v>
      </c>
      <c r="Q390" s="380">
        <v>1</v>
      </c>
      <c r="R390" s="661">
        <f t="shared" si="129"/>
        <v>50</v>
      </c>
      <c r="S390" s="679">
        <f>R390/SUM(R389:R391)</f>
        <v>7.8876794447073663E-3</v>
      </c>
      <c r="T390" s="15"/>
      <c r="U390" s="15"/>
      <c r="V390" s="15"/>
      <c r="W390" s="1945"/>
      <c r="X390" s="14"/>
      <c r="Y390" s="14"/>
      <c r="Z390" s="14"/>
      <c r="AA390" s="14"/>
      <c r="AB390" s="14"/>
      <c r="AC390" s="14"/>
      <c r="AD390" s="14"/>
      <c r="AE390" s="14"/>
      <c r="AF390" s="14"/>
      <c r="AG390" s="14"/>
      <c r="AH390" s="14"/>
      <c r="AI390" s="14"/>
      <c r="AJ390" s="14"/>
      <c r="AK390" s="14"/>
      <c r="AL390" s="14"/>
      <c r="AM390" s="14"/>
      <c r="AN390" s="14"/>
      <c r="AO390" s="14"/>
    </row>
    <row r="391" spans="1:41" ht="17.25" hidden="1" customHeight="1" thickBot="1" x14ac:dyDescent="0.3">
      <c r="A391" s="2166"/>
      <c r="B391" s="122" t="s">
        <v>207</v>
      </c>
      <c r="C391" s="376">
        <v>16</v>
      </c>
      <c r="D391" s="377">
        <v>100</v>
      </c>
      <c r="E391" s="377">
        <v>88</v>
      </c>
      <c r="F391" s="377">
        <v>27</v>
      </c>
      <c r="G391" s="377">
        <v>33</v>
      </c>
      <c r="H391" s="377">
        <v>0</v>
      </c>
      <c r="I391" s="377">
        <v>0</v>
      </c>
      <c r="J391" s="377">
        <v>3553</v>
      </c>
      <c r="K391" s="377">
        <v>167</v>
      </c>
      <c r="L391" s="377">
        <v>59</v>
      </c>
      <c r="M391" s="377">
        <v>953</v>
      </c>
      <c r="N391" s="377">
        <v>337</v>
      </c>
      <c r="O391" s="377">
        <v>17</v>
      </c>
      <c r="P391" s="377">
        <v>147</v>
      </c>
      <c r="Q391" s="378">
        <v>114</v>
      </c>
      <c r="R391" s="662">
        <f t="shared" si="129"/>
        <v>5611</v>
      </c>
      <c r="S391" s="679">
        <f>R391/SUM(R389:R391)</f>
        <v>0.88515538728506071</v>
      </c>
      <c r="T391" s="15"/>
      <c r="U391" s="15"/>
      <c r="V391" s="15"/>
      <c r="W391" s="1945"/>
      <c r="X391" s="14"/>
      <c r="Y391" s="14"/>
      <c r="Z391" s="14"/>
      <c r="AA391" s="14"/>
      <c r="AB391" s="14"/>
      <c r="AC391" s="14"/>
      <c r="AD391" s="14"/>
      <c r="AE391" s="14"/>
      <c r="AF391" s="14"/>
      <c r="AG391" s="14"/>
      <c r="AH391" s="14"/>
      <c r="AI391" s="14"/>
      <c r="AJ391" s="14"/>
      <c r="AK391" s="14"/>
      <c r="AL391" s="14"/>
      <c r="AM391" s="14"/>
      <c r="AN391" s="14"/>
      <c r="AO391" s="14"/>
    </row>
    <row r="392" spans="1:41" ht="17.25" hidden="1" customHeight="1" x14ac:dyDescent="0.25">
      <c r="A392" s="2167" t="s">
        <v>170</v>
      </c>
      <c r="B392" s="80" t="s">
        <v>205</v>
      </c>
      <c r="C392" s="390">
        <v>0</v>
      </c>
      <c r="D392" s="391">
        <v>3</v>
      </c>
      <c r="E392" s="391">
        <v>2</v>
      </c>
      <c r="F392" s="391">
        <v>5</v>
      </c>
      <c r="G392" s="391">
        <v>1</v>
      </c>
      <c r="H392" s="391">
        <v>0</v>
      </c>
      <c r="I392" s="391">
        <v>0</v>
      </c>
      <c r="J392" s="391">
        <v>118</v>
      </c>
      <c r="K392" s="391">
        <v>4</v>
      </c>
      <c r="L392" s="391">
        <v>4</v>
      </c>
      <c r="M392" s="391">
        <v>27</v>
      </c>
      <c r="N392" s="391">
        <v>12</v>
      </c>
      <c r="O392" s="391">
        <v>0</v>
      </c>
      <c r="P392" s="391">
        <v>1</v>
      </c>
      <c r="Q392" s="392">
        <v>7</v>
      </c>
      <c r="R392" s="663">
        <f t="shared" si="129"/>
        <v>184</v>
      </c>
      <c r="S392" s="675">
        <f>R392/SUM(R392:R394)</f>
        <v>0.23741935483870968</v>
      </c>
      <c r="T392" s="15"/>
      <c r="U392" s="15"/>
      <c r="V392" s="15"/>
      <c r="W392" s="1945"/>
      <c r="X392" s="14"/>
      <c r="Y392" s="14"/>
      <c r="Z392" s="14"/>
      <c r="AA392" s="14"/>
      <c r="AB392" s="14"/>
      <c r="AC392" s="14"/>
      <c r="AD392" s="14"/>
      <c r="AE392" s="14"/>
      <c r="AF392" s="14"/>
      <c r="AG392" s="14"/>
      <c r="AH392" s="14"/>
      <c r="AI392" s="14"/>
      <c r="AJ392" s="14"/>
      <c r="AK392" s="14"/>
      <c r="AL392" s="14"/>
      <c r="AM392" s="14"/>
      <c r="AN392" s="14"/>
      <c r="AO392" s="14"/>
    </row>
    <row r="393" spans="1:41" ht="17.25" hidden="1" customHeight="1" x14ac:dyDescent="0.25">
      <c r="A393" s="2166"/>
      <c r="B393" s="78" t="s">
        <v>206</v>
      </c>
      <c r="C393" s="384">
        <v>2</v>
      </c>
      <c r="D393" s="385">
        <v>0</v>
      </c>
      <c r="E393" s="385">
        <v>1</v>
      </c>
      <c r="F393" s="385">
        <v>0</v>
      </c>
      <c r="G393" s="385">
        <v>0</v>
      </c>
      <c r="H393" s="385">
        <v>0</v>
      </c>
      <c r="I393" s="385">
        <v>0</v>
      </c>
      <c r="J393" s="385">
        <v>18</v>
      </c>
      <c r="K393" s="385">
        <v>1</v>
      </c>
      <c r="L393" s="385">
        <v>0</v>
      </c>
      <c r="M393" s="385">
        <v>3</v>
      </c>
      <c r="N393" s="385">
        <v>3</v>
      </c>
      <c r="O393" s="385">
        <v>0</v>
      </c>
      <c r="P393" s="385">
        <v>1</v>
      </c>
      <c r="Q393" s="386">
        <v>0</v>
      </c>
      <c r="R393" s="664">
        <f t="shared" si="129"/>
        <v>29</v>
      </c>
      <c r="S393" s="676">
        <f>R393/SUM(R392:R394)</f>
        <v>3.741935483870968E-2</v>
      </c>
      <c r="T393" s="15"/>
      <c r="U393" s="15"/>
      <c r="V393" s="15"/>
      <c r="W393" s="1945"/>
      <c r="X393" s="14"/>
      <c r="Y393" s="14"/>
      <c r="Z393" s="14"/>
      <c r="AA393" s="14"/>
      <c r="AB393" s="14"/>
      <c r="AC393" s="14"/>
      <c r="AD393" s="14"/>
      <c r="AE393" s="14"/>
      <c r="AF393" s="14"/>
      <c r="AG393" s="14"/>
      <c r="AH393" s="14"/>
      <c r="AI393" s="14"/>
      <c r="AJ393" s="14"/>
      <c r="AK393" s="14"/>
      <c r="AL393" s="14"/>
      <c r="AM393" s="14"/>
      <c r="AN393" s="14"/>
      <c r="AO393" s="14"/>
    </row>
    <row r="394" spans="1:41" ht="17.25" hidden="1" customHeight="1" thickBot="1" x14ac:dyDescent="0.3">
      <c r="A394" s="2169"/>
      <c r="B394" s="156" t="s">
        <v>207</v>
      </c>
      <c r="C394" s="393">
        <v>2</v>
      </c>
      <c r="D394" s="394">
        <v>11</v>
      </c>
      <c r="E394" s="394">
        <v>8</v>
      </c>
      <c r="F394" s="394">
        <v>3</v>
      </c>
      <c r="G394" s="394">
        <v>3</v>
      </c>
      <c r="H394" s="394">
        <v>0</v>
      </c>
      <c r="I394" s="394">
        <v>0</v>
      </c>
      <c r="J394" s="394">
        <v>334</v>
      </c>
      <c r="K394" s="394">
        <v>19</v>
      </c>
      <c r="L394" s="394">
        <v>13</v>
      </c>
      <c r="M394" s="394">
        <v>95</v>
      </c>
      <c r="N394" s="394">
        <v>37</v>
      </c>
      <c r="O394" s="394">
        <v>1</v>
      </c>
      <c r="P394" s="394">
        <v>17</v>
      </c>
      <c r="Q394" s="395">
        <v>19</v>
      </c>
      <c r="R394" s="667">
        <f t="shared" si="129"/>
        <v>562</v>
      </c>
      <c r="S394" s="692">
        <f>R394/SUM(R392:R394)</f>
        <v>0.7251612903225807</v>
      </c>
      <c r="T394" s="15"/>
      <c r="U394" s="15"/>
      <c r="V394" s="15"/>
      <c r="W394" s="1945"/>
      <c r="X394" s="14"/>
      <c r="Y394" s="14"/>
      <c r="Z394" s="14"/>
      <c r="AA394" s="14"/>
      <c r="AB394" s="14"/>
      <c r="AC394" s="14"/>
      <c r="AD394" s="14"/>
      <c r="AE394" s="14"/>
      <c r="AF394" s="14"/>
      <c r="AG394" s="14"/>
      <c r="AH394" s="14"/>
      <c r="AI394" s="14"/>
      <c r="AJ394" s="14"/>
      <c r="AK394" s="14"/>
      <c r="AL394" s="14"/>
      <c r="AM394" s="14"/>
      <c r="AN394" s="14"/>
      <c r="AO394" s="14"/>
    </row>
    <row r="395" spans="1:41" ht="17.25" hidden="1" customHeight="1" thickTop="1" x14ac:dyDescent="0.25">
      <c r="A395" s="2166" t="s">
        <v>135</v>
      </c>
      <c r="B395" s="155" t="s">
        <v>205</v>
      </c>
      <c r="C395" s="224">
        <f>SUM(C383,C386,C389,C392)</f>
        <v>5</v>
      </c>
      <c r="D395" s="224">
        <f t="shared" ref="D395:I395" si="130">SUM(D383,D386,D389,D392)</f>
        <v>87</v>
      </c>
      <c r="E395" s="224">
        <f t="shared" si="130"/>
        <v>68</v>
      </c>
      <c r="F395" s="224">
        <f t="shared" si="130"/>
        <v>44</v>
      </c>
      <c r="G395" s="224">
        <f t="shared" si="130"/>
        <v>17</v>
      </c>
      <c r="H395" s="224">
        <f t="shared" si="130"/>
        <v>0</v>
      </c>
      <c r="I395" s="224">
        <f t="shared" si="130"/>
        <v>0</v>
      </c>
      <c r="J395" s="224">
        <f>SUM(J383,J386,J389,J392)</f>
        <v>2305</v>
      </c>
      <c r="K395" s="224">
        <f t="shared" ref="K395:Q395" si="131">SUM(K383,K386,K389,K392)</f>
        <v>247</v>
      </c>
      <c r="L395" s="224">
        <f t="shared" si="131"/>
        <v>50</v>
      </c>
      <c r="M395" s="224">
        <f t="shared" si="131"/>
        <v>873</v>
      </c>
      <c r="N395" s="224">
        <f t="shared" si="131"/>
        <v>237</v>
      </c>
      <c r="O395" s="224">
        <f t="shared" si="131"/>
        <v>30</v>
      </c>
      <c r="P395" s="224">
        <f t="shared" si="131"/>
        <v>95</v>
      </c>
      <c r="Q395" s="225">
        <f t="shared" si="131"/>
        <v>70</v>
      </c>
      <c r="R395" s="639">
        <f>SUM(C395:Q395)</f>
        <v>4128</v>
      </c>
      <c r="S395" s="698">
        <f>R395/SUM(R395:R397)</f>
        <v>0.18208283710467116</v>
      </c>
      <c r="T395" s="15"/>
      <c r="U395" s="15"/>
      <c r="V395" s="15"/>
      <c r="W395" s="1945"/>
      <c r="X395" s="14"/>
      <c r="Y395" s="14"/>
      <c r="Z395" s="14"/>
      <c r="AA395" s="14"/>
      <c r="AB395" s="14"/>
      <c r="AC395" s="14"/>
      <c r="AD395" s="14"/>
      <c r="AE395" s="14"/>
      <c r="AF395" s="14"/>
      <c r="AG395" s="14"/>
      <c r="AH395" s="14"/>
      <c r="AI395" s="14"/>
      <c r="AJ395" s="14"/>
      <c r="AK395" s="14"/>
      <c r="AL395" s="14"/>
      <c r="AM395" s="14"/>
      <c r="AN395" s="14"/>
      <c r="AO395" s="14"/>
    </row>
    <row r="396" spans="1:41" ht="17.25" hidden="1" customHeight="1" x14ac:dyDescent="0.25">
      <c r="A396" s="2166"/>
      <c r="B396" s="76" t="s">
        <v>206</v>
      </c>
      <c r="C396" s="227">
        <f>SUM(C384,C387,C390,C393)</f>
        <v>5</v>
      </c>
      <c r="D396" s="227">
        <f t="shared" ref="D396:Q396" si="132">SUM(D384,D387,D390,D393)</f>
        <v>5</v>
      </c>
      <c r="E396" s="227">
        <f t="shared" si="132"/>
        <v>14</v>
      </c>
      <c r="F396" s="227">
        <f t="shared" si="132"/>
        <v>4</v>
      </c>
      <c r="G396" s="227">
        <f t="shared" si="132"/>
        <v>1</v>
      </c>
      <c r="H396" s="227">
        <f t="shared" si="132"/>
        <v>0</v>
      </c>
      <c r="I396" s="227">
        <f t="shared" si="132"/>
        <v>0</v>
      </c>
      <c r="J396" s="227">
        <f t="shared" si="132"/>
        <v>161</v>
      </c>
      <c r="K396" s="227">
        <f t="shared" si="132"/>
        <v>8</v>
      </c>
      <c r="L396" s="227">
        <f t="shared" si="132"/>
        <v>2</v>
      </c>
      <c r="M396" s="227">
        <f t="shared" si="132"/>
        <v>65</v>
      </c>
      <c r="N396" s="227">
        <f t="shared" si="132"/>
        <v>20</v>
      </c>
      <c r="O396" s="227">
        <f t="shared" si="132"/>
        <v>0</v>
      </c>
      <c r="P396" s="227">
        <f t="shared" si="132"/>
        <v>8</v>
      </c>
      <c r="Q396" s="228">
        <f t="shared" si="132"/>
        <v>3</v>
      </c>
      <c r="R396" s="636">
        <f>SUM(C396:Q396)</f>
        <v>296</v>
      </c>
      <c r="S396" s="698">
        <f>R396/SUM(R395:R397)</f>
        <v>1.3056327466807816E-2</v>
      </c>
      <c r="T396" s="15"/>
      <c r="U396" s="15"/>
      <c r="V396" s="15"/>
      <c r="W396" s="1945"/>
      <c r="X396" s="14"/>
      <c r="Y396" s="14"/>
      <c r="Z396" s="14"/>
      <c r="AA396" s="14"/>
      <c r="AB396" s="14"/>
      <c r="AC396" s="14"/>
      <c r="AD396" s="14"/>
      <c r="AE396" s="14"/>
      <c r="AF396" s="14"/>
      <c r="AG396" s="14"/>
      <c r="AH396" s="14"/>
      <c r="AI396" s="14"/>
      <c r="AJ396" s="14"/>
      <c r="AK396" s="14"/>
      <c r="AL396" s="14"/>
      <c r="AM396" s="14"/>
      <c r="AN396" s="14"/>
      <c r="AO396" s="14"/>
    </row>
    <row r="397" spans="1:41" ht="17.25" hidden="1" customHeight="1" thickBot="1" x14ac:dyDescent="0.3">
      <c r="A397" s="2168"/>
      <c r="B397" s="77" t="s">
        <v>207</v>
      </c>
      <c r="C397" s="281">
        <f>SUM(C385,C388,C391,C394)</f>
        <v>67</v>
      </c>
      <c r="D397" s="281">
        <f t="shared" ref="D397:Q397" si="133">SUM(D385,D388,D391,D394)</f>
        <v>323</v>
      </c>
      <c r="E397" s="281">
        <f t="shared" si="133"/>
        <v>294</v>
      </c>
      <c r="F397" s="281">
        <f t="shared" si="133"/>
        <v>120</v>
      </c>
      <c r="G397" s="281">
        <f t="shared" si="133"/>
        <v>109</v>
      </c>
      <c r="H397" s="281">
        <f t="shared" si="133"/>
        <v>0</v>
      </c>
      <c r="I397" s="281">
        <f t="shared" si="133"/>
        <v>0</v>
      </c>
      <c r="J397" s="281">
        <f t="shared" si="133"/>
        <v>11085</v>
      </c>
      <c r="K397" s="281">
        <f t="shared" si="133"/>
        <v>539</v>
      </c>
      <c r="L397" s="281">
        <f t="shared" si="133"/>
        <v>242</v>
      </c>
      <c r="M397" s="281">
        <f t="shared" si="133"/>
        <v>3328</v>
      </c>
      <c r="N397" s="281">
        <f t="shared" si="133"/>
        <v>1113</v>
      </c>
      <c r="O397" s="281">
        <f t="shared" si="133"/>
        <v>63</v>
      </c>
      <c r="P397" s="281">
        <f t="shared" si="133"/>
        <v>526</v>
      </c>
      <c r="Q397" s="637">
        <f t="shared" si="133"/>
        <v>438</v>
      </c>
      <c r="R397" s="638">
        <f>SUM(C397:Q397)</f>
        <v>18247</v>
      </c>
      <c r="S397" s="698">
        <f>R397/SUM(R395:R397)</f>
        <v>0.80486083542852105</v>
      </c>
      <c r="T397" s="15"/>
      <c r="U397" s="15"/>
      <c r="V397" s="15"/>
      <c r="W397" s="1945"/>
      <c r="X397" s="14"/>
      <c r="Y397" s="14"/>
      <c r="Z397" s="14"/>
      <c r="AA397" s="14"/>
      <c r="AB397" s="14"/>
      <c r="AC397" s="14"/>
      <c r="AD397" s="14"/>
      <c r="AE397" s="14"/>
      <c r="AF397" s="14"/>
      <c r="AG397" s="14"/>
      <c r="AH397" s="14"/>
      <c r="AI397" s="14"/>
      <c r="AJ397" s="14"/>
      <c r="AK397" s="14"/>
      <c r="AL397" s="14"/>
      <c r="AM397" s="14"/>
      <c r="AN397" s="14"/>
      <c r="AO397" s="14"/>
    </row>
    <row r="398" spans="1:41" ht="15.75" hidden="1" customHeight="1" x14ac:dyDescent="0.25">
      <c r="A398" s="2167" t="s">
        <v>134</v>
      </c>
      <c r="B398" s="80" t="s">
        <v>205</v>
      </c>
      <c r="C398" s="682">
        <f t="shared" ref="C398:R398" si="134">C395/SUM(C395:C397)</f>
        <v>6.4935064935064929E-2</v>
      </c>
      <c r="D398" s="683">
        <f t="shared" si="134"/>
        <v>0.20963855421686747</v>
      </c>
      <c r="E398" s="683">
        <f t="shared" si="134"/>
        <v>0.18085106382978725</v>
      </c>
      <c r="F398" s="683">
        <f t="shared" si="134"/>
        <v>0.26190476190476192</v>
      </c>
      <c r="G398" s="683">
        <f t="shared" si="134"/>
        <v>0.13385826771653545</v>
      </c>
      <c r="H398" s="683">
        <v>0</v>
      </c>
      <c r="I398" s="683">
        <v>0</v>
      </c>
      <c r="J398" s="683">
        <f t="shared" si="134"/>
        <v>0.1700981477381743</v>
      </c>
      <c r="K398" s="683">
        <f t="shared" si="134"/>
        <v>0.31108312342569272</v>
      </c>
      <c r="L398" s="683">
        <f t="shared" si="134"/>
        <v>0.17006802721088435</v>
      </c>
      <c r="M398" s="683">
        <f t="shared" si="134"/>
        <v>0.20464135021097046</v>
      </c>
      <c r="N398" s="683">
        <f t="shared" si="134"/>
        <v>0.17299270072992701</v>
      </c>
      <c r="O398" s="683">
        <f t="shared" si="134"/>
        <v>0.32258064516129031</v>
      </c>
      <c r="P398" s="683">
        <f t="shared" si="134"/>
        <v>0.15103338632750399</v>
      </c>
      <c r="Q398" s="777">
        <f t="shared" si="134"/>
        <v>0.13698630136986301</v>
      </c>
      <c r="R398" s="1194">
        <f t="shared" si="134"/>
        <v>0.18208283710467116</v>
      </c>
      <c r="S398" s="2152"/>
      <c r="T398" s="15"/>
      <c r="U398" s="15"/>
      <c r="V398" s="15"/>
      <c r="W398" s="1945"/>
      <c r="X398" s="14"/>
      <c r="Y398" s="14"/>
      <c r="Z398" s="14"/>
      <c r="AA398" s="14"/>
      <c r="AB398" s="14"/>
      <c r="AC398" s="14"/>
      <c r="AD398" s="14"/>
      <c r="AE398" s="14"/>
      <c r="AF398" s="14"/>
      <c r="AG398" s="14"/>
      <c r="AH398" s="14"/>
      <c r="AI398" s="14"/>
      <c r="AJ398" s="14"/>
      <c r="AK398" s="14"/>
      <c r="AL398" s="14"/>
      <c r="AM398" s="14"/>
      <c r="AN398" s="14"/>
      <c r="AO398" s="14"/>
    </row>
    <row r="399" spans="1:41" ht="15.75" hidden="1" customHeight="1" x14ac:dyDescent="0.25">
      <c r="A399" s="2166"/>
      <c r="B399" s="78" t="s">
        <v>206</v>
      </c>
      <c r="C399" s="685">
        <f t="shared" ref="C399:R399" si="135">C396/SUM(C395:C397)</f>
        <v>6.4935064935064929E-2</v>
      </c>
      <c r="D399" s="686">
        <f t="shared" si="135"/>
        <v>1.2048192771084338E-2</v>
      </c>
      <c r="E399" s="686">
        <f t="shared" si="135"/>
        <v>3.7234042553191488E-2</v>
      </c>
      <c r="F399" s="686">
        <f t="shared" si="135"/>
        <v>2.3809523809523808E-2</v>
      </c>
      <c r="G399" s="686">
        <f t="shared" si="135"/>
        <v>7.874015748031496E-3</v>
      </c>
      <c r="H399" s="686">
        <v>0</v>
      </c>
      <c r="I399" s="686">
        <v>0</v>
      </c>
      <c r="J399" s="686">
        <f t="shared" si="135"/>
        <v>1.1881041989521069E-2</v>
      </c>
      <c r="K399" s="686">
        <f t="shared" si="135"/>
        <v>1.0075566750629723E-2</v>
      </c>
      <c r="L399" s="686">
        <f t="shared" si="135"/>
        <v>6.8027210884353739E-3</v>
      </c>
      <c r="M399" s="686">
        <f t="shared" si="135"/>
        <v>1.5236755743084857E-2</v>
      </c>
      <c r="N399" s="686">
        <f t="shared" si="135"/>
        <v>1.4598540145985401E-2</v>
      </c>
      <c r="O399" s="686">
        <v>0.01</v>
      </c>
      <c r="P399" s="686">
        <f t="shared" si="135"/>
        <v>1.2718600953895072E-2</v>
      </c>
      <c r="Q399" s="778">
        <f t="shared" si="135"/>
        <v>5.8708414872798431E-3</v>
      </c>
      <c r="R399" s="681">
        <f t="shared" si="135"/>
        <v>1.3056327466807816E-2</v>
      </c>
      <c r="S399" s="2153"/>
      <c r="T399" s="15"/>
      <c r="U399" s="15"/>
      <c r="V399" s="15"/>
      <c r="W399" s="1945"/>
      <c r="X399" s="14"/>
      <c r="Y399" s="14"/>
      <c r="Z399" s="14"/>
      <c r="AA399" s="14"/>
      <c r="AB399" s="14"/>
      <c r="AC399" s="14"/>
      <c r="AD399" s="14"/>
      <c r="AE399" s="14"/>
      <c r="AF399" s="14"/>
      <c r="AG399" s="14"/>
      <c r="AH399" s="14"/>
      <c r="AI399" s="14"/>
      <c r="AJ399" s="14"/>
      <c r="AK399" s="14"/>
      <c r="AL399" s="14"/>
      <c r="AM399" s="14"/>
      <c r="AN399" s="14"/>
      <c r="AO399" s="14"/>
    </row>
    <row r="400" spans="1:41" ht="18.75" hidden="1" customHeight="1" thickBot="1" x14ac:dyDescent="0.3">
      <c r="A400" s="2168"/>
      <c r="B400" s="79" t="s">
        <v>207</v>
      </c>
      <c r="C400" s="695">
        <f t="shared" ref="C400:R400" si="136">C397/SUM(C395:C397)</f>
        <v>0.87012987012987009</v>
      </c>
      <c r="D400" s="696">
        <f t="shared" si="136"/>
        <v>0.77831325301204823</v>
      </c>
      <c r="E400" s="696">
        <f t="shared" si="136"/>
        <v>0.78191489361702127</v>
      </c>
      <c r="F400" s="696">
        <f t="shared" si="136"/>
        <v>0.7142857142857143</v>
      </c>
      <c r="G400" s="696">
        <f t="shared" si="136"/>
        <v>0.8582677165354331</v>
      </c>
      <c r="H400" s="696">
        <v>0</v>
      </c>
      <c r="I400" s="696">
        <v>0</v>
      </c>
      <c r="J400" s="696">
        <f t="shared" si="136"/>
        <v>0.81802081027230467</v>
      </c>
      <c r="K400" s="696">
        <f t="shared" si="136"/>
        <v>0.67884130982367763</v>
      </c>
      <c r="L400" s="696">
        <f t="shared" si="136"/>
        <v>0.8231292517006803</v>
      </c>
      <c r="M400" s="696">
        <f t="shared" si="136"/>
        <v>0.78012189404594467</v>
      </c>
      <c r="N400" s="696">
        <f t="shared" si="136"/>
        <v>0.81240875912408761</v>
      </c>
      <c r="O400" s="696">
        <f t="shared" si="136"/>
        <v>0.67741935483870963</v>
      </c>
      <c r="P400" s="696">
        <f t="shared" si="136"/>
        <v>0.83624801271860094</v>
      </c>
      <c r="Q400" s="779">
        <f t="shared" si="136"/>
        <v>0.8571428571428571</v>
      </c>
      <c r="R400" s="1195">
        <f t="shared" si="136"/>
        <v>0.80486083542852105</v>
      </c>
      <c r="S400" s="2154"/>
      <c r="T400" s="15"/>
      <c r="U400" s="15"/>
      <c r="V400" s="17"/>
      <c r="W400" s="1945"/>
      <c r="X400" s="14"/>
      <c r="Y400" s="14"/>
      <c r="Z400" s="14"/>
      <c r="AA400" s="14"/>
      <c r="AB400" s="14"/>
      <c r="AC400" s="14"/>
      <c r="AD400" s="14"/>
      <c r="AE400" s="14"/>
      <c r="AF400" s="14"/>
      <c r="AG400" s="14"/>
      <c r="AH400" s="14"/>
      <c r="AI400" s="14"/>
      <c r="AJ400" s="14"/>
      <c r="AK400" s="14"/>
      <c r="AL400" s="14"/>
      <c r="AM400" s="14"/>
      <c r="AN400" s="14"/>
      <c r="AO400" s="14"/>
    </row>
    <row r="401" spans="1:41" ht="20.25" hidden="1" customHeight="1" thickBot="1" x14ac:dyDescent="0.3">
      <c r="A401" s="2155" t="s">
        <v>145</v>
      </c>
      <c r="B401" s="2156"/>
      <c r="C401" s="2156"/>
      <c r="D401" s="2156"/>
      <c r="E401" s="2156"/>
      <c r="F401" s="2156"/>
      <c r="G401" s="2156"/>
      <c r="H401" s="2156"/>
      <c r="I401" s="2156"/>
      <c r="J401" s="2156"/>
      <c r="K401" s="2156"/>
      <c r="L401" s="2156"/>
      <c r="M401" s="2156"/>
      <c r="N401" s="2156"/>
      <c r="O401" s="2156"/>
      <c r="P401" s="2156"/>
      <c r="Q401" s="2156"/>
      <c r="R401" s="2156"/>
      <c r="S401" s="2157"/>
      <c r="T401" s="14"/>
      <c r="U401" s="14"/>
      <c r="V401" s="14"/>
      <c r="W401" s="1944"/>
      <c r="X401" s="14"/>
      <c r="Y401" s="14"/>
      <c r="Z401" s="14"/>
      <c r="AA401" s="14"/>
      <c r="AB401" s="14"/>
      <c r="AC401" s="14"/>
      <c r="AD401" s="14"/>
      <c r="AE401" s="14"/>
      <c r="AF401" s="14"/>
      <c r="AG401" s="14"/>
      <c r="AH401" s="14"/>
      <c r="AI401" s="14"/>
      <c r="AJ401" s="14"/>
      <c r="AK401" s="14"/>
      <c r="AL401" s="14"/>
      <c r="AM401" s="14"/>
      <c r="AN401" s="14"/>
      <c r="AO401" s="14"/>
    </row>
    <row r="402" spans="1:41" ht="71.25" hidden="1" customHeight="1" thickBot="1" x14ac:dyDescent="0.3">
      <c r="A402" s="73"/>
      <c r="B402" s="157" t="s">
        <v>203</v>
      </c>
      <c r="C402" s="704" t="s">
        <v>148</v>
      </c>
      <c r="D402" s="165" t="s">
        <v>149</v>
      </c>
      <c r="E402" s="165" t="s">
        <v>150</v>
      </c>
      <c r="F402" s="165" t="s">
        <v>151</v>
      </c>
      <c r="G402" s="165" t="s">
        <v>152</v>
      </c>
      <c r="H402" s="165" t="s">
        <v>153</v>
      </c>
      <c r="I402" s="165" t="s">
        <v>154</v>
      </c>
      <c r="J402" s="165" t="s">
        <v>155</v>
      </c>
      <c r="K402" s="165" t="s">
        <v>156</v>
      </c>
      <c r="L402" s="165" t="s">
        <v>157</v>
      </c>
      <c r="M402" s="165" t="s">
        <v>158</v>
      </c>
      <c r="N402" s="165" t="s">
        <v>159</v>
      </c>
      <c r="O402" s="165" t="s">
        <v>160</v>
      </c>
      <c r="P402" s="165" t="s">
        <v>161</v>
      </c>
      <c r="Q402" s="166" t="s">
        <v>162</v>
      </c>
      <c r="R402" s="157" t="s">
        <v>163</v>
      </c>
      <c r="S402" s="157" t="s">
        <v>204</v>
      </c>
      <c r="T402" s="15"/>
      <c r="U402" s="15"/>
      <c r="V402" s="15"/>
      <c r="W402" s="1945"/>
      <c r="X402" s="14"/>
      <c r="Y402" s="15"/>
      <c r="Z402" s="15"/>
      <c r="AA402" s="15"/>
      <c r="AB402" s="15"/>
      <c r="AC402" s="15"/>
      <c r="AD402" s="15"/>
      <c r="AE402" s="15"/>
      <c r="AF402" s="15"/>
      <c r="AG402" s="15"/>
      <c r="AH402" s="15"/>
      <c r="AI402" s="15"/>
      <c r="AJ402" s="15"/>
      <c r="AK402" s="15"/>
      <c r="AL402" s="15"/>
      <c r="AM402" s="15"/>
      <c r="AN402" s="15"/>
      <c r="AO402" s="16"/>
    </row>
    <row r="403" spans="1:41" ht="16.5" hidden="1" thickBot="1" x14ac:dyDescent="0.3">
      <c r="A403" s="2158" t="s">
        <v>165</v>
      </c>
      <c r="B403" s="2159"/>
      <c r="C403" s="2159"/>
      <c r="D403" s="2159"/>
      <c r="E403" s="2159"/>
      <c r="F403" s="2159"/>
      <c r="G403" s="2159"/>
      <c r="H403" s="2159"/>
      <c r="I403" s="2159"/>
      <c r="J403" s="2159"/>
      <c r="K403" s="2159"/>
      <c r="L403" s="2159"/>
      <c r="M403" s="2159"/>
      <c r="N403" s="2159"/>
      <c r="O403" s="2159"/>
      <c r="P403" s="2159"/>
      <c r="Q403" s="2159"/>
      <c r="R403" s="2159"/>
      <c r="S403" s="2160"/>
      <c r="T403" s="15"/>
      <c r="U403" s="15"/>
      <c r="V403" s="15"/>
      <c r="W403" s="1945"/>
      <c r="X403" s="14"/>
      <c r="Y403" s="15"/>
      <c r="Z403" s="15"/>
      <c r="AA403" s="15"/>
      <c r="AB403" s="15"/>
      <c r="AC403" s="15"/>
      <c r="AD403" s="15"/>
      <c r="AE403" s="15"/>
      <c r="AF403" s="17"/>
      <c r="AG403" s="15"/>
      <c r="AH403" s="15"/>
      <c r="AI403" s="15"/>
      <c r="AJ403" s="15"/>
      <c r="AK403" s="15"/>
      <c r="AL403" s="15"/>
      <c r="AM403" s="15"/>
      <c r="AN403" s="17"/>
      <c r="AO403" s="16"/>
    </row>
    <row r="404" spans="1:41" ht="17.25" hidden="1" customHeight="1" x14ac:dyDescent="0.25">
      <c r="A404" s="2167" t="s">
        <v>112</v>
      </c>
      <c r="B404" s="75" t="s">
        <v>205</v>
      </c>
      <c r="C404" s="984">
        <v>10</v>
      </c>
      <c r="D404" s="985">
        <v>18</v>
      </c>
      <c r="E404" s="985">
        <v>28</v>
      </c>
      <c r="F404" s="985">
        <v>20</v>
      </c>
      <c r="G404" s="985">
        <v>8</v>
      </c>
      <c r="H404" s="985">
        <v>0</v>
      </c>
      <c r="I404" s="985">
        <v>3</v>
      </c>
      <c r="J404" s="985">
        <v>920</v>
      </c>
      <c r="K404" s="985">
        <v>80</v>
      </c>
      <c r="L404" s="985">
        <v>16</v>
      </c>
      <c r="M404" s="985">
        <v>197</v>
      </c>
      <c r="N404" s="986">
        <v>84</v>
      </c>
      <c r="O404" s="985">
        <v>8</v>
      </c>
      <c r="P404" s="985">
        <v>37</v>
      </c>
      <c r="Q404" s="987">
        <v>59</v>
      </c>
      <c r="R404" s="635">
        <f t="shared" ref="R404:R412" si="137">SUM(C404:Q404)</f>
        <v>1488</v>
      </c>
      <c r="S404" s="678">
        <f>R404/SUM(R404:R406)</f>
        <v>0.36886465047099654</v>
      </c>
      <c r="T404" s="15"/>
      <c r="U404" s="15"/>
      <c r="V404" s="15"/>
      <c r="W404" s="1945"/>
      <c r="X404" s="14"/>
      <c r="Y404" s="15"/>
      <c r="Z404" s="15"/>
      <c r="AA404" s="15"/>
      <c r="AB404" s="15"/>
      <c r="AC404" s="15"/>
      <c r="AD404" s="15"/>
      <c r="AE404" s="15"/>
      <c r="AF404" s="17"/>
      <c r="AG404" s="15"/>
      <c r="AH404" s="15"/>
      <c r="AI404" s="15"/>
      <c r="AJ404" s="15"/>
      <c r="AK404" s="15"/>
      <c r="AL404" s="15"/>
      <c r="AM404" s="15"/>
      <c r="AN404" s="17"/>
      <c r="AO404" s="16"/>
    </row>
    <row r="405" spans="1:41" ht="17.25" hidden="1" customHeight="1" x14ac:dyDescent="0.25">
      <c r="A405" s="2166"/>
      <c r="B405" s="76" t="s">
        <v>206</v>
      </c>
      <c r="C405" s="988">
        <v>0</v>
      </c>
      <c r="D405" s="989">
        <v>0</v>
      </c>
      <c r="E405" s="989">
        <v>1</v>
      </c>
      <c r="F405" s="989">
        <v>1</v>
      </c>
      <c r="G405" s="989">
        <v>1</v>
      </c>
      <c r="H405" s="989">
        <v>0</v>
      </c>
      <c r="I405" s="989">
        <v>0</v>
      </c>
      <c r="J405" s="989">
        <v>43</v>
      </c>
      <c r="K405" s="989">
        <v>2</v>
      </c>
      <c r="L405" s="989">
        <v>0</v>
      </c>
      <c r="M405" s="989">
        <v>6</v>
      </c>
      <c r="N405" s="990">
        <v>2</v>
      </c>
      <c r="O405" s="989">
        <v>1</v>
      </c>
      <c r="P405" s="989">
        <v>0</v>
      </c>
      <c r="Q405" s="991">
        <v>1</v>
      </c>
      <c r="R405" s="636">
        <f t="shared" si="137"/>
        <v>58</v>
      </c>
      <c r="S405" s="679">
        <f>R405/SUM(R404:R406)</f>
        <v>1.4377788795240456E-2</v>
      </c>
      <c r="T405" s="15"/>
      <c r="U405" s="15"/>
      <c r="V405" s="15"/>
      <c r="W405" s="1945"/>
      <c r="X405" s="14"/>
      <c r="Y405" s="15"/>
      <c r="Z405" s="15"/>
      <c r="AA405" s="15"/>
      <c r="AB405" s="15"/>
      <c r="AC405" s="15"/>
      <c r="AD405" s="15"/>
      <c r="AE405" s="15"/>
      <c r="AF405" s="17"/>
      <c r="AG405" s="15"/>
      <c r="AH405" s="15"/>
      <c r="AI405" s="15"/>
      <c r="AJ405" s="15"/>
      <c r="AK405" s="15"/>
      <c r="AL405" s="15"/>
      <c r="AM405" s="15"/>
      <c r="AN405" s="17"/>
      <c r="AO405" s="16"/>
    </row>
    <row r="406" spans="1:41" ht="17.25" hidden="1" customHeight="1" thickBot="1" x14ac:dyDescent="0.3">
      <c r="A406" s="2168"/>
      <c r="B406" s="77" t="s">
        <v>207</v>
      </c>
      <c r="C406" s="988">
        <v>10</v>
      </c>
      <c r="D406" s="989">
        <v>41</v>
      </c>
      <c r="E406" s="989">
        <v>46</v>
      </c>
      <c r="F406" s="989">
        <v>13</v>
      </c>
      <c r="G406" s="989">
        <v>14</v>
      </c>
      <c r="H406" s="989">
        <v>0</v>
      </c>
      <c r="I406" s="989">
        <v>3</v>
      </c>
      <c r="J406" s="989">
        <v>1567</v>
      </c>
      <c r="K406" s="989">
        <v>69</v>
      </c>
      <c r="L406" s="989">
        <v>24</v>
      </c>
      <c r="M406" s="989">
        <v>389</v>
      </c>
      <c r="N406" s="990">
        <v>162</v>
      </c>
      <c r="O406" s="989">
        <v>12</v>
      </c>
      <c r="P406" s="989">
        <v>72</v>
      </c>
      <c r="Q406" s="991">
        <v>66</v>
      </c>
      <c r="R406" s="638">
        <f t="shared" si="137"/>
        <v>2488</v>
      </c>
      <c r="S406" s="689">
        <f>R406/SUM(R404:R406)</f>
        <v>0.61675756073376298</v>
      </c>
      <c r="T406" s="15"/>
      <c r="U406" s="15"/>
      <c r="V406" s="15"/>
      <c r="W406" s="1945"/>
      <c r="X406" s="14"/>
      <c r="Y406" s="15"/>
      <c r="Z406" s="15"/>
      <c r="AA406" s="15"/>
      <c r="AB406" s="15"/>
      <c r="AC406" s="15"/>
      <c r="AD406" s="15"/>
      <c r="AE406" s="15"/>
      <c r="AF406" s="15"/>
      <c r="AG406" s="15"/>
      <c r="AH406" s="15"/>
      <c r="AI406" s="15"/>
      <c r="AJ406" s="15"/>
      <c r="AK406" s="15"/>
      <c r="AL406" s="15"/>
      <c r="AM406" s="15"/>
      <c r="AN406" s="15"/>
      <c r="AO406" s="16"/>
    </row>
    <row r="407" spans="1:41" ht="17.25" hidden="1" customHeight="1" x14ac:dyDescent="0.25">
      <c r="A407" s="2167" t="s">
        <v>113</v>
      </c>
      <c r="B407" s="80" t="s">
        <v>205</v>
      </c>
      <c r="C407" s="992">
        <v>2</v>
      </c>
      <c r="D407" s="993">
        <v>31</v>
      </c>
      <c r="E407" s="993">
        <v>34</v>
      </c>
      <c r="F407" s="993">
        <v>30</v>
      </c>
      <c r="G407" s="993">
        <v>11</v>
      </c>
      <c r="H407" s="993">
        <v>0</v>
      </c>
      <c r="I407" s="993">
        <v>3</v>
      </c>
      <c r="J407" s="993">
        <v>1104</v>
      </c>
      <c r="K407" s="993">
        <v>111</v>
      </c>
      <c r="L407" s="993">
        <v>18</v>
      </c>
      <c r="M407" s="993">
        <v>512</v>
      </c>
      <c r="N407" s="994">
        <v>104</v>
      </c>
      <c r="O407" s="993">
        <v>4</v>
      </c>
      <c r="P407" s="993">
        <v>41</v>
      </c>
      <c r="Q407" s="995">
        <v>25</v>
      </c>
      <c r="R407" s="645">
        <f t="shared" si="137"/>
        <v>2030</v>
      </c>
      <c r="S407" s="675">
        <f>R407/SUM(R407:R409)</f>
        <v>0.22583157192123707</v>
      </c>
      <c r="T407" s="15"/>
      <c r="U407" s="15"/>
      <c r="V407" s="15"/>
      <c r="W407" s="1945"/>
      <c r="X407" s="14"/>
      <c r="Y407" s="15"/>
      <c r="Z407" s="15"/>
      <c r="AA407" s="15"/>
      <c r="AB407" s="15"/>
      <c r="AC407" s="15"/>
      <c r="AD407" s="15"/>
      <c r="AE407" s="15"/>
      <c r="AF407" s="15"/>
      <c r="AG407" s="15"/>
      <c r="AH407" s="15"/>
      <c r="AI407" s="15"/>
      <c r="AJ407" s="15"/>
      <c r="AK407" s="15"/>
      <c r="AL407" s="15"/>
      <c r="AM407" s="15"/>
      <c r="AN407" s="15"/>
      <c r="AO407" s="16"/>
    </row>
    <row r="408" spans="1:41" ht="17.25" hidden="1" customHeight="1" x14ac:dyDescent="0.25">
      <c r="A408" s="2166"/>
      <c r="B408" s="78" t="s">
        <v>206</v>
      </c>
      <c r="C408" s="992">
        <v>0</v>
      </c>
      <c r="D408" s="993">
        <v>1</v>
      </c>
      <c r="E408" s="993">
        <v>1</v>
      </c>
      <c r="F408" s="993">
        <v>0</v>
      </c>
      <c r="G408" s="993">
        <v>0</v>
      </c>
      <c r="H408" s="993">
        <v>0</v>
      </c>
      <c r="I408" s="993">
        <v>0</v>
      </c>
      <c r="J408" s="993">
        <v>67</v>
      </c>
      <c r="K408" s="993">
        <v>4</v>
      </c>
      <c r="L408" s="993">
        <v>1</v>
      </c>
      <c r="M408" s="993">
        <v>10</v>
      </c>
      <c r="N408" s="994">
        <v>6</v>
      </c>
      <c r="O408" s="993">
        <v>0</v>
      </c>
      <c r="P408" s="993">
        <v>1</v>
      </c>
      <c r="Q408" s="995">
        <v>1</v>
      </c>
      <c r="R408" s="646">
        <f t="shared" si="137"/>
        <v>92</v>
      </c>
      <c r="S408" s="676">
        <f>R408/SUM(R407:R409)</f>
        <v>1.0234731338302369E-2</v>
      </c>
      <c r="T408" s="15"/>
      <c r="U408" s="15"/>
      <c r="V408" s="15"/>
      <c r="W408" s="1945"/>
      <c r="X408" s="14"/>
      <c r="Y408" s="15"/>
      <c r="Z408" s="15"/>
      <c r="AA408" s="15"/>
      <c r="AB408" s="15"/>
      <c r="AC408" s="15"/>
      <c r="AD408" s="15"/>
      <c r="AE408" s="15"/>
      <c r="AF408" s="15"/>
      <c r="AG408" s="15"/>
      <c r="AH408" s="15"/>
      <c r="AI408" s="15"/>
      <c r="AJ408" s="15"/>
      <c r="AK408" s="15"/>
      <c r="AL408" s="15"/>
      <c r="AM408" s="15"/>
      <c r="AN408" s="15"/>
      <c r="AO408" s="16"/>
    </row>
    <row r="409" spans="1:41" ht="17.25" hidden="1" customHeight="1" thickBot="1" x14ac:dyDescent="0.3">
      <c r="A409" s="2168"/>
      <c r="B409" s="79" t="s">
        <v>207</v>
      </c>
      <c r="C409" s="1000">
        <v>22</v>
      </c>
      <c r="D409" s="1001">
        <v>138</v>
      </c>
      <c r="E409" s="1001">
        <v>100</v>
      </c>
      <c r="F409" s="1001">
        <v>51</v>
      </c>
      <c r="G409" s="1001">
        <v>54</v>
      </c>
      <c r="H409" s="1001">
        <v>0</v>
      </c>
      <c r="I409" s="1001">
        <v>8</v>
      </c>
      <c r="J409" s="1001">
        <v>4150</v>
      </c>
      <c r="K409" s="1001">
        <v>195</v>
      </c>
      <c r="L409" s="1001">
        <v>91</v>
      </c>
      <c r="M409" s="1001">
        <v>1261</v>
      </c>
      <c r="N409" s="1002">
        <v>391</v>
      </c>
      <c r="O409" s="1001">
        <v>30</v>
      </c>
      <c r="P409" s="1001">
        <v>225</v>
      </c>
      <c r="Q409" s="1003">
        <v>151</v>
      </c>
      <c r="R409" s="647">
        <f t="shared" si="137"/>
        <v>6867</v>
      </c>
      <c r="S409" s="677">
        <f>R409/SUM(R407:R409)</f>
        <v>0.76393369674046052</v>
      </c>
      <c r="T409" s="15"/>
      <c r="U409" s="15"/>
      <c r="V409" s="15"/>
      <c r="W409" s="1945"/>
      <c r="X409" s="14"/>
      <c r="Y409" s="15"/>
      <c r="Z409" s="15"/>
      <c r="AA409" s="15"/>
      <c r="AB409" s="15"/>
      <c r="AC409" s="15"/>
      <c r="AD409" s="15"/>
      <c r="AE409" s="15"/>
      <c r="AF409" s="15"/>
      <c r="AG409" s="15"/>
      <c r="AH409" s="15"/>
      <c r="AI409" s="15"/>
      <c r="AJ409" s="15"/>
      <c r="AK409" s="15"/>
      <c r="AL409" s="15"/>
      <c r="AM409" s="15"/>
      <c r="AN409" s="15"/>
      <c r="AO409" s="16"/>
    </row>
    <row r="410" spans="1:41" ht="17.25" hidden="1" customHeight="1" x14ac:dyDescent="0.25">
      <c r="A410" s="2167" t="s">
        <v>114</v>
      </c>
      <c r="B410" s="75" t="s">
        <v>205</v>
      </c>
      <c r="C410" s="1008">
        <v>1</v>
      </c>
      <c r="D410" s="1009">
        <v>9</v>
      </c>
      <c r="E410" s="1009">
        <v>17</v>
      </c>
      <c r="F410" s="1009">
        <v>9</v>
      </c>
      <c r="G410" s="1009">
        <v>3</v>
      </c>
      <c r="H410" s="1009">
        <v>0</v>
      </c>
      <c r="I410" s="1009">
        <v>1</v>
      </c>
      <c r="J410" s="1009">
        <v>342</v>
      </c>
      <c r="K410" s="1009">
        <v>33</v>
      </c>
      <c r="L410" s="1009">
        <v>10</v>
      </c>
      <c r="M410" s="1009">
        <v>141</v>
      </c>
      <c r="N410" s="1010">
        <v>47</v>
      </c>
      <c r="O410" s="1009">
        <v>1</v>
      </c>
      <c r="P410" s="1009">
        <v>18</v>
      </c>
      <c r="Q410" s="1011">
        <v>8</v>
      </c>
      <c r="R410" s="635">
        <f t="shared" si="137"/>
        <v>640</v>
      </c>
      <c r="S410" s="678">
        <f>R410/SUM(R410:R412)</f>
        <v>6.3159972367512085E-2</v>
      </c>
      <c r="T410" s="15"/>
      <c r="U410" s="15"/>
      <c r="V410" s="15"/>
      <c r="W410" s="1945"/>
      <c r="X410" s="14"/>
      <c r="Y410" s="15"/>
      <c r="Z410" s="15"/>
      <c r="AA410" s="15"/>
      <c r="AB410" s="15"/>
      <c r="AC410" s="15"/>
      <c r="AD410" s="15"/>
      <c r="AE410" s="15"/>
      <c r="AF410" s="15"/>
      <c r="AG410" s="15"/>
      <c r="AH410" s="15"/>
      <c r="AI410" s="15"/>
      <c r="AJ410" s="15"/>
      <c r="AK410" s="15"/>
      <c r="AL410" s="15"/>
      <c r="AM410" s="15"/>
      <c r="AN410" s="15"/>
      <c r="AO410" s="16"/>
    </row>
    <row r="411" spans="1:41" ht="17.25" hidden="1" customHeight="1" x14ac:dyDescent="0.25">
      <c r="A411" s="2166"/>
      <c r="B411" s="76" t="s">
        <v>206</v>
      </c>
      <c r="C411" s="988">
        <v>1</v>
      </c>
      <c r="D411" s="989">
        <v>0</v>
      </c>
      <c r="E411" s="989">
        <v>2</v>
      </c>
      <c r="F411" s="989">
        <v>0</v>
      </c>
      <c r="G411" s="989">
        <v>0</v>
      </c>
      <c r="H411" s="989">
        <v>0</v>
      </c>
      <c r="I411" s="989">
        <v>0</v>
      </c>
      <c r="J411" s="989">
        <v>34</v>
      </c>
      <c r="K411" s="989">
        <v>1</v>
      </c>
      <c r="L411" s="989">
        <v>0</v>
      </c>
      <c r="M411" s="989">
        <v>6</v>
      </c>
      <c r="N411" s="990">
        <v>5</v>
      </c>
      <c r="O411" s="989">
        <v>0</v>
      </c>
      <c r="P411" s="989">
        <v>0</v>
      </c>
      <c r="Q411" s="991">
        <v>0</v>
      </c>
      <c r="R411" s="636">
        <f t="shared" si="137"/>
        <v>49</v>
      </c>
      <c r="S411" s="679">
        <f>R411/SUM(R410:R412)</f>
        <v>4.8356853843876443E-3</v>
      </c>
      <c r="T411" s="15"/>
      <c r="U411" s="15"/>
      <c r="V411" s="15"/>
      <c r="W411" s="1945"/>
      <c r="X411" s="14"/>
      <c r="Y411" s="15"/>
      <c r="Z411" s="15"/>
      <c r="AA411" s="15"/>
      <c r="AB411" s="15"/>
      <c r="AC411" s="15"/>
      <c r="AD411" s="15"/>
      <c r="AE411" s="15"/>
      <c r="AF411" s="15"/>
      <c r="AG411" s="15"/>
      <c r="AH411" s="15"/>
      <c r="AI411" s="15"/>
      <c r="AJ411" s="15"/>
      <c r="AK411" s="15"/>
      <c r="AL411" s="15"/>
      <c r="AM411" s="15"/>
      <c r="AN411" s="15"/>
      <c r="AO411" s="16"/>
    </row>
    <row r="412" spans="1:41" ht="17.25" hidden="1" customHeight="1" thickBot="1" x14ac:dyDescent="0.3">
      <c r="A412" s="2168"/>
      <c r="B412" s="77" t="s">
        <v>207</v>
      </c>
      <c r="C412" s="1012">
        <v>31</v>
      </c>
      <c r="D412" s="1013">
        <v>208</v>
      </c>
      <c r="E412" s="1013">
        <v>140</v>
      </c>
      <c r="F412" s="1013">
        <v>65</v>
      </c>
      <c r="G412" s="1013">
        <v>58</v>
      </c>
      <c r="H412" s="1013">
        <v>0</v>
      </c>
      <c r="I412" s="1013">
        <v>13</v>
      </c>
      <c r="J412" s="1013">
        <v>5688</v>
      </c>
      <c r="K412" s="1013">
        <v>295</v>
      </c>
      <c r="L412" s="1013">
        <v>130</v>
      </c>
      <c r="M412" s="1013">
        <v>1799</v>
      </c>
      <c r="N412" s="1014">
        <v>527</v>
      </c>
      <c r="O412" s="1013">
        <v>32</v>
      </c>
      <c r="P412" s="1013">
        <v>266</v>
      </c>
      <c r="Q412" s="1015">
        <v>192</v>
      </c>
      <c r="R412" s="638">
        <f t="shared" si="137"/>
        <v>9444</v>
      </c>
      <c r="S412" s="948">
        <f>R412/SUM(R410:R412)</f>
        <v>0.93200434224810025</v>
      </c>
      <c r="T412" s="15"/>
      <c r="U412" s="15"/>
      <c r="V412" s="15"/>
      <c r="W412" s="1945"/>
      <c r="X412" s="14"/>
      <c r="Y412" s="15"/>
      <c r="Z412" s="15"/>
      <c r="AA412" s="15"/>
      <c r="AB412" s="15"/>
      <c r="AC412" s="15"/>
      <c r="AD412" s="15"/>
      <c r="AE412" s="15"/>
      <c r="AF412" s="17"/>
      <c r="AG412" s="15"/>
      <c r="AH412" s="15"/>
      <c r="AI412" s="15"/>
      <c r="AJ412" s="15"/>
      <c r="AK412" s="15"/>
      <c r="AL412" s="15"/>
      <c r="AM412" s="15"/>
      <c r="AN412" s="17"/>
      <c r="AO412" s="16"/>
    </row>
    <row r="413" spans="1:41" ht="17.25" hidden="1" customHeight="1" x14ac:dyDescent="0.25">
      <c r="A413" s="2166" t="s">
        <v>115</v>
      </c>
      <c r="B413" s="221" t="s">
        <v>205</v>
      </c>
      <c r="C413" s="1004">
        <v>0</v>
      </c>
      <c r="D413" s="1005">
        <v>0</v>
      </c>
      <c r="E413" s="1005">
        <v>0</v>
      </c>
      <c r="F413" s="1005">
        <v>2</v>
      </c>
      <c r="G413" s="1005">
        <v>0</v>
      </c>
      <c r="H413" s="1005">
        <v>0</v>
      </c>
      <c r="I413" s="1005">
        <v>0</v>
      </c>
      <c r="J413" s="1005">
        <v>85</v>
      </c>
      <c r="K413" s="1005">
        <v>0</v>
      </c>
      <c r="L413" s="1005">
        <v>0</v>
      </c>
      <c r="M413" s="1005">
        <v>11</v>
      </c>
      <c r="N413" s="1006">
        <v>13</v>
      </c>
      <c r="O413" s="1005">
        <v>0</v>
      </c>
      <c r="P413" s="1005">
        <v>1</v>
      </c>
      <c r="Q413" s="1007">
        <v>0</v>
      </c>
      <c r="R413" s="645">
        <f t="shared" ref="R413:R418" si="138">SUM(C413:Q413)</f>
        <v>112</v>
      </c>
      <c r="S413" s="693">
        <f>R413/SUM(R413:R415)</f>
        <v>0.30107526881720431</v>
      </c>
      <c r="T413" s="15"/>
      <c r="U413" s="15"/>
      <c r="V413" s="15"/>
      <c r="W413" s="1945"/>
      <c r="X413" s="14"/>
      <c r="Y413" s="15"/>
      <c r="Z413" s="15"/>
      <c r="AA413" s="15"/>
      <c r="AB413" s="15"/>
      <c r="AC413" s="15"/>
      <c r="AD413" s="15"/>
      <c r="AE413" s="15"/>
      <c r="AF413" s="17"/>
      <c r="AG413" s="15"/>
      <c r="AH413" s="15"/>
      <c r="AI413" s="15"/>
      <c r="AJ413" s="15"/>
      <c r="AK413" s="15"/>
      <c r="AL413" s="15"/>
      <c r="AM413" s="15"/>
      <c r="AN413" s="17"/>
      <c r="AO413" s="16"/>
    </row>
    <row r="414" spans="1:41" ht="17.25" hidden="1" customHeight="1" x14ac:dyDescent="0.25">
      <c r="A414" s="2166"/>
      <c r="B414" s="78" t="s">
        <v>206</v>
      </c>
      <c r="C414" s="992">
        <v>0</v>
      </c>
      <c r="D414" s="993">
        <v>0</v>
      </c>
      <c r="E414" s="993">
        <v>0</v>
      </c>
      <c r="F414" s="993">
        <v>0</v>
      </c>
      <c r="G414" s="993">
        <v>0</v>
      </c>
      <c r="H414" s="993">
        <v>0</v>
      </c>
      <c r="I414" s="993">
        <v>0</v>
      </c>
      <c r="J414" s="993">
        <v>11</v>
      </c>
      <c r="K414" s="993">
        <v>0</v>
      </c>
      <c r="L414" s="993">
        <v>0</v>
      </c>
      <c r="M414" s="993">
        <v>0</v>
      </c>
      <c r="N414" s="994">
        <v>3</v>
      </c>
      <c r="O414" s="993">
        <v>0</v>
      </c>
      <c r="P414" s="993">
        <v>0</v>
      </c>
      <c r="Q414" s="995">
        <v>0</v>
      </c>
      <c r="R414" s="646">
        <f t="shared" si="138"/>
        <v>14</v>
      </c>
      <c r="S414" s="676">
        <f>R414/SUM(R413:R415)</f>
        <v>3.7634408602150539E-2</v>
      </c>
      <c r="T414" s="15"/>
      <c r="U414" s="15"/>
      <c r="V414" s="15"/>
      <c r="W414" s="1945"/>
      <c r="X414" s="14"/>
      <c r="Y414" s="15"/>
      <c r="Z414" s="15"/>
      <c r="AA414" s="15"/>
      <c r="AB414" s="15"/>
      <c r="AC414" s="15"/>
      <c r="AD414" s="15"/>
      <c r="AE414" s="15"/>
      <c r="AF414" s="17"/>
      <c r="AG414" s="15"/>
      <c r="AH414" s="15"/>
      <c r="AI414" s="15"/>
      <c r="AJ414" s="15"/>
      <c r="AK414" s="15"/>
      <c r="AL414" s="15"/>
      <c r="AM414" s="15"/>
      <c r="AN414" s="17"/>
      <c r="AO414" s="16"/>
    </row>
    <row r="415" spans="1:41" ht="17.25" hidden="1" customHeight="1" thickBot="1" x14ac:dyDescent="0.3">
      <c r="A415" s="2169"/>
      <c r="B415" s="156" t="s">
        <v>207</v>
      </c>
      <c r="C415" s="996">
        <v>0</v>
      </c>
      <c r="D415" s="997">
        <v>0</v>
      </c>
      <c r="E415" s="997">
        <v>3</v>
      </c>
      <c r="F415" s="997">
        <v>1</v>
      </c>
      <c r="G415" s="997">
        <v>0</v>
      </c>
      <c r="H415" s="997">
        <v>0</v>
      </c>
      <c r="I415" s="997">
        <v>0</v>
      </c>
      <c r="J415" s="997">
        <v>150</v>
      </c>
      <c r="K415" s="997">
        <v>3</v>
      </c>
      <c r="L415" s="997">
        <v>2</v>
      </c>
      <c r="M415" s="997">
        <v>60</v>
      </c>
      <c r="N415" s="998">
        <v>17</v>
      </c>
      <c r="O415" s="997">
        <v>1</v>
      </c>
      <c r="P415" s="997">
        <v>6</v>
      </c>
      <c r="Q415" s="999">
        <v>3</v>
      </c>
      <c r="R415" s="648">
        <f t="shared" si="138"/>
        <v>246</v>
      </c>
      <c r="S415" s="692">
        <f>R415/SUM(R413:R415)</f>
        <v>0.66129032258064513</v>
      </c>
      <c r="T415" s="15"/>
      <c r="U415" s="15"/>
      <c r="V415" s="15"/>
      <c r="W415" s="1945"/>
      <c r="X415" s="14"/>
      <c r="Y415" s="16"/>
      <c r="Z415" s="16"/>
      <c r="AA415" s="16"/>
      <c r="AB415" s="16"/>
      <c r="AC415" s="16"/>
      <c r="AD415" s="16"/>
      <c r="AE415" s="16"/>
      <c r="AF415" s="16"/>
      <c r="AG415" s="16"/>
      <c r="AH415" s="16"/>
      <c r="AI415" s="16"/>
      <c r="AJ415" s="16"/>
      <c r="AK415" s="16"/>
      <c r="AL415" s="16"/>
      <c r="AM415" s="16"/>
      <c r="AN415" s="16"/>
      <c r="AO415" s="15"/>
    </row>
    <row r="416" spans="1:41" ht="17.25" hidden="1" customHeight="1" thickTop="1" x14ac:dyDescent="0.25">
      <c r="A416" s="2166" t="s">
        <v>135</v>
      </c>
      <c r="B416" s="155" t="s">
        <v>205</v>
      </c>
      <c r="C416" s="224">
        <f>SUM(C404,C407,C410,C413)</f>
        <v>13</v>
      </c>
      <c r="D416" s="224">
        <f t="shared" ref="D416:I416" si="139">SUM(D404,D407,D410,D413)</f>
        <v>58</v>
      </c>
      <c r="E416" s="224">
        <f t="shared" si="139"/>
        <v>79</v>
      </c>
      <c r="F416" s="224">
        <f t="shared" si="139"/>
        <v>61</v>
      </c>
      <c r="G416" s="224">
        <f t="shared" si="139"/>
        <v>22</v>
      </c>
      <c r="H416" s="224">
        <f t="shared" si="139"/>
        <v>0</v>
      </c>
      <c r="I416" s="224">
        <f t="shared" si="139"/>
        <v>7</v>
      </c>
      <c r="J416" s="224">
        <f>SUM(J404,J407,J410,J413)</f>
        <v>2451</v>
      </c>
      <c r="K416" s="224">
        <f t="shared" ref="K416:Q416" si="140">SUM(K404,K407,K410,K413)</f>
        <v>224</v>
      </c>
      <c r="L416" s="224">
        <f t="shared" si="140"/>
        <v>44</v>
      </c>
      <c r="M416" s="224">
        <f t="shared" si="140"/>
        <v>861</v>
      </c>
      <c r="N416" s="224">
        <f t="shared" si="140"/>
        <v>248</v>
      </c>
      <c r="O416" s="224">
        <f t="shared" si="140"/>
        <v>13</v>
      </c>
      <c r="P416" s="224">
        <f t="shared" si="140"/>
        <v>97</v>
      </c>
      <c r="Q416" s="225">
        <f t="shared" si="140"/>
        <v>92</v>
      </c>
      <c r="R416" s="639">
        <f t="shared" si="138"/>
        <v>4270</v>
      </c>
      <c r="S416" s="856">
        <f>R416/SUM(R416:R418)</f>
        <v>0.18148588915334921</v>
      </c>
      <c r="T416" s="15"/>
      <c r="U416" s="15"/>
      <c r="V416" s="15"/>
      <c r="W416" s="1945"/>
      <c r="X416" s="14"/>
      <c r="Y416" s="16"/>
      <c r="Z416" s="16"/>
      <c r="AA416" s="16"/>
      <c r="AB416" s="16"/>
      <c r="AC416" s="16"/>
      <c r="AD416" s="16"/>
      <c r="AE416" s="16"/>
      <c r="AF416" s="16"/>
      <c r="AG416" s="16"/>
      <c r="AH416" s="16"/>
      <c r="AI416" s="16"/>
      <c r="AJ416" s="16"/>
      <c r="AK416" s="16"/>
      <c r="AL416" s="16"/>
      <c r="AM416" s="16"/>
      <c r="AN416" s="16"/>
      <c r="AO416" s="15"/>
    </row>
    <row r="417" spans="1:41" ht="17.25" hidden="1" customHeight="1" x14ac:dyDescent="0.25">
      <c r="A417" s="2166"/>
      <c r="B417" s="76" t="s">
        <v>206</v>
      </c>
      <c r="C417" s="227">
        <f>SUM(C405,C408,C411,C414)</f>
        <v>1</v>
      </c>
      <c r="D417" s="227">
        <f t="shared" ref="D417:Q417" si="141">SUM(D405,D408,D411,D414)</f>
        <v>1</v>
      </c>
      <c r="E417" s="227">
        <f t="shared" si="141"/>
        <v>4</v>
      </c>
      <c r="F417" s="227">
        <f t="shared" si="141"/>
        <v>1</v>
      </c>
      <c r="G417" s="227">
        <f t="shared" si="141"/>
        <v>1</v>
      </c>
      <c r="H417" s="227">
        <f t="shared" si="141"/>
        <v>0</v>
      </c>
      <c r="I417" s="227">
        <f t="shared" si="141"/>
        <v>0</v>
      </c>
      <c r="J417" s="227">
        <f t="shared" si="141"/>
        <v>155</v>
      </c>
      <c r="K417" s="227">
        <f t="shared" si="141"/>
        <v>7</v>
      </c>
      <c r="L417" s="227">
        <f t="shared" si="141"/>
        <v>1</v>
      </c>
      <c r="M417" s="227">
        <f t="shared" si="141"/>
        <v>22</v>
      </c>
      <c r="N417" s="227">
        <f t="shared" si="141"/>
        <v>16</v>
      </c>
      <c r="O417" s="227">
        <f t="shared" si="141"/>
        <v>1</v>
      </c>
      <c r="P417" s="227">
        <f t="shared" si="141"/>
        <v>1</v>
      </c>
      <c r="Q417" s="228">
        <f t="shared" si="141"/>
        <v>2</v>
      </c>
      <c r="R417" s="636">
        <f t="shared" si="138"/>
        <v>213</v>
      </c>
      <c r="S417" s="679">
        <v>0.01</v>
      </c>
      <c r="T417" s="15"/>
      <c r="U417" s="15"/>
      <c r="V417" s="15"/>
      <c r="W417" s="1945"/>
      <c r="X417" s="14"/>
      <c r="Y417" s="16"/>
      <c r="Z417" s="16"/>
      <c r="AA417" s="16"/>
      <c r="AB417" s="16"/>
      <c r="AC417" s="16"/>
      <c r="AD417" s="16"/>
      <c r="AE417" s="16"/>
      <c r="AF417" s="16"/>
      <c r="AG417" s="16"/>
      <c r="AH417" s="16"/>
      <c r="AI417" s="16"/>
      <c r="AJ417" s="16"/>
      <c r="AK417" s="16"/>
      <c r="AL417" s="16"/>
      <c r="AM417" s="16"/>
      <c r="AN417" s="16"/>
      <c r="AO417" s="15"/>
    </row>
    <row r="418" spans="1:41" ht="17.25" hidden="1" customHeight="1" thickBot="1" x14ac:dyDescent="0.3">
      <c r="A418" s="2166"/>
      <c r="B418" s="122" t="s">
        <v>207</v>
      </c>
      <c r="C418" s="281">
        <f>SUM(C406,C409,C412,C415)</f>
        <v>63</v>
      </c>
      <c r="D418" s="281">
        <f t="shared" ref="D418:Q418" si="142">SUM(D406,D409,D412,D415)</f>
        <v>387</v>
      </c>
      <c r="E418" s="281">
        <f t="shared" si="142"/>
        <v>289</v>
      </c>
      <c r="F418" s="281">
        <f t="shared" si="142"/>
        <v>130</v>
      </c>
      <c r="G418" s="281">
        <f t="shared" si="142"/>
        <v>126</v>
      </c>
      <c r="H418" s="281">
        <f t="shared" si="142"/>
        <v>0</v>
      </c>
      <c r="I418" s="281">
        <f t="shared" si="142"/>
        <v>24</v>
      </c>
      <c r="J418" s="281">
        <f t="shared" si="142"/>
        <v>11555</v>
      </c>
      <c r="K418" s="281">
        <f t="shared" si="142"/>
        <v>562</v>
      </c>
      <c r="L418" s="281">
        <f t="shared" si="142"/>
        <v>247</v>
      </c>
      <c r="M418" s="281">
        <f t="shared" si="142"/>
        <v>3509</v>
      </c>
      <c r="N418" s="281">
        <f t="shared" si="142"/>
        <v>1097</v>
      </c>
      <c r="O418" s="281">
        <f t="shared" si="142"/>
        <v>75</v>
      </c>
      <c r="P418" s="281">
        <f t="shared" si="142"/>
        <v>569</v>
      </c>
      <c r="Q418" s="637">
        <f t="shared" si="142"/>
        <v>412</v>
      </c>
      <c r="R418" s="638">
        <f t="shared" si="138"/>
        <v>19045</v>
      </c>
      <c r="S418" s="679">
        <f>R418/SUM(R416:R418)</f>
        <v>0.8094610676640599</v>
      </c>
      <c r="T418" s="15"/>
      <c r="U418" s="15"/>
      <c r="V418" s="15"/>
      <c r="W418" s="1945"/>
      <c r="X418" s="14"/>
      <c r="Y418" s="14"/>
      <c r="Z418" s="14"/>
      <c r="AA418" s="14"/>
      <c r="AB418" s="14"/>
      <c r="AC418" s="14"/>
      <c r="AD418" s="14"/>
      <c r="AE418" s="14"/>
      <c r="AF418" s="14"/>
      <c r="AG418" s="14"/>
      <c r="AH418" s="14"/>
      <c r="AI418" s="14"/>
      <c r="AJ418" s="14"/>
      <c r="AK418" s="14"/>
      <c r="AL418" s="14"/>
      <c r="AM418" s="14"/>
      <c r="AN418" s="14"/>
      <c r="AO418" s="14"/>
    </row>
    <row r="419" spans="1:41" ht="16.5" hidden="1" thickBot="1" x14ac:dyDescent="0.3">
      <c r="A419" s="2161" t="s">
        <v>166</v>
      </c>
      <c r="B419" s="2162"/>
      <c r="C419" s="2159"/>
      <c r="D419" s="2159"/>
      <c r="E419" s="2159"/>
      <c r="F419" s="2159"/>
      <c r="G419" s="2159"/>
      <c r="H419" s="2159"/>
      <c r="I419" s="2159"/>
      <c r="J419" s="2159"/>
      <c r="K419" s="2159"/>
      <c r="L419" s="2159"/>
      <c r="M419" s="2159"/>
      <c r="N419" s="2159"/>
      <c r="O419" s="2159"/>
      <c r="P419" s="2159"/>
      <c r="Q419" s="2159"/>
      <c r="R419" s="2162"/>
      <c r="S419" s="2163"/>
      <c r="T419" s="15"/>
      <c r="U419" s="15"/>
      <c r="V419" s="15"/>
      <c r="W419" s="1945"/>
      <c r="X419" s="14"/>
      <c r="Y419" s="14"/>
      <c r="Z419" s="14"/>
      <c r="AA419" s="14"/>
      <c r="AB419" s="14"/>
      <c r="AC419" s="14"/>
      <c r="AD419" s="14"/>
      <c r="AE419" s="14"/>
      <c r="AF419" s="14"/>
      <c r="AG419" s="14"/>
      <c r="AH419" s="14"/>
      <c r="AI419" s="14"/>
      <c r="AJ419" s="14"/>
      <c r="AK419" s="14"/>
      <c r="AL419" s="14"/>
      <c r="AM419" s="14"/>
      <c r="AN419" s="14"/>
      <c r="AO419" s="14"/>
    </row>
    <row r="420" spans="1:41" ht="17.25" hidden="1" customHeight="1" x14ac:dyDescent="0.25">
      <c r="A420" s="2167" t="s">
        <v>167</v>
      </c>
      <c r="B420" s="75" t="s">
        <v>205</v>
      </c>
      <c r="C420" s="371">
        <v>0</v>
      </c>
      <c r="D420" s="372">
        <v>0</v>
      </c>
      <c r="E420" s="372">
        <v>0</v>
      </c>
      <c r="F420" s="372">
        <v>0</v>
      </c>
      <c r="G420" s="372">
        <v>0</v>
      </c>
      <c r="H420" s="372">
        <v>0</v>
      </c>
      <c r="I420" s="372">
        <v>0</v>
      </c>
      <c r="J420" s="372">
        <v>0</v>
      </c>
      <c r="K420" s="372">
        <v>0</v>
      </c>
      <c r="L420" s="372">
        <v>0</v>
      </c>
      <c r="M420" s="372">
        <v>1</v>
      </c>
      <c r="N420" s="372">
        <v>0</v>
      </c>
      <c r="O420" s="372">
        <v>0</v>
      </c>
      <c r="P420" s="372">
        <v>0</v>
      </c>
      <c r="Q420" s="373">
        <v>0</v>
      </c>
      <c r="R420" s="660">
        <f t="shared" ref="R420:R431" si="143">SUM(C420:Q420)</f>
        <v>1</v>
      </c>
      <c r="S420" s="678">
        <f>R420/SUM(R420:R422)</f>
        <v>7.1942446043165471E-3</v>
      </c>
      <c r="T420" s="15"/>
      <c r="U420" s="15"/>
      <c r="V420" s="15"/>
      <c r="W420" s="1945"/>
      <c r="X420" s="14"/>
      <c r="Y420" s="14"/>
      <c r="Z420" s="14"/>
      <c r="AA420" s="14"/>
      <c r="AB420" s="14"/>
      <c r="AC420" s="14"/>
      <c r="AD420" s="14"/>
      <c r="AE420" s="14"/>
      <c r="AF420" s="14"/>
      <c r="AG420" s="14"/>
      <c r="AH420" s="14"/>
      <c r="AI420" s="14"/>
      <c r="AJ420" s="14"/>
      <c r="AK420" s="14"/>
      <c r="AL420" s="14"/>
      <c r="AM420" s="14"/>
      <c r="AN420" s="14"/>
      <c r="AO420" s="14"/>
    </row>
    <row r="421" spans="1:41" ht="17.25" hidden="1" customHeight="1" x14ac:dyDescent="0.25">
      <c r="A421" s="2166"/>
      <c r="B421" s="76" t="s">
        <v>206</v>
      </c>
      <c r="C421" s="374">
        <v>0</v>
      </c>
      <c r="D421" s="374">
        <v>0</v>
      </c>
      <c r="E421" s="374">
        <v>0</v>
      </c>
      <c r="F421" s="374">
        <v>0</v>
      </c>
      <c r="G421" s="374">
        <v>0</v>
      </c>
      <c r="H421" s="374">
        <v>0</v>
      </c>
      <c r="I421" s="374">
        <v>0</v>
      </c>
      <c r="J421" s="374">
        <v>0</v>
      </c>
      <c r="K421" s="374">
        <v>0</v>
      </c>
      <c r="L421" s="374">
        <v>0</v>
      </c>
      <c r="M421" s="374">
        <v>0</v>
      </c>
      <c r="N421" s="374">
        <v>0</v>
      </c>
      <c r="O421" s="374">
        <v>0</v>
      </c>
      <c r="P421" s="374">
        <v>0</v>
      </c>
      <c r="Q421" s="375">
        <v>0</v>
      </c>
      <c r="R421" s="661">
        <f t="shared" si="143"/>
        <v>0</v>
      </c>
      <c r="S421" s="679">
        <f>R421/SUM(R420:R422)</f>
        <v>0</v>
      </c>
      <c r="T421" s="15"/>
      <c r="U421" s="15"/>
      <c r="V421" s="15"/>
      <c r="W421" s="1945"/>
      <c r="X421" s="14"/>
      <c r="Y421" s="14"/>
      <c r="Z421" s="14"/>
      <c r="AA421" s="14"/>
      <c r="AB421" s="14"/>
      <c r="AC421" s="14"/>
      <c r="AD421" s="14"/>
      <c r="AE421" s="14"/>
      <c r="AF421" s="14"/>
      <c r="AG421" s="14"/>
      <c r="AH421" s="14"/>
      <c r="AI421" s="14"/>
      <c r="AJ421" s="14"/>
      <c r="AK421" s="14"/>
      <c r="AL421" s="14"/>
      <c r="AM421" s="14"/>
      <c r="AN421" s="14"/>
      <c r="AO421" s="14"/>
    </row>
    <row r="422" spans="1:41" ht="17.25" hidden="1" customHeight="1" thickBot="1" x14ac:dyDescent="0.3">
      <c r="A422" s="2168"/>
      <c r="B422" s="77" t="s">
        <v>207</v>
      </c>
      <c r="C422" s="376">
        <v>1</v>
      </c>
      <c r="D422" s="377">
        <v>2</v>
      </c>
      <c r="E422" s="377">
        <v>1</v>
      </c>
      <c r="F422" s="377">
        <v>2</v>
      </c>
      <c r="G422" s="377">
        <v>1</v>
      </c>
      <c r="H422" s="377">
        <v>0</v>
      </c>
      <c r="I422" s="377">
        <v>0</v>
      </c>
      <c r="J422" s="377">
        <v>72</v>
      </c>
      <c r="K422" s="377">
        <v>3</v>
      </c>
      <c r="L422" s="377">
        <v>2</v>
      </c>
      <c r="M422" s="377">
        <v>34</v>
      </c>
      <c r="N422" s="377">
        <v>10</v>
      </c>
      <c r="O422" s="377">
        <v>1</v>
      </c>
      <c r="P422" s="377">
        <v>4</v>
      </c>
      <c r="Q422" s="378">
        <v>5</v>
      </c>
      <c r="R422" s="662">
        <f t="shared" si="143"/>
        <v>138</v>
      </c>
      <c r="S422" s="680">
        <f>R422/SUM(R420:R422)</f>
        <v>0.9928057553956835</v>
      </c>
      <c r="T422" s="15"/>
      <c r="U422" s="15"/>
      <c r="V422" s="15"/>
      <c r="W422" s="1945"/>
      <c r="X422" s="14"/>
      <c r="Y422" s="14"/>
      <c r="Z422" s="14"/>
      <c r="AA422" s="14"/>
      <c r="AB422" s="14"/>
      <c r="AC422" s="14"/>
      <c r="AD422" s="14"/>
      <c r="AE422" s="14"/>
      <c r="AF422" s="14"/>
      <c r="AG422" s="14"/>
      <c r="AH422" s="14"/>
      <c r="AI422" s="14"/>
      <c r="AJ422" s="14"/>
      <c r="AK422" s="14"/>
      <c r="AL422" s="14"/>
      <c r="AM422" s="14"/>
      <c r="AN422" s="14"/>
      <c r="AO422" s="14"/>
    </row>
    <row r="423" spans="1:41" ht="17.25" hidden="1" customHeight="1" x14ac:dyDescent="0.25">
      <c r="A423" s="2167" t="s">
        <v>168</v>
      </c>
      <c r="B423" s="80" t="s">
        <v>205</v>
      </c>
      <c r="C423" s="381">
        <v>10</v>
      </c>
      <c r="D423" s="382">
        <v>44</v>
      </c>
      <c r="E423" s="382">
        <v>68</v>
      </c>
      <c r="F423" s="382">
        <v>58</v>
      </c>
      <c r="G423" s="382">
        <v>18</v>
      </c>
      <c r="H423" s="382">
        <v>0</v>
      </c>
      <c r="I423" s="382">
        <v>7</v>
      </c>
      <c r="J423" s="382">
        <v>2073</v>
      </c>
      <c r="K423" s="382">
        <v>197</v>
      </c>
      <c r="L423" s="382">
        <v>38</v>
      </c>
      <c r="M423" s="382">
        <v>730</v>
      </c>
      <c r="N423" s="382">
        <v>195</v>
      </c>
      <c r="O423" s="382">
        <v>10</v>
      </c>
      <c r="P423" s="382">
        <v>86</v>
      </c>
      <c r="Q423" s="383">
        <v>76</v>
      </c>
      <c r="R423" s="663">
        <f t="shared" si="143"/>
        <v>3610</v>
      </c>
      <c r="S423" s="675">
        <f>R423/SUM(R423:R425)</f>
        <v>0.21489374367521877</v>
      </c>
      <c r="T423" s="15"/>
      <c r="U423" s="15"/>
      <c r="V423" s="15"/>
      <c r="W423" s="1945"/>
      <c r="X423" s="14"/>
      <c r="Y423" s="14"/>
      <c r="Z423" s="14"/>
      <c r="AA423" s="14"/>
      <c r="AB423" s="14"/>
      <c r="AC423" s="14"/>
      <c r="AD423" s="14"/>
      <c r="AE423" s="14"/>
      <c r="AF423" s="14"/>
      <c r="AG423" s="14"/>
      <c r="AH423" s="14"/>
      <c r="AI423" s="14"/>
      <c r="AJ423" s="14"/>
      <c r="AK423" s="14"/>
      <c r="AL423" s="14"/>
      <c r="AM423" s="14"/>
      <c r="AN423" s="14"/>
      <c r="AO423" s="14"/>
    </row>
    <row r="424" spans="1:41" ht="17.25" hidden="1" customHeight="1" x14ac:dyDescent="0.25">
      <c r="A424" s="2166"/>
      <c r="B424" s="78" t="s">
        <v>206</v>
      </c>
      <c r="C424" s="384">
        <v>0</v>
      </c>
      <c r="D424" s="385">
        <v>1</v>
      </c>
      <c r="E424" s="385">
        <v>3</v>
      </c>
      <c r="F424" s="385">
        <v>1</v>
      </c>
      <c r="G424" s="385">
        <v>1</v>
      </c>
      <c r="H424" s="385">
        <v>0</v>
      </c>
      <c r="I424" s="385">
        <v>0</v>
      </c>
      <c r="J424" s="385">
        <v>112</v>
      </c>
      <c r="K424" s="385">
        <v>6</v>
      </c>
      <c r="L424" s="385">
        <v>1</v>
      </c>
      <c r="M424" s="385">
        <v>17</v>
      </c>
      <c r="N424" s="385">
        <v>13</v>
      </c>
      <c r="O424" s="385">
        <v>1</v>
      </c>
      <c r="P424" s="385">
        <v>1</v>
      </c>
      <c r="Q424" s="386">
        <v>2</v>
      </c>
      <c r="R424" s="664">
        <f t="shared" si="143"/>
        <v>159</v>
      </c>
      <c r="S424" s="676">
        <f>R424/SUM(R423:R425)</f>
        <v>9.4648490981606055E-3</v>
      </c>
      <c r="T424" s="15"/>
      <c r="U424" s="15"/>
      <c r="V424" s="15"/>
      <c r="W424" s="1945"/>
      <c r="X424" s="14"/>
      <c r="Y424" s="14"/>
      <c r="Z424" s="14"/>
      <c r="AA424" s="14"/>
      <c r="AB424" s="14"/>
      <c r="AC424" s="14"/>
      <c r="AD424" s="14"/>
      <c r="AE424" s="14"/>
      <c r="AF424" s="14"/>
      <c r="AG424" s="14"/>
      <c r="AH424" s="14"/>
      <c r="AI424" s="14"/>
      <c r="AJ424" s="14"/>
      <c r="AK424" s="14"/>
      <c r="AL424" s="14"/>
      <c r="AM424" s="14"/>
      <c r="AN424" s="14"/>
      <c r="AO424" s="14"/>
    </row>
    <row r="425" spans="1:41" ht="17.25" hidden="1" customHeight="1" thickBot="1" x14ac:dyDescent="0.3">
      <c r="A425" s="2168"/>
      <c r="B425" s="79" t="s">
        <v>207</v>
      </c>
      <c r="C425" s="387">
        <v>46</v>
      </c>
      <c r="D425" s="388">
        <v>256</v>
      </c>
      <c r="E425" s="388">
        <v>191</v>
      </c>
      <c r="F425" s="388">
        <v>100</v>
      </c>
      <c r="G425" s="388">
        <v>88</v>
      </c>
      <c r="H425" s="388">
        <v>0</v>
      </c>
      <c r="I425" s="388">
        <v>21</v>
      </c>
      <c r="J425" s="388">
        <v>7789</v>
      </c>
      <c r="K425" s="388">
        <v>388</v>
      </c>
      <c r="L425" s="388">
        <v>168</v>
      </c>
      <c r="M425" s="388">
        <v>2500</v>
      </c>
      <c r="N425" s="388">
        <v>753</v>
      </c>
      <c r="O425" s="388">
        <v>41</v>
      </c>
      <c r="P425" s="388">
        <v>393</v>
      </c>
      <c r="Q425" s="389">
        <v>296</v>
      </c>
      <c r="R425" s="665">
        <f t="shared" si="143"/>
        <v>13030</v>
      </c>
      <c r="S425" s="676">
        <f>R425/SUM(R423:R425)</f>
        <v>0.77564140722662067</v>
      </c>
      <c r="T425" s="15"/>
      <c r="U425" s="15"/>
      <c r="V425" s="15"/>
      <c r="W425" s="1945"/>
      <c r="X425" s="14"/>
      <c r="Y425" s="14"/>
      <c r="Z425" s="14"/>
      <c r="AA425" s="14"/>
      <c r="AB425" s="14"/>
      <c r="AC425" s="14"/>
      <c r="AD425" s="14"/>
      <c r="AE425" s="14"/>
      <c r="AF425" s="14"/>
      <c r="AG425" s="14"/>
      <c r="AH425" s="14"/>
      <c r="AI425" s="14"/>
      <c r="AJ425" s="14"/>
      <c r="AK425" s="14"/>
      <c r="AL425" s="14"/>
      <c r="AM425" s="14"/>
      <c r="AN425" s="14"/>
      <c r="AO425" s="14"/>
    </row>
    <row r="426" spans="1:41" ht="17.25" hidden="1" customHeight="1" x14ac:dyDescent="0.25">
      <c r="A426" s="2167" t="s">
        <v>169</v>
      </c>
      <c r="B426" s="75" t="s">
        <v>205</v>
      </c>
      <c r="C426" s="371">
        <v>3</v>
      </c>
      <c r="D426" s="372">
        <v>12</v>
      </c>
      <c r="E426" s="372">
        <v>9</v>
      </c>
      <c r="F426" s="372">
        <v>3</v>
      </c>
      <c r="G426" s="372">
        <v>2</v>
      </c>
      <c r="H426" s="372">
        <v>0</v>
      </c>
      <c r="I426" s="372">
        <v>0</v>
      </c>
      <c r="J426" s="372">
        <v>290</v>
      </c>
      <c r="K426" s="372">
        <v>26</v>
      </c>
      <c r="L426" s="372">
        <v>4</v>
      </c>
      <c r="M426" s="372">
        <v>103</v>
      </c>
      <c r="N426" s="372">
        <v>34</v>
      </c>
      <c r="O426" s="372">
        <v>2</v>
      </c>
      <c r="P426" s="372">
        <v>9</v>
      </c>
      <c r="Q426" s="373">
        <v>12</v>
      </c>
      <c r="R426" s="660">
        <f t="shared" si="143"/>
        <v>509</v>
      </c>
      <c r="S426" s="678">
        <f>R426/SUM(R426:R428)</f>
        <v>8.821490467937608E-2</v>
      </c>
      <c r="T426" s="15"/>
      <c r="U426" s="15"/>
      <c r="V426" s="15"/>
      <c r="W426" s="1945"/>
      <c r="X426" s="14"/>
      <c r="Y426" s="14"/>
      <c r="Z426" s="14"/>
      <c r="AA426" s="14"/>
      <c r="AB426" s="14"/>
      <c r="AC426" s="14"/>
      <c r="AD426" s="14"/>
      <c r="AE426" s="14"/>
      <c r="AF426" s="14"/>
      <c r="AG426" s="14"/>
      <c r="AH426" s="14"/>
      <c r="AI426" s="14"/>
      <c r="AJ426" s="14"/>
      <c r="AK426" s="14"/>
      <c r="AL426" s="14"/>
      <c r="AM426" s="14"/>
      <c r="AN426" s="14"/>
      <c r="AO426" s="14"/>
    </row>
    <row r="427" spans="1:41" ht="17.25" hidden="1" customHeight="1" x14ac:dyDescent="0.25">
      <c r="A427" s="2166"/>
      <c r="B427" s="76" t="s">
        <v>206</v>
      </c>
      <c r="C427" s="374">
        <v>1</v>
      </c>
      <c r="D427" s="379">
        <v>0</v>
      </c>
      <c r="E427" s="379">
        <v>1</v>
      </c>
      <c r="F427" s="379">
        <v>0</v>
      </c>
      <c r="G427" s="379">
        <v>0</v>
      </c>
      <c r="H427" s="379">
        <v>0</v>
      </c>
      <c r="I427" s="379">
        <v>0</v>
      </c>
      <c r="J427" s="379">
        <v>36</v>
      </c>
      <c r="K427" s="379">
        <v>0</v>
      </c>
      <c r="L427" s="379">
        <v>0</v>
      </c>
      <c r="M427" s="379">
        <v>4</v>
      </c>
      <c r="N427" s="379">
        <v>2</v>
      </c>
      <c r="O427" s="379">
        <v>0</v>
      </c>
      <c r="P427" s="379">
        <v>0</v>
      </c>
      <c r="Q427" s="380">
        <v>0</v>
      </c>
      <c r="R427" s="661">
        <f t="shared" si="143"/>
        <v>44</v>
      </c>
      <c r="S427" s="679">
        <f>R427/SUM(R426:R428)</f>
        <v>7.6256499133448875E-3</v>
      </c>
      <c r="T427" s="15"/>
      <c r="U427" s="15"/>
      <c r="V427" s="15"/>
      <c r="W427" s="1945"/>
      <c r="X427" s="14"/>
      <c r="Y427" s="14"/>
      <c r="Z427" s="14"/>
      <c r="AA427" s="14"/>
      <c r="AB427" s="14"/>
      <c r="AC427" s="14"/>
      <c r="AD427" s="14"/>
      <c r="AE427" s="14"/>
      <c r="AF427" s="14"/>
      <c r="AG427" s="14"/>
      <c r="AH427" s="14"/>
      <c r="AI427" s="14"/>
      <c r="AJ427" s="14"/>
      <c r="AK427" s="14"/>
      <c r="AL427" s="14"/>
      <c r="AM427" s="14"/>
      <c r="AN427" s="14"/>
      <c r="AO427" s="14"/>
    </row>
    <row r="428" spans="1:41" ht="17.25" hidden="1" customHeight="1" thickBot="1" x14ac:dyDescent="0.3">
      <c r="A428" s="2166"/>
      <c r="B428" s="122" t="s">
        <v>207</v>
      </c>
      <c r="C428" s="376">
        <v>11</v>
      </c>
      <c r="D428" s="377">
        <v>119</v>
      </c>
      <c r="E428" s="377">
        <v>85</v>
      </c>
      <c r="F428" s="377">
        <v>27</v>
      </c>
      <c r="G428" s="377">
        <v>31</v>
      </c>
      <c r="H428" s="377">
        <v>0</v>
      </c>
      <c r="I428" s="377">
        <v>3</v>
      </c>
      <c r="J428" s="377">
        <v>3285</v>
      </c>
      <c r="K428" s="377">
        <v>145</v>
      </c>
      <c r="L428" s="377">
        <v>73</v>
      </c>
      <c r="M428" s="377">
        <v>877</v>
      </c>
      <c r="N428" s="377">
        <v>289</v>
      </c>
      <c r="O428" s="377">
        <v>27</v>
      </c>
      <c r="P428" s="377">
        <v>151</v>
      </c>
      <c r="Q428" s="378">
        <v>94</v>
      </c>
      <c r="R428" s="662">
        <f t="shared" si="143"/>
        <v>5217</v>
      </c>
      <c r="S428" s="680">
        <f>R428/SUM(R426:R428)</f>
        <v>0.90415944540727899</v>
      </c>
      <c r="T428" s="15"/>
      <c r="U428" s="15"/>
      <c r="V428" s="15"/>
      <c r="W428" s="1945"/>
      <c r="X428" s="14"/>
      <c r="Y428" s="14"/>
      <c r="Z428" s="14"/>
      <c r="AA428" s="14"/>
      <c r="AB428" s="14"/>
      <c r="AC428" s="14"/>
      <c r="AD428" s="14"/>
      <c r="AE428" s="14"/>
      <c r="AF428" s="14"/>
      <c r="AG428" s="14"/>
      <c r="AH428" s="14"/>
      <c r="AI428" s="14"/>
      <c r="AJ428" s="14"/>
      <c r="AK428" s="14"/>
      <c r="AL428" s="14"/>
      <c r="AM428" s="14"/>
      <c r="AN428" s="14"/>
      <c r="AO428" s="14"/>
    </row>
    <row r="429" spans="1:41" ht="17.25" hidden="1" customHeight="1" x14ac:dyDescent="0.25">
      <c r="A429" s="2167" t="s">
        <v>170</v>
      </c>
      <c r="B429" s="80" t="s">
        <v>205</v>
      </c>
      <c r="C429" s="390">
        <v>0</v>
      </c>
      <c r="D429" s="391">
        <v>2</v>
      </c>
      <c r="E429" s="391">
        <v>2</v>
      </c>
      <c r="F429" s="391">
        <v>0</v>
      </c>
      <c r="G429" s="391">
        <v>2</v>
      </c>
      <c r="H429" s="391">
        <v>0</v>
      </c>
      <c r="I429" s="391">
        <v>0</v>
      </c>
      <c r="J429" s="391">
        <v>88</v>
      </c>
      <c r="K429" s="391">
        <v>1</v>
      </c>
      <c r="L429" s="391">
        <v>2</v>
      </c>
      <c r="M429" s="391">
        <v>27</v>
      </c>
      <c r="N429" s="391">
        <v>19</v>
      </c>
      <c r="O429" s="391">
        <v>1</v>
      </c>
      <c r="P429" s="391">
        <v>2</v>
      </c>
      <c r="Q429" s="392">
        <v>4</v>
      </c>
      <c r="R429" s="663">
        <f t="shared" si="143"/>
        <v>150</v>
      </c>
      <c r="S429" s="693">
        <f>R429/SUM(R429:R431)</f>
        <v>0.18292682926829268</v>
      </c>
      <c r="T429" s="15"/>
      <c r="U429" s="15"/>
      <c r="V429" s="15"/>
      <c r="W429" s="1945"/>
      <c r="X429" s="14"/>
      <c r="Y429" s="14"/>
      <c r="Z429" s="14"/>
      <c r="AA429" s="14"/>
      <c r="AB429" s="14"/>
      <c r="AC429" s="14"/>
      <c r="AD429" s="14"/>
      <c r="AE429" s="14"/>
      <c r="AF429" s="14"/>
      <c r="AG429" s="14"/>
      <c r="AH429" s="14"/>
      <c r="AI429" s="14"/>
      <c r="AJ429" s="14"/>
      <c r="AK429" s="14"/>
      <c r="AL429" s="14"/>
      <c r="AM429" s="14"/>
      <c r="AN429" s="14"/>
      <c r="AO429" s="14"/>
    </row>
    <row r="430" spans="1:41" ht="17.25" hidden="1" customHeight="1" x14ac:dyDescent="0.25">
      <c r="A430" s="2166"/>
      <c r="B430" s="78" t="s">
        <v>206</v>
      </c>
      <c r="C430" s="384">
        <v>0</v>
      </c>
      <c r="D430" s="385">
        <v>0</v>
      </c>
      <c r="E430" s="385">
        <v>0</v>
      </c>
      <c r="F430" s="385">
        <v>0</v>
      </c>
      <c r="G430" s="385">
        <v>0</v>
      </c>
      <c r="H430" s="385">
        <v>0</v>
      </c>
      <c r="I430" s="385">
        <v>0</v>
      </c>
      <c r="J430" s="385">
        <v>7</v>
      </c>
      <c r="K430" s="385">
        <v>1</v>
      </c>
      <c r="L430" s="385">
        <v>0</v>
      </c>
      <c r="M430" s="385">
        <v>1</v>
      </c>
      <c r="N430" s="385">
        <v>1</v>
      </c>
      <c r="O430" s="385">
        <v>0</v>
      </c>
      <c r="P430" s="385">
        <v>0</v>
      </c>
      <c r="Q430" s="386">
        <v>0</v>
      </c>
      <c r="R430" s="664">
        <f t="shared" si="143"/>
        <v>10</v>
      </c>
      <c r="S430" s="676">
        <f>R430/SUM(R429:R431)</f>
        <v>1.2195121951219513E-2</v>
      </c>
      <c r="T430" s="15"/>
      <c r="U430" s="15"/>
      <c r="V430" s="15"/>
      <c r="W430" s="1945"/>
      <c r="X430" s="14"/>
      <c r="Y430" s="14"/>
      <c r="Z430" s="14"/>
      <c r="AA430" s="14"/>
      <c r="AB430" s="14"/>
      <c r="AC430" s="14"/>
      <c r="AD430" s="14"/>
      <c r="AE430" s="14"/>
      <c r="AF430" s="14"/>
      <c r="AG430" s="14"/>
      <c r="AH430" s="14"/>
      <c r="AI430" s="14"/>
      <c r="AJ430" s="14"/>
      <c r="AK430" s="14"/>
      <c r="AL430" s="14"/>
      <c r="AM430" s="14"/>
      <c r="AN430" s="14"/>
      <c r="AO430" s="14"/>
    </row>
    <row r="431" spans="1:41" ht="17.25" hidden="1" customHeight="1" thickBot="1" x14ac:dyDescent="0.3">
      <c r="A431" s="2169"/>
      <c r="B431" s="156" t="s">
        <v>207</v>
      </c>
      <c r="C431" s="393">
        <v>5</v>
      </c>
      <c r="D431" s="394">
        <v>10</v>
      </c>
      <c r="E431" s="394">
        <v>12</v>
      </c>
      <c r="F431" s="394">
        <v>1</v>
      </c>
      <c r="G431" s="394">
        <v>6</v>
      </c>
      <c r="H431" s="394">
        <v>0</v>
      </c>
      <c r="I431" s="394">
        <v>0</v>
      </c>
      <c r="J431" s="394">
        <v>409</v>
      </c>
      <c r="K431" s="394">
        <v>26</v>
      </c>
      <c r="L431" s="394">
        <v>4</v>
      </c>
      <c r="M431" s="394">
        <v>98</v>
      </c>
      <c r="N431" s="394">
        <v>45</v>
      </c>
      <c r="O431" s="394">
        <v>6</v>
      </c>
      <c r="P431" s="394">
        <v>21</v>
      </c>
      <c r="Q431" s="395">
        <v>17</v>
      </c>
      <c r="R431" s="667">
        <f t="shared" si="143"/>
        <v>660</v>
      </c>
      <c r="S431" s="692">
        <f>R431/SUM(R429:R431)</f>
        <v>0.80487804878048785</v>
      </c>
      <c r="T431" s="15"/>
      <c r="U431" s="15"/>
      <c r="V431" s="15"/>
      <c r="W431" s="1945"/>
      <c r="X431" s="14"/>
      <c r="Y431" s="14"/>
      <c r="Z431" s="14"/>
      <c r="AA431" s="14"/>
      <c r="AB431" s="14"/>
      <c r="AC431" s="14"/>
      <c r="AD431" s="14"/>
      <c r="AE431" s="14"/>
      <c r="AF431" s="14"/>
      <c r="AG431" s="14"/>
      <c r="AH431" s="14"/>
      <c r="AI431" s="14"/>
      <c r="AJ431" s="14"/>
      <c r="AK431" s="14"/>
      <c r="AL431" s="14"/>
      <c r="AM431" s="14"/>
      <c r="AN431" s="14"/>
      <c r="AO431" s="14"/>
    </row>
    <row r="432" spans="1:41" ht="17.25" hidden="1" customHeight="1" thickTop="1" x14ac:dyDescent="0.25">
      <c r="A432" s="2166" t="s">
        <v>135</v>
      </c>
      <c r="B432" s="155" t="s">
        <v>205</v>
      </c>
      <c r="C432" s="224">
        <f>SUM(C420,C423,C426,C429)</f>
        <v>13</v>
      </c>
      <c r="D432" s="224">
        <f t="shared" ref="D432:I432" si="144">SUM(D420,D423,D426,D429)</f>
        <v>58</v>
      </c>
      <c r="E432" s="224">
        <f t="shared" si="144"/>
        <v>79</v>
      </c>
      <c r="F432" s="224">
        <f t="shared" si="144"/>
        <v>61</v>
      </c>
      <c r="G432" s="224">
        <f t="shared" si="144"/>
        <v>22</v>
      </c>
      <c r="H432" s="224">
        <f t="shared" si="144"/>
        <v>0</v>
      </c>
      <c r="I432" s="224">
        <f t="shared" si="144"/>
        <v>7</v>
      </c>
      <c r="J432" s="224">
        <f>SUM(J420,J423,J426,J429)</f>
        <v>2451</v>
      </c>
      <c r="K432" s="224">
        <f t="shared" ref="K432:Q432" si="145">SUM(K420,K423,K426,K429)</f>
        <v>224</v>
      </c>
      <c r="L432" s="224">
        <f t="shared" si="145"/>
        <v>44</v>
      </c>
      <c r="M432" s="224">
        <f t="shared" si="145"/>
        <v>861</v>
      </c>
      <c r="N432" s="224">
        <f t="shared" si="145"/>
        <v>248</v>
      </c>
      <c r="O432" s="224">
        <f t="shared" si="145"/>
        <v>13</v>
      </c>
      <c r="P432" s="224">
        <f t="shared" si="145"/>
        <v>97</v>
      </c>
      <c r="Q432" s="225">
        <f t="shared" si="145"/>
        <v>92</v>
      </c>
      <c r="R432" s="639">
        <f>SUM(C432:Q432)</f>
        <v>4270</v>
      </c>
      <c r="S432" s="678">
        <f>R432/SUM(R432:R434)</f>
        <v>0.18148588915334921</v>
      </c>
      <c r="T432" s="15"/>
      <c r="U432" s="15"/>
      <c r="V432" s="15"/>
      <c r="W432" s="1945"/>
      <c r="X432" s="14"/>
      <c r="Y432" s="14"/>
      <c r="Z432" s="14"/>
      <c r="AA432" s="14"/>
      <c r="AB432" s="14"/>
      <c r="AC432" s="14"/>
      <c r="AD432" s="14"/>
      <c r="AE432" s="14"/>
      <c r="AF432" s="14"/>
      <c r="AG432" s="14"/>
      <c r="AH432" s="14"/>
      <c r="AI432" s="14"/>
      <c r="AJ432" s="14"/>
      <c r="AK432" s="14"/>
      <c r="AL432" s="14"/>
      <c r="AM432" s="14"/>
      <c r="AN432" s="14"/>
      <c r="AO432" s="14"/>
    </row>
    <row r="433" spans="1:41" ht="17.25" hidden="1" customHeight="1" x14ac:dyDescent="0.25">
      <c r="A433" s="2166"/>
      <c r="B433" s="76" t="s">
        <v>206</v>
      </c>
      <c r="C433" s="227">
        <f>SUM(C421,C424,C427,C430)</f>
        <v>1</v>
      </c>
      <c r="D433" s="227">
        <f t="shared" ref="D433:Q433" si="146">SUM(D421,D424,D427,D430)</f>
        <v>1</v>
      </c>
      <c r="E433" s="227">
        <f t="shared" si="146"/>
        <v>4</v>
      </c>
      <c r="F433" s="227">
        <f t="shared" si="146"/>
        <v>1</v>
      </c>
      <c r="G433" s="227">
        <f t="shared" si="146"/>
        <v>1</v>
      </c>
      <c r="H433" s="227">
        <f t="shared" si="146"/>
        <v>0</v>
      </c>
      <c r="I433" s="227">
        <f t="shared" si="146"/>
        <v>0</v>
      </c>
      <c r="J433" s="227">
        <f t="shared" si="146"/>
        <v>155</v>
      </c>
      <c r="K433" s="227">
        <f t="shared" si="146"/>
        <v>7</v>
      </c>
      <c r="L433" s="227">
        <f t="shared" si="146"/>
        <v>1</v>
      </c>
      <c r="M433" s="227">
        <f t="shared" si="146"/>
        <v>22</v>
      </c>
      <c r="N433" s="227">
        <f t="shared" si="146"/>
        <v>16</v>
      </c>
      <c r="O433" s="227">
        <f t="shared" si="146"/>
        <v>1</v>
      </c>
      <c r="P433" s="227">
        <f t="shared" si="146"/>
        <v>1</v>
      </c>
      <c r="Q433" s="228">
        <f t="shared" si="146"/>
        <v>2</v>
      </c>
      <c r="R433" s="636">
        <f>SUM(C433:Q433)</f>
        <v>213</v>
      </c>
      <c r="S433" s="679">
        <v>0.01</v>
      </c>
      <c r="T433" s="15"/>
      <c r="U433" s="15"/>
      <c r="V433" s="15"/>
      <c r="W433" s="1945"/>
      <c r="X433" s="14"/>
      <c r="Y433" s="14"/>
      <c r="Z433" s="14"/>
      <c r="AA433" s="14"/>
      <c r="AB433" s="14"/>
      <c r="AC433" s="14"/>
      <c r="AD433" s="14"/>
      <c r="AE433" s="14"/>
      <c r="AF433" s="14"/>
      <c r="AG433" s="14"/>
      <c r="AH433" s="14"/>
      <c r="AI433" s="14"/>
      <c r="AJ433" s="14"/>
      <c r="AK433" s="14"/>
      <c r="AL433" s="14"/>
      <c r="AM433" s="14"/>
      <c r="AN433" s="14"/>
      <c r="AO433" s="14"/>
    </row>
    <row r="434" spans="1:41" ht="17.25" hidden="1" customHeight="1" thickBot="1" x14ac:dyDescent="0.3">
      <c r="A434" s="2168"/>
      <c r="B434" s="77" t="s">
        <v>207</v>
      </c>
      <c r="C434" s="281">
        <f>SUM(C422,C425,C428,C431)</f>
        <v>63</v>
      </c>
      <c r="D434" s="281">
        <f t="shared" ref="D434:Q434" si="147">SUM(D422,D425,D428,D431)</f>
        <v>387</v>
      </c>
      <c r="E434" s="281">
        <f t="shared" si="147"/>
        <v>289</v>
      </c>
      <c r="F434" s="281">
        <f t="shared" si="147"/>
        <v>130</v>
      </c>
      <c r="G434" s="281">
        <f t="shared" si="147"/>
        <v>126</v>
      </c>
      <c r="H434" s="281">
        <f t="shared" si="147"/>
        <v>0</v>
      </c>
      <c r="I434" s="281">
        <f t="shared" si="147"/>
        <v>24</v>
      </c>
      <c r="J434" s="281">
        <f t="shared" si="147"/>
        <v>11555</v>
      </c>
      <c r="K434" s="281">
        <f t="shared" si="147"/>
        <v>562</v>
      </c>
      <c r="L434" s="281">
        <f t="shared" si="147"/>
        <v>247</v>
      </c>
      <c r="M434" s="281">
        <f t="shared" si="147"/>
        <v>3509</v>
      </c>
      <c r="N434" s="281">
        <f t="shared" si="147"/>
        <v>1097</v>
      </c>
      <c r="O434" s="281">
        <f t="shared" si="147"/>
        <v>75</v>
      </c>
      <c r="P434" s="281">
        <f t="shared" si="147"/>
        <v>569</v>
      </c>
      <c r="Q434" s="637">
        <f t="shared" si="147"/>
        <v>412</v>
      </c>
      <c r="R434" s="638">
        <f>SUM(C434:Q434)</f>
        <v>19045</v>
      </c>
      <c r="S434" s="679">
        <f>R434/SUM(R432:R434)</f>
        <v>0.8094610676640599</v>
      </c>
      <c r="T434" s="15"/>
      <c r="U434" s="15"/>
      <c r="V434" s="15"/>
      <c r="W434" s="1945"/>
      <c r="X434" s="14"/>
      <c r="Y434" s="14"/>
      <c r="Z434" s="14"/>
      <c r="AA434" s="14"/>
      <c r="AB434" s="14"/>
      <c r="AC434" s="14"/>
      <c r="AD434" s="14"/>
      <c r="AE434" s="14"/>
      <c r="AF434" s="14"/>
      <c r="AG434" s="14"/>
      <c r="AH434" s="14"/>
      <c r="AI434" s="14"/>
      <c r="AJ434" s="14"/>
      <c r="AK434" s="14"/>
      <c r="AL434" s="14"/>
      <c r="AM434" s="14"/>
      <c r="AN434" s="14"/>
      <c r="AO434" s="14"/>
    </row>
    <row r="435" spans="1:41" ht="15.75" hidden="1" customHeight="1" x14ac:dyDescent="0.25">
      <c r="A435" s="2167" t="s">
        <v>134</v>
      </c>
      <c r="B435" s="80" t="s">
        <v>205</v>
      </c>
      <c r="C435" s="682">
        <f t="shared" ref="C435:R435" si="148">C432/SUM(C432:C434)</f>
        <v>0.16883116883116883</v>
      </c>
      <c r="D435" s="683">
        <f t="shared" si="148"/>
        <v>0.13004484304932734</v>
      </c>
      <c r="E435" s="683">
        <f t="shared" si="148"/>
        <v>0.21236559139784947</v>
      </c>
      <c r="F435" s="683">
        <f t="shared" si="148"/>
        <v>0.31770833333333331</v>
      </c>
      <c r="G435" s="683">
        <f t="shared" si="148"/>
        <v>0.1476510067114094</v>
      </c>
      <c r="H435" s="683">
        <v>0</v>
      </c>
      <c r="I435" s="683">
        <f t="shared" si="148"/>
        <v>0.22580645161290322</v>
      </c>
      <c r="J435" s="683">
        <f t="shared" si="148"/>
        <v>0.17308099710472424</v>
      </c>
      <c r="K435" s="683">
        <f t="shared" si="148"/>
        <v>0.28247162673392184</v>
      </c>
      <c r="L435" s="683">
        <f t="shared" si="148"/>
        <v>0.15068493150684931</v>
      </c>
      <c r="M435" s="683">
        <f t="shared" si="148"/>
        <v>0.19603825136612021</v>
      </c>
      <c r="N435" s="683">
        <f t="shared" si="148"/>
        <v>0.18221895664952242</v>
      </c>
      <c r="O435" s="683">
        <f t="shared" si="148"/>
        <v>0.14606741573033707</v>
      </c>
      <c r="P435" s="683">
        <f t="shared" si="148"/>
        <v>0.14542728635682159</v>
      </c>
      <c r="Q435" s="777">
        <f t="shared" si="148"/>
        <v>0.18181818181818182</v>
      </c>
      <c r="R435" s="678">
        <f t="shared" si="148"/>
        <v>0.18148588915334921</v>
      </c>
      <c r="S435" s="2152"/>
      <c r="T435" s="15"/>
      <c r="U435" s="15"/>
      <c r="V435" s="15"/>
      <c r="W435" s="1945"/>
      <c r="X435" s="14"/>
      <c r="Y435" s="14"/>
      <c r="Z435" s="14"/>
      <c r="AA435" s="14"/>
      <c r="AB435" s="14"/>
      <c r="AC435" s="14"/>
      <c r="AD435" s="14"/>
      <c r="AE435" s="14"/>
      <c r="AF435" s="14"/>
      <c r="AG435" s="14"/>
      <c r="AH435" s="14"/>
      <c r="AI435" s="14"/>
      <c r="AJ435" s="14"/>
      <c r="AK435" s="14"/>
      <c r="AL435" s="14"/>
      <c r="AM435" s="14"/>
      <c r="AN435" s="14"/>
      <c r="AO435" s="14"/>
    </row>
    <row r="436" spans="1:41" ht="15.75" hidden="1" customHeight="1" x14ac:dyDescent="0.25">
      <c r="A436" s="2166"/>
      <c r="B436" s="78" t="s">
        <v>206</v>
      </c>
      <c r="C436" s="685">
        <f t="shared" ref="C436:R436" si="149">C433/SUM(C432:C434)</f>
        <v>1.2987012987012988E-2</v>
      </c>
      <c r="D436" s="686">
        <f t="shared" si="149"/>
        <v>2.242152466367713E-3</v>
      </c>
      <c r="E436" s="686">
        <f t="shared" si="149"/>
        <v>1.0752688172043012E-2</v>
      </c>
      <c r="F436" s="686">
        <f t="shared" si="149"/>
        <v>5.208333333333333E-3</v>
      </c>
      <c r="G436" s="686">
        <f t="shared" si="149"/>
        <v>6.7114093959731542E-3</v>
      </c>
      <c r="H436" s="686">
        <v>0</v>
      </c>
      <c r="I436" s="686">
        <f t="shared" si="149"/>
        <v>0</v>
      </c>
      <c r="J436" s="686">
        <f t="shared" si="149"/>
        <v>1.0945554692465222E-2</v>
      </c>
      <c r="K436" s="686">
        <f t="shared" si="149"/>
        <v>8.8272383354350576E-3</v>
      </c>
      <c r="L436" s="686">
        <f t="shared" si="149"/>
        <v>3.4246575342465752E-3</v>
      </c>
      <c r="M436" s="686">
        <f t="shared" si="149"/>
        <v>5.0091074681238613E-3</v>
      </c>
      <c r="N436" s="686">
        <f t="shared" si="149"/>
        <v>1.1756061719324026E-2</v>
      </c>
      <c r="O436" s="686">
        <f t="shared" si="149"/>
        <v>1.1235955056179775E-2</v>
      </c>
      <c r="P436" s="686">
        <f t="shared" si="149"/>
        <v>1.4992503748125937E-3</v>
      </c>
      <c r="Q436" s="778">
        <f t="shared" si="149"/>
        <v>3.952569169960474E-3</v>
      </c>
      <c r="R436" s="679">
        <f t="shared" si="149"/>
        <v>9.0530431825909547E-3</v>
      </c>
      <c r="S436" s="2153"/>
      <c r="T436" s="15"/>
      <c r="U436" s="15"/>
      <c r="V436" s="15"/>
      <c r="W436" s="1945"/>
      <c r="X436" s="14"/>
      <c r="Y436" s="14"/>
      <c r="Z436" s="14"/>
      <c r="AA436" s="14"/>
      <c r="AB436" s="14"/>
      <c r="AC436" s="14"/>
      <c r="AD436" s="14"/>
      <c r="AE436" s="14"/>
      <c r="AF436" s="14"/>
      <c r="AG436" s="14"/>
      <c r="AH436" s="14"/>
      <c r="AI436" s="14"/>
      <c r="AJ436" s="14"/>
      <c r="AK436" s="14"/>
      <c r="AL436" s="14"/>
      <c r="AM436" s="14"/>
      <c r="AN436" s="14"/>
      <c r="AO436" s="14"/>
    </row>
    <row r="437" spans="1:41" ht="18.75" hidden="1" customHeight="1" thickBot="1" x14ac:dyDescent="0.3">
      <c r="A437" s="2168"/>
      <c r="B437" s="79" t="s">
        <v>207</v>
      </c>
      <c r="C437" s="695">
        <f t="shared" ref="C437:Q437" si="150">C434/SUM(C432:C434)</f>
        <v>0.81818181818181823</v>
      </c>
      <c r="D437" s="695">
        <f t="shared" si="150"/>
        <v>0.86771300448430488</v>
      </c>
      <c r="E437" s="696">
        <f t="shared" si="150"/>
        <v>0.7768817204301075</v>
      </c>
      <c r="F437" s="696">
        <f t="shared" si="150"/>
        <v>0.67708333333333337</v>
      </c>
      <c r="G437" s="696">
        <v>0.84499999999999997</v>
      </c>
      <c r="H437" s="696">
        <v>0</v>
      </c>
      <c r="I437" s="696">
        <f t="shared" si="150"/>
        <v>0.77419354838709675</v>
      </c>
      <c r="J437" s="696">
        <f t="shared" si="150"/>
        <v>0.81597344820281048</v>
      </c>
      <c r="K437" s="696">
        <f t="shared" si="150"/>
        <v>0.70870113493064313</v>
      </c>
      <c r="L437" s="696">
        <f t="shared" si="150"/>
        <v>0.84589041095890416</v>
      </c>
      <c r="M437" s="696">
        <f t="shared" si="150"/>
        <v>0.79895264116575593</v>
      </c>
      <c r="N437" s="696">
        <f t="shared" si="150"/>
        <v>0.80602498163115355</v>
      </c>
      <c r="O437" s="696">
        <f t="shared" si="150"/>
        <v>0.84269662921348309</v>
      </c>
      <c r="P437" s="696">
        <v>0.85399999999999998</v>
      </c>
      <c r="Q437" s="779">
        <f t="shared" si="150"/>
        <v>0.81422924901185767</v>
      </c>
      <c r="R437" s="779">
        <v>0.81</v>
      </c>
      <c r="S437" s="2154"/>
      <c r="T437" s="15"/>
      <c r="U437" s="15"/>
      <c r="V437" s="17"/>
      <c r="W437" s="1945"/>
      <c r="X437" s="14"/>
      <c r="Y437" s="14"/>
      <c r="Z437" s="14"/>
      <c r="AA437" s="14"/>
      <c r="AB437" s="14"/>
      <c r="AC437" s="14"/>
      <c r="AD437" s="14"/>
      <c r="AE437" s="14"/>
      <c r="AF437" s="14"/>
      <c r="AG437" s="14"/>
      <c r="AH437" s="14"/>
      <c r="AI437" s="14"/>
      <c r="AJ437" s="14"/>
      <c r="AK437" s="14"/>
      <c r="AL437" s="14"/>
      <c r="AM437" s="14"/>
      <c r="AN437" s="14"/>
      <c r="AO437" s="14"/>
    </row>
    <row r="438" spans="1:41" ht="18.75" customHeight="1" x14ac:dyDescent="0.25">
      <c r="A438" s="2173" t="s">
        <v>211</v>
      </c>
      <c r="B438" s="2173"/>
      <c r="C438" s="2173"/>
      <c r="D438" s="2173"/>
      <c r="E438" s="2173"/>
      <c r="F438" s="2173"/>
      <c r="G438" s="2173"/>
      <c r="H438" s="2173"/>
      <c r="I438" s="2173"/>
      <c r="J438" s="2173"/>
      <c r="K438" s="2173"/>
      <c r="L438" s="2173"/>
      <c r="M438" s="2173"/>
      <c r="N438" s="2173"/>
      <c r="O438" s="2173"/>
      <c r="P438" s="2173"/>
      <c r="Q438" s="2173"/>
      <c r="R438" s="2173"/>
      <c r="S438" s="2173"/>
    </row>
    <row r="439" spans="1:41" ht="27" customHeight="1" x14ac:dyDescent="0.25">
      <c r="A439" s="2172" t="s">
        <v>212</v>
      </c>
      <c r="B439" s="2172"/>
      <c r="C439" s="2172"/>
      <c r="D439" s="2172"/>
      <c r="E439" s="2172"/>
      <c r="F439" s="2172"/>
      <c r="G439" s="2172"/>
      <c r="H439" s="2172"/>
      <c r="I439" s="2172"/>
      <c r="J439" s="2172"/>
      <c r="K439" s="2172"/>
      <c r="L439" s="2172"/>
      <c r="M439" s="2172"/>
      <c r="N439" s="2172"/>
      <c r="O439" s="2172"/>
      <c r="P439" s="2172"/>
      <c r="Q439" s="2172"/>
      <c r="R439" s="2172"/>
      <c r="S439" s="2172"/>
    </row>
    <row r="440" spans="1:41" ht="15" customHeight="1" x14ac:dyDescent="0.25">
      <c r="A440" s="287"/>
      <c r="B440" s="287"/>
      <c r="C440" s="287"/>
      <c r="D440" s="287"/>
      <c r="E440" s="287"/>
      <c r="F440" s="287"/>
      <c r="G440" s="287"/>
      <c r="H440" s="287"/>
      <c r="I440" s="914"/>
      <c r="J440" s="287"/>
      <c r="K440" s="287"/>
      <c r="L440" s="287"/>
      <c r="M440" s="287"/>
      <c r="N440" s="287"/>
      <c r="O440" s="287"/>
      <c r="P440" s="287"/>
      <c r="Q440" s="287"/>
      <c r="R440" s="287"/>
      <c r="S440" s="688"/>
    </row>
    <row r="441" spans="1:41" ht="21.75" customHeight="1" x14ac:dyDescent="0.25">
      <c r="A441" s="287"/>
      <c r="B441" s="287"/>
      <c r="C441" s="287"/>
      <c r="D441" s="287"/>
      <c r="E441" s="287"/>
      <c r="F441" s="287"/>
      <c r="G441" s="287"/>
      <c r="H441" s="287"/>
      <c r="I441" s="287"/>
      <c r="J441" s="287"/>
      <c r="K441" s="287"/>
      <c r="L441" s="287"/>
      <c r="M441" s="287"/>
      <c r="N441" s="287"/>
      <c r="O441" s="287"/>
      <c r="P441" s="287"/>
      <c r="Q441" s="287"/>
      <c r="R441" s="287"/>
      <c r="S441" s="688"/>
    </row>
    <row r="442" spans="1:41" ht="16.5" hidden="1" customHeight="1" thickBot="1" x14ac:dyDescent="0.3">
      <c r="A442" s="2185" t="s">
        <v>213</v>
      </c>
      <c r="B442" s="2186"/>
      <c r="C442" s="2186"/>
      <c r="D442" s="2186"/>
      <c r="E442" s="2186"/>
      <c r="F442" s="2186"/>
      <c r="G442" s="2186"/>
      <c r="H442" s="2186"/>
      <c r="I442" s="2186"/>
      <c r="J442" s="2186"/>
      <c r="K442" s="2186"/>
      <c r="L442" s="2186"/>
      <c r="M442" s="2186"/>
      <c r="N442" s="2186"/>
      <c r="O442" s="2186"/>
      <c r="P442" s="2186"/>
      <c r="Q442" s="2186"/>
      <c r="R442" s="2186"/>
      <c r="S442" s="2187"/>
    </row>
    <row r="443" spans="1:41" ht="15.75" hidden="1" customHeight="1" thickBot="1" x14ac:dyDescent="0.3">
      <c r="A443" s="2155" t="s">
        <v>178</v>
      </c>
      <c r="B443" s="2156"/>
      <c r="C443" s="2156"/>
      <c r="D443" s="2156"/>
      <c r="E443" s="2156"/>
      <c r="F443" s="2156"/>
      <c r="G443" s="2156"/>
      <c r="H443" s="2156"/>
      <c r="I443" s="2156"/>
      <c r="J443" s="2156"/>
      <c r="K443" s="2156"/>
      <c r="L443" s="2156"/>
      <c r="M443" s="2156"/>
      <c r="N443" s="2156"/>
      <c r="O443" s="2156"/>
      <c r="P443" s="2156"/>
      <c r="Q443" s="2156"/>
      <c r="R443" s="2156"/>
      <c r="S443" s="2157"/>
      <c r="T443" s="14"/>
      <c r="U443" s="14"/>
      <c r="V443" s="14"/>
      <c r="W443" s="1944"/>
      <c r="X443" s="14"/>
      <c r="Y443" s="14"/>
      <c r="Z443" s="14"/>
      <c r="AA443" s="14"/>
      <c r="AB443" s="14"/>
      <c r="AC443" s="14"/>
      <c r="AD443" s="14"/>
      <c r="AE443" s="14"/>
      <c r="AF443" s="14"/>
      <c r="AG443" s="14"/>
      <c r="AH443" s="14"/>
      <c r="AI443" s="14"/>
      <c r="AJ443" s="14"/>
      <c r="AK443" s="14"/>
      <c r="AL443" s="14"/>
      <c r="AM443" s="14"/>
      <c r="AN443" s="14"/>
      <c r="AO443" s="14"/>
    </row>
    <row r="444" spans="1:41" ht="71.25" hidden="1" customHeight="1" thickBot="1" x14ac:dyDescent="0.3">
      <c r="A444" s="73"/>
      <c r="B444" s="157" t="s">
        <v>203</v>
      </c>
      <c r="C444" s="704" t="s">
        <v>148</v>
      </c>
      <c r="D444" s="165" t="s">
        <v>149</v>
      </c>
      <c r="E444" s="165" t="s">
        <v>150</v>
      </c>
      <c r="F444" s="165" t="s">
        <v>151</v>
      </c>
      <c r="G444" s="165" t="s">
        <v>152</v>
      </c>
      <c r="H444" s="165" t="s">
        <v>153</v>
      </c>
      <c r="I444" s="165" t="s">
        <v>154</v>
      </c>
      <c r="J444" s="165" t="s">
        <v>155</v>
      </c>
      <c r="K444" s="165" t="s">
        <v>156</v>
      </c>
      <c r="L444" s="165" t="s">
        <v>157</v>
      </c>
      <c r="M444" s="165" t="s">
        <v>158</v>
      </c>
      <c r="N444" s="165" t="s">
        <v>159</v>
      </c>
      <c r="O444" s="165" t="s">
        <v>160</v>
      </c>
      <c r="P444" s="165" t="s">
        <v>161</v>
      </c>
      <c r="Q444" s="166" t="s">
        <v>162</v>
      </c>
      <c r="R444" s="157" t="s">
        <v>163</v>
      </c>
      <c r="S444" s="157" t="s">
        <v>204</v>
      </c>
      <c r="T444" s="15"/>
      <c r="U444" s="15"/>
      <c r="V444" s="15"/>
      <c r="W444" s="1945"/>
      <c r="X444" s="14"/>
      <c r="Y444" s="15"/>
      <c r="Z444" s="15"/>
      <c r="AA444" s="15"/>
      <c r="AB444" s="15"/>
      <c r="AC444" s="15"/>
      <c r="AD444" s="15"/>
      <c r="AE444" s="15"/>
      <c r="AF444" s="15"/>
      <c r="AG444" s="15"/>
      <c r="AH444" s="15"/>
      <c r="AI444" s="15"/>
      <c r="AJ444" s="15"/>
      <c r="AK444" s="15"/>
      <c r="AL444" s="15"/>
      <c r="AM444" s="15"/>
      <c r="AN444" s="15"/>
      <c r="AO444" s="16"/>
    </row>
    <row r="445" spans="1:41" ht="15.75" hidden="1" customHeight="1" thickBot="1" x14ac:dyDescent="0.3">
      <c r="A445" s="2158" t="s">
        <v>165</v>
      </c>
      <c r="B445" s="2159"/>
      <c r="C445" s="2159"/>
      <c r="D445" s="2159"/>
      <c r="E445" s="2159"/>
      <c r="F445" s="2159"/>
      <c r="G445" s="2159"/>
      <c r="H445" s="2159"/>
      <c r="I445" s="2159"/>
      <c r="J445" s="2159"/>
      <c r="K445" s="2159"/>
      <c r="L445" s="2159"/>
      <c r="M445" s="2159"/>
      <c r="N445" s="2159"/>
      <c r="O445" s="2159"/>
      <c r="P445" s="2159"/>
      <c r="Q445" s="2159"/>
      <c r="R445" s="2159"/>
      <c r="S445" s="2160"/>
      <c r="T445" s="15"/>
      <c r="U445" s="15"/>
      <c r="V445" s="15"/>
      <c r="W445" s="1945"/>
      <c r="X445" s="14"/>
      <c r="Y445" s="15"/>
      <c r="Z445" s="15"/>
      <c r="AA445" s="15"/>
      <c r="AB445" s="15"/>
      <c r="AC445" s="15"/>
      <c r="AD445" s="15"/>
      <c r="AE445" s="15"/>
      <c r="AF445" s="17"/>
      <c r="AG445" s="15"/>
      <c r="AH445" s="15"/>
      <c r="AI445" s="15"/>
      <c r="AJ445" s="15"/>
      <c r="AK445" s="15"/>
      <c r="AL445" s="15"/>
      <c r="AM445" s="15"/>
      <c r="AN445" s="17"/>
      <c r="AO445" s="16"/>
    </row>
    <row r="446" spans="1:41" ht="17.25" hidden="1" customHeight="1" x14ac:dyDescent="0.25">
      <c r="A446" s="2170" t="s">
        <v>112</v>
      </c>
      <c r="B446" s="75" t="s">
        <v>205</v>
      </c>
      <c r="C446" s="565">
        <v>4</v>
      </c>
      <c r="D446" s="372">
        <v>22</v>
      </c>
      <c r="E446" s="372">
        <v>24</v>
      </c>
      <c r="F446" s="372">
        <v>20</v>
      </c>
      <c r="G446" s="372">
        <v>6</v>
      </c>
      <c r="H446" s="372">
        <v>0</v>
      </c>
      <c r="I446" s="372">
        <v>8</v>
      </c>
      <c r="J446" s="372">
        <v>819</v>
      </c>
      <c r="K446" s="372">
        <v>100</v>
      </c>
      <c r="L446" s="372">
        <v>11</v>
      </c>
      <c r="M446" s="372">
        <v>186</v>
      </c>
      <c r="N446" s="372">
        <v>74</v>
      </c>
      <c r="O446" s="372">
        <v>4</v>
      </c>
      <c r="P446" s="372">
        <v>32</v>
      </c>
      <c r="Q446" s="566">
        <v>34</v>
      </c>
      <c r="R446" s="635">
        <f t="shared" ref="R446:R457" si="151">SUM(C446:Q446)</f>
        <v>1344</v>
      </c>
      <c r="S446" s="678">
        <f>R446/SUM(R446:R448)</f>
        <v>0.35480464625131997</v>
      </c>
      <c r="T446" s="15"/>
      <c r="U446" s="15"/>
      <c r="V446" s="15"/>
      <c r="W446" s="1945"/>
      <c r="X446" s="14"/>
      <c r="Y446" s="15"/>
      <c r="Z446" s="15"/>
      <c r="AA446" s="15"/>
      <c r="AB446" s="15"/>
      <c r="AC446" s="15"/>
      <c r="AD446" s="15"/>
      <c r="AE446" s="15"/>
      <c r="AF446" s="17"/>
      <c r="AG446" s="15"/>
      <c r="AH446" s="15"/>
      <c r="AI446" s="15"/>
      <c r="AJ446" s="15"/>
      <c r="AK446" s="15"/>
      <c r="AL446" s="15"/>
      <c r="AM446" s="15"/>
      <c r="AN446" s="17"/>
      <c r="AO446" s="16"/>
    </row>
    <row r="447" spans="1:41" ht="17.25" hidden="1" customHeight="1" x14ac:dyDescent="0.25">
      <c r="A447" s="2147"/>
      <c r="B447" s="76" t="s">
        <v>206</v>
      </c>
      <c r="C447" s="567">
        <v>1</v>
      </c>
      <c r="D447" s="374">
        <v>2</v>
      </c>
      <c r="E447" s="374">
        <v>2</v>
      </c>
      <c r="F447" s="374">
        <v>3</v>
      </c>
      <c r="G447" s="374">
        <v>0</v>
      </c>
      <c r="H447" s="374">
        <v>0</v>
      </c>
      <c r="I447" s="374">
        <v>0</v>
      </c>
      <c r="J447" s="374">
        <v>59</v>
      </c>
      <c r="K447" s="374">
        <v>10</v>
      </c>
      <c r="L447" s="374">
        <v>1</v>
      </c>
      <c r="M447" s="374">
        <v>12</v>
      </c>
      <c r="N447" s="374">
        <v>9</v>
      </c>
      <c r="O447" s="374">
        <v>1</v>
      </c>
      <c r="P447" s="374">
        <v>3</v>
      </c>
      <c r="Q447" s="568">
        <v>2</v>
      </c>
      <c r="R447" s="636">
        <f t="shared" si="151"/>
        <v>105</v>
      </c>
      <c r="S447" s="679">
        <f>R447/SUM(R446:R448)</f>
        <v>2.7719112988384371E-2</v>
      </c>
      <c r="T447" s="15"/>
      <c r="U447" s="15"/>
      <c r="V447" s="15"/>
      <c r="W447" s="1945"/>
      <c r="X447" s="14"/>
      <c r="Y447" s="15"/>
      <c r="Z447" s="15"/>
      <c r="AA447" s="15"/>
      <c r="AB447" s="15"/>
      <c r="AC447" s="15"/>
      <c r="AD447" s="15"/>
      <c r="AE447" s="15"/>
      <c r="AF447" s="17"/>
      <c r="AG447" s="15"/>
      <c r="AH447" s="15"/>
      <c r="AI447" s="15"/>
      <c r="AJ447" s="15"/>
      <c r="AK447" s="15"/>
      <c r="AL447" s="15"/>
      <c r="AM447" s="15"/>
      <c r="AN447" s="17"/>
      <c r="AO447" s="16"/>
    </row>
    <row r="448" spans="1:41" ht="17.25" hidden="1" customHeight="1" thickBot="1" x14ac:dyDescent="0.3">
      <c r="A448" s="2148"/>
      <c r="B448" s="77" t="s">
        <v>207</v>
      </c>
      <c r="C448" s="569">
        <v>3</v>
      </c>
      <c r="D448" s="377">
        <v>37</v>
      </c>
      <c r="E448" s="377">
        <v>30</v>
      </c>
      <c r="F448" s="377">
        <v>18</v>
      </c>
      <c r="G448" s="377">
        <v>17</v>
      </c>
      <c r="H448" s="377">
        <v>0</v>
      </c>
      <c r="I448" s="377">
        <v>3</v>
      </c>
      <c r="J448" s="377">
        <v>1459</v>
      </c>
      <c r="K448" s="377">
        <v>73</v>
      </c>
      <c r="L448" s="377">
        <v>41</v>
      </c>
      <c r="M448" s="377">
        <v>332</v>
      </c>
      <c r="N448" s="377">
        <v>168</v>
      </c>
      <c r="O448" s="377">
        <v>7</v>
      </c>
      <c r="P448" s="377">
        <v>72</v>
      </c>
      <c r="Q448" s="570">
        <v>79</v>
      </c>
      <c r="R448" s="638">
        <f t="shared" si="151"/>
        <v>2339</v>
      </c>
      <c r="S448" s="680">
        <f>R448/SUM(R446:R448)</f>
        <v>0.61747624076029572</v>
      </c>
      <c r="T448" s="15"/>
      <c r="U448" s="15"/>
      <c r="V448" s="15"/>
      <c r="W448" s="1945"/>
      <c r="X448" s="14"/>
      <c r="Y448" s="15"/>
      <c r="Z448" s="15"/>
      <c r="AA448" s="15"/>
      <c r="AB448" s="15"/>
      <c r="AC448" s="15"/>
      <c r="AD448" s="15"/>
      <c r="AE448" s="15"/>
      <c r="AF448" s="15"/>
      <c r="AG448" s="15"/>
      <c r="AH448" s="15"/>
      <c r="AI448" s="15"/>
      <c r="AJ448" s="15"/>
      <c r="AK448" s="15"/>
      <c r="AL448" s="15"/>
      <c r="AM448" s="15"/>
      <c r="AN448" s="15"/>
      <c r="AO448" s="16"/>
    </row>
    <row r="449" spans="1:41" ht="17.25" hidden="1" customHeight="1" x14ac:dyDescent="0.25">
      <c r="A449" s="2170" t="s">
        <v>113</v>
      </c>
      <c r="B449" s="80" t="s">
        <v>205</v>
      </c>
      <c r="C449" s="571">
        <v>3</v>
      </c>
      <c r="D449" s="382">
        <v>42</v>
      </c>
      <c r="E449" s="382">
        <v>34</v>
      </c>
      <c r="F449" s="382">
        <v>17</v>
      </c>
      <c r="G449" s="382">
        <v>5</v>
      </c>
      <c r="H449" s="382">
        <v>0</v>
      </c>
      <c r="I449" s="382">
        <v>2</v>
      </c>
      <c r="J449" s="382">
        <v>1014</v>
      </c>
      <c r="K449" s="382">
        <v>79</v>
      </c>
      <c r="L449" s="382">
        <v>22</v>
      </c>
      <c r="M449" s="382">
        <v>559</v>
      </c>
      <c r="N449" s="382">
        <v>107</v>
      </c>
      <c r="O449" s="382">
        <v>5</v>
      </c>
      <c r="P449" s="382">
        <v>70</v>
      </c>
      <c r="Q449" s="572">
        <v>21</v>
      </c>
      <c r="R449" s="645">
        <f t="shared" si="151"/>
        <v>1980</v>
      </c>
      <c r="S449" s="675">
        <f>R449/SUM(R449:R451)</f>
        <v>0.20833333333333334</v>
      </c>
      <c r="T449" s="15"/>
      <c r="U449" s="15"/>
      <c r="V449" s="15"/>
      <c r="W449" s="1945"/>
      <c r="X449" s="14"/>
      <c r="Y449" s="15"/>
      <c r="Z449" s="15"/>
      <c r="AA449" s="15"/>
      <c r="AB449" s="15"/>
      <c r="AC449" s="15"/>
      <c r="AD449" s="15"/>
      <c r="AE449" s="15"/>
      <c r="AF449" s="15"/>
      <c r="AG449" s="15"/>
      <c r="AH449" s="15"/>
      <c r="AI449" s="15"/>
      <c r="AJ449" s="15"/>
      <c r="AK449" s="15"/>
      <c r="AL449" s="15"/>
      <c r="AM449" s="15"/>
      <c r="AN449" s="15"/>
      <c r="AO449" s="16"/>
    </row>
    <row r="450" spans="1:41" ht="17.25" hidden="1" customHeight="1" x14ac:dyDescent="0.25">
      <c r="A450" s="2147"/>
      <c r="B450" s="78" t="s">
        <v>206</v>
      </c>
      <c r="C450" s="573">
        <v>0</v>
      </c>
      <c r="D450" s="385">
        <v>5</v>
      </c>
      <c r="E450" s="385">
        <v>5</v>
      </c>
      <c r="F450" s="385">
        <v>0</v>
      </c>
      <c r="G450" s="385">
        <v>0</v>
      </c>
      <c r="H450" s="385">
        <v>0</v>
      </c>
      <c r="I450" s="385">
        <v>1</v>
      </c>
      <c r="J450" s="385">
        <v>69</v>
      </c>
      <c r="K450" s="385">
        <v>8</v>
      </c>
      <c r="L450" s="385">
        <v>0</v>
      </c>
      <c r="M450" s="385">
        <v>22</v>
      </c>
      <c r="N450" s="385">
        <v>13</v>
      </c>
      <c r="O450" s="385">
        <v>1</v>
      </c>
      <c r="P450" s="385">
        <v>6</v>
      </c>
      <c r="Q450" s="574">
        <v>0</v>
      </c>
      <c r="R450" s="646">
        <f t="shared" si="151"/>
        <v>130</v>
      </c>
      <c r="S450" s="676">
        <f>R450/SUM(R449:R451)</f>
        <v>1.3678451178451179E-2</v>
      </c>
      <c r="T450" s="15"/>
      <c r="U450" s="15"/>
      <c r="V450" s="15"/>
      <c r="W450" s="1945"/>
      <c r="X450" s="14"/>
      <c r="Y450" s="15"/>
      <c r="Z450" s="15"/>
      <c r="AA450" s="15"/>
      <c r="AB450" s="15"/>
      <c r="AC450" s="15"/>
      <c r="AD450" s="15"/>
      <c r="AE450" s="15"/>
      <c r="AF450" s="15"/>
      <c r="AG450" s="15"/>
      <c r="AH450" s="15"/>
      <c r="AI450" s="15"/>
      <c r="AJ450" s="15"/>
      <c r="AK450" s="15"/>
      <c r="AL450" s="15"/>
      <c r="AM450" s="15"/>
      <c r="AN450" s="15"/>
      <c r="AO450" s="16"/>
    </row>
    <row r="451" spans="1:41" ht="17.25" hidden="1" customHeight="1" thickBot="1" x14ac:dyDescent="0.3">
      <c r="A451" s="2148"/>
      <c r="B451" s="79" t="s">
        <v>207</v>
      </c>
      <c r="C451" s="575">
        <v>24</v>
      </c>
      <c r="D451" s="388">
        <v>144</v>
      </c>
      <c r="E451" s="388">
        <v>106</v>
      </c>
      <c r="F451" s="388">
        <v>66</v>
      </c>
      <c r="G451" s="388">
        <v>67</v>
      </c>
      <c r="H451" s="388">
        <v>0</v>
      </c>
      <c r="I451" s="388">
        <v>16</v>
      </c>
      <c r="J451" s="388">
        <v>4508</v>
      </c>
      <c r="K451" s="388">
        <v>237</v>
      </c>
      <c r="L451" s="388">
        <v>119</v>
      </c>
      <c r="M451" s="388">
        <v>1282</v>
      </c>
      <c r="N451" s="388">
        <v>398</v>
      </c>
      <c r="O451" s="388">
        <v>21</v>
      </c>
      <c r="P451" s="388">
        <v>254</v>
      </c>
      <c r="Q451" s="576">
        <v>152</v>
      </c>
      <c r="R451" s="647">
        <f t="shared" si="151"/>
        <v>7394</v>
      </c>
      <c r="S451" s="677">
        <f>R451/SUM(R449:R451)</f>
        <v>0.77798821548821551</v>
      </c>
      <c r="T451" s="15"/>
      <c r="U451" s="15"/>
      <c r="V451" s="15"/>
      <c r="W451" s="1945"/>
      <c r="X451" s="14"/>
      <c r="Y451" s="15"/>
      <c r="Z451" s="15"/>
      <c r="AA451" s="15"/>
      <c r="AB451" s="15"/>
      <c r="AC451" s="15"/>
      <c r="AD451" s="15"/>
      <c r="AE451" s="15"/>
      <c r="AF451" s="15"/>
      <c r="AG451" s="15"/>
      <c r="AH451" s="15"/>
      <c r="AI451" s="15"/>
      <c r="AJ451" s="15"/>
      <c r="AK451" s="15"/>
      <c r="AL451" s="15"/>
      <c r="AM451" s="15"/>
      <c r="AN451" s="15"/>
      <c r="AO451" s="16"/>
    </row>
    <row r="452" spans="1:41" ht="17.25" hidden="1" customHeight="1" x14ac:dyDescent="0.25">
      <c r="A452" s="2170" t="s">
        <v>114</v>
      </c>
      <c r="B452" s="75" t="s">
        <v>205</v>
      </c>
      <c r="C452" s="565">
        <v>2</v>
      </c>
      <c r="D452" s="372">
        <v>15</v>
      </c>
      <c r="E452" s="372">
        <v>12</v>
      </c>
      <c r="F452" s="372">
        <v>10</v>
      </c>
      <c r="G452" s="372">
        <v>0</v>
      </c>
      <c r="H452" s="372">
        <v>0</v>
      </c>
      <c r="I452" s="372">
        <v>3</v>
      </c>
      <c r="J452" s="372">
        <v>364</v>
      </c>
      <c r="K452" s="372">
        <v>28</v>
      </c>
      <c r="L452" s="372">
        <v>6</v>
      </c>
      <c r="M452" s="372">
        <v>120</v>
      </c>
      <c r="N452" s="372">
        <v>34</v>
      </c>
      <c r="O452" s="372">
        <v>3</v>
      </c>
      <c r="P452" s="372">
        <v>20</v>
      </c>
      <c r="Q452" s="566">
        <v>10</v>
      </c>
      <c r="R452" s="635">
        <f t="shared" si="151"/>
        <v>627</v>
      </c>
      <c r="S452" s="678">
        <f>R452/SUM(R452:R454)</f>
        <v>6.4632512112153387E-2</v>
      </c>
      <c r="T452" s="15"/>
      <c r="U452" s="15"/>
      <c r="V452" s="15"/>
      <c r="W452" s="1945"/>
      <c r="X452" s="14"/>
      <c r="Y452" s="15"/>
      <c r="Z452" s="15"/>
      <c r="AA452" s="15"/>
      <c r="AB452" s="15"/>
      <c r="AC452" s="15"/>
      <c r="AD452" s="15"/>
      <c r="AE452" s="15"/>
      <c r="AF452" s="15"/>
      <c r="AG452" s="15"/>
      <c r="AH452" s="15"/>
      <c r="AI452" s="15"/>
      <c r="AJ452" s="15"/>
      <c r="AK452" s="15"/>
      <c r="AL452" s="15"/>
      <c r="AM452" s="15"/>
      <c r="AN452" s="15"/>
      <c r="AO452" s="16"/>
    </row>
    <row r="453" spans="1:41" ht="17.25" hidden="1" customHeight="1" x14ac:dyDescent="0.25">
      <c r="A453" s="2147"/>
      <c r="B453" s="76" t="s">
        <v>206</v>
      </c>
      <c r="C453" s="567">
        <v>0</v>
      </c>
      <c r="D453" s="379">
        <v>2</v>
      </c>
      <c r="E453" s="379">
        <v>3</v>
      </c>
      <c r="F453" s="379">
        <v>0</v>
      </c>
      <c r="G453" s="379">
        <v>0</v>
      </c>
      <c r="H453" s="379">
        <v>0</v>
      </c>
      <c r="I453" s="379">
        <v>1</v>
      </c>
      <c r="J453" s="379">
        <v>27</v>
      </c>
      <c r="K453" s="379">
        <v>9</v>
      </c>
      <c r="L453" s="379">
        <v>2</v>
      </c>
      <c r="M453" s="379">
        <v>19</v>
      </c>
      <c r="N453" s="379">
        <v>7</v>
      </c>
      <c r="O453" s="379">
        <v>1</v>
      </c>
      <c r="P453" s="379">
        <v>6</v>
      </c>
      <c r="Q453" s="577">
        <v>1</v>
      </c>
      <c r="R453" s="636">
        <f t="shared" si="151"/>
        <v>78</v>
      </c>
      <c r="S453" s="679">
        <f>R453/SUM(R452:R454)</f>
        <v>8.0404082053396556E-3</v>
      </c>
      <c r="T453" s="15"/>
      <c r="U453" s="15"/>
      <c r="V453" s="15"/>
      <c r="W453" s="1945"/>
      <c r="X453" s="14"/>
      <c r="Y453" s="15"/>
      <c r="Z453" s="15"/>
      <c r="AA453" s="15"/>
      <c r="AB453" s="15"/>
      <c r="AC453" s="15"/>
      <c r="AD453" s="15"/>
      <c r="AE453" s="15"/>
      <c r="AF453" s="15"/>
      <c r="AG453" s="15"/>
      <c r="AH453" s="15"/>
      <c r="AI453" s="15"/>
      <c r="AJ453" s="15"/>
      <c r="AK453" s="15"/>
      <c r="AL453" s="15"/>
      <c r="AM453" s="15"/>
      <c r="AN453" s="15"/>
      <c r="AO453" s="16"/>
    </row>
    <row r="454" spans="1:41" ht="17.25" hidden="1" customHeight="1" thickBot="1" x14ac:dyDescent="0.3">
      <c r="A454" s="2148"/>
      <c r="B454" s="77" t="s">
        <v>207</v>
      </c>
      <c r="C454" s="569">
        <v>33</v>
      </c>
      <c r="D454" s="377">
        <v>212</v>
      </c>
      <c r="E454" s="377">
        <v>142</v>
      </c>
      <c r="F454" s="377">
        <v>80</v>
      </c>
      <c r="G454" s="377">
        <v>59</v>
      </c>
      <c r="H454" s="377">
        <v>0</v>
      </c>
      <c r="I454" s="377">
        <v>16</v>
      </c>
      <c r="J454" s="377">
        <v>5410</v>
      </c>
      <c r="K454" s="377">
        <v>256</v>
      </c>
      <c r="L454" s="377">
        <v>139</v>
      </c>
      <c r="M454" s="377">
        <v>1665</v>
      </c>
      <c r="N454" s="377">
        <v>511</v>
      </c>
      <c r="O454" s="377">
        <v>27</v>
      </c>
      <c r="P454" s="377">
        <v>256</v>
      </c>
      <c r="Q454" s="570">
        <v>190</v>
      </c>
      <c r="R454" s="638">
        <f t="shared" si="151"/>
        <v>8996</v>
      </c>
      <c r="S454" s="680">
        <f>R454/SUM(R452:R454)</f>
        <v>0.92732707968250694</v>
      </c>
      <c r="T454" s="15"/>
      <c r="U454" s="15"/>
      <c r="V454" s="15"/>
      <c r="W454" s="1945"/>
      <c r="X454" s="14"/>
      <c r="Y454" s="15"/>
      <c r="Z454" s="15"/>
      <c r="AA454" s="15"/>
      <c r="AB454" s="15"/>
      <c r="AC454" s="15"/>
      <c r="AD454" s="15"/>
      <c r="AE454" s="15"/>
      <c r="AF454" s="17"/>
      <c r="AG454" s="15"/>
      <c r="AH454" s="15"/>
      <c r="AI454" s="15"/>
      <c r="AJ454" s="15"/>
      <c r="AK454" s="15"/>
      <c r="AL454" s="15"/>
      <c r="AM454" s="15"/>
      <c r="AN454" s="17"/>
      <c r="AO454" s="16"/>
    </row>
    <row r="455" spans="1:41" ht="17.25" hidden="1" customHeight="1" x14ac:dyDescent="0.25">
      <c r="A455" s="2147" t="s">
        <v>115</v>
      </c>
      <c r="B455" s="221" t="s">
        <v>205</v>
      </c>
      <c r="C455" s="578">
        <v>0</v>
      </c>
      <c r="D455" s="391">
        <v>0</v>
      </c>
      <c r="E455" s="391">
        <v>2</v>
      </c>
      <c r="F455" s="391">
        <v>0</v>
      </c>
      <c r="G455" s="391">
        <v>0</v>
      </c>
      <c r="H455" s="391">
        <v>0</v>
      </c>
      <c r="I455" s="391">
        <v>0</v>
      </c>
      <c r="J455" s="391">
        <v>81</v>
      </c>
      <c r="K455" s="391">
        <v>0</v>
      </c>
      <c r="L455" s="391">
        <v>0</v>
      </c>
      <c r="M455" s="391">
        <v>9</v>
      </c>
      <c r="N455" s="391">
        <v>10</v>
      </c>
      <c r="O455" s="391">
        <v>0</v>
      </c>
      <c r="P455" s="391">
        <v>2</v>
      </c>
      <c r="Q455" s="579">
        <v>1</v>
      </c>
      <c r="R455" s="645">
        <f>SUM(C455:Q455)</f>
        <v>105</v>
      </c>
      <c r="S455" s="675">
        <f>R455/SUM(R455:R457)</f>
        <v>0.31531531531531531</v>
      </c>
      <c r="T455" s="15"/>
      <c r="U455" s="15"/>
      <c r="V455" s="15"/>
      <c r="W455" s="1945"/>
      <c r="X455" s="14"/>
      <c r="Y455" s="15"/>
      <c r="Z455" s="15"/>
      <c r="AA455" s="15"/>
      <c r="AB455" s="15"/>
      <c r="AC455" s="15"/>
      <c r="AD455" s="15"/>
      <c r="AE455" s="15"/>
      <c r="AF455" s="17"/>
      <c r="AG455" s="15"/>
      <c r="AH455" s="15"/>
      <c r="AI455" s="15"/>
      <c r="AJ455" s="15"/>
      <c r="AK455" s="15"/>
      <c r="AL455" s="15"/>
      <c r="AM455" s="15"/>
      <c r="AN455" s="17"/>
      <c r="AO455" s="16"/>
    </row>
    <row r="456" spans="1:41" ht="17.25" hidden="1" customHeight="1" x14ac:dyDescent="0.25">
      <c r="A456" s="2147"/>
      <c r="B456" s="78" t="s">
        <v>206</v>
      </c>
      <c r="C456" s="573">
        <v>0</v>
      </c>
      <c r="D456" s="385">
        <v>1</v>
      </c>
      <c r="E456" s="385">
        <v>0</v>
      </c>
      <c r="F456" s="385">
        <v>0</v>
      </c>
      <c r="G456" s="385">
        <v>0</v>
      </c>
      <c r="H456" s="385">
        <v>0</v>
      </c>
      <c r="I456" s="385">
        <v>0</v>
      </c>
      <c r="J456" s="385">
        <v>5</v>
      </c>
      <c r="K456" s="385">
        <v>0</v>
      </c>
      <c r="L456" s="385">
        <v>0</v>
      </c>
      <c r="M456" s="385">
        <v>0</v>
      </c>
      <c r="N456" s="385">
        <v>6</v>
      </c>
      <c r="O456" s="385">
        <v>0</v>
      </c>
      <c r="P456" s="385">
        <v>0</v>
      </c>
      <c r="Q456" s="574">
        <v>0</v>
      </c>
      <c r="R456" s="646">
        <f t="shared" si="151"/>
        <v>12</v>
      </c>
      <c r="S456" s="676">
        <f>R456/SUM(R455:R457)</f>
        <v>3.6036036036036036E-2</v>
      </c>
      <c r="T456" s="15"/>
      <c r="U456" s="15"/>
      <c r="V456" s="15"/>
      <c r="W456" s="1945"/>
      <c r="X456" s="14"/>
      <c r="Y456" s="15"/>
      <c r="Z456" s="15"/>
      <c r="AA456" s="15"/>
      <c r="AB456" s="15"/>
      <c r="AC456" s="15"/>
      <c r="AD456" s="15"/>
      <c r="AE456" s="15"/>
      <c r="AF456" s="17"/>
      <c r="AG456" s="15"/>
      <c r="AH456" s="15"/>
      <c r="AI456" s="15"/>
      <c r="AJ456" s="15"/>
      <c r="AK456" s="15"/>
      <c r="AL456" s="15"/>
      <c r="AM456" s="15"/>
      <c r="AN456" s="17"/>
      <c r="AO456" s="16"/>
    </row>
    <row r="457" spans="1:41" ht="17.25" hidden="1" customHeight="1" thickBot="1" x14ac:dyDescent="0.3">
      <c r="A457" s="2171"/>
      <c r="B457" s="156" t="s">
        <v>207</v>
      </c>
      <c r="C457" s="580">
        <v>1</v>
      </c>
      <c r="D457" s="394">
        <v>2</v>
      </c>
      <c r="E457" s="394">
        <v>3</v>
      </c>
      <c r="F457" s="394">
        <v>0</v>
      </c>
      <c r="G457" s="394">
        <v>0</v>
      </c>
      <c r="H457" s="394">
        <v>0</v>
      </c>
      <c r="I457" s="394">
        <v>1</v>
      </c>
      <c r="J457" s="394">
        <v>141</v>
      </c>
      <c r="K457" s="394">
        <v>1</v>
      </c>
      <c r="L457" s="394">
        <v>2</v>
      </c>
      <c r="M457" s="394">
        <v>36</v>
      </c>
      <c r="N457" s="394">
        <v>21</v>
      </c>
      <c r="O457" s="394">
        <v>0</v>
      </c>
      <c r="P457" s="394">
        <v>7</v>
      </c>
      <c r="Q457" s="581">
        <v>1</v>
      </c>
      <c r="R457" s="648">
        <f t="shared" si="151"/>
        <v>216</v>
      </c>
      <c r="S457" s="692">
        <f>R457/SUM(R455:R457)</f>
        <v>0.64864864864864868</v>
      </c>
      <c r="T457" s="15"/>
      <c r="U457" s="15"/>
      <c r="V457" s="15"/>
      <c r="W457" s="1945"/>
      <c r="X457" s="14"/>
      <c r="Y457" s="16"/>
      <c r="Z457" s="16"/>
      <c r="AA457" s="16"/>
      <c r="AB457" s="16"/>
      <c r="AC457" s="16"/>
      <c r="AD457" s="16"/>
      <c r="AE457" s="16"/>
      <c r="AF457" s="16"/>
      <c r="AG457" s="16"/>
      <c r="AH457" s="16"/>
      <c r="AI457" s="16"/>
      <c r="AJ457" s="16"/>
      <c r="AK457" s="16"/>
      <c r="AL457" s="16"/>
      <c r="AM457" s="16"/>
      <c r="AN457" s="16"/>
      <c r="AO457" s="15"/>
    </row>
    <row r="458" spans="1:41" ht="17.25" hidden="1" customHeight="1" thickTop="1" x14ac:dyDescent="0.25">
      <c r="A458" s="2147" t="s">
        <v>135</v>
      </c>
      <c r="B458" s="155" t="s">
        <v>205</v>
      </c>
      <c r="C458" s="224">
        <f>SUM(C446,C449,C452,C455)</f>
        <v>9</v>
      </c>
      <c r="D458" s="224">
        <f t="shared" ref="D458:I458" si="152">SUM(D446,D449,D452,D455)</f>
        <v>79</v>
      </c>
      <c r="E458" s="224">
        <f t="shared" si="152"/>
        <v>72</v>
      </c>
      <c r="F458" s="224">
        <f t="shared" si="152"/>
        <v>47</v>
      </c>
      <c r="G458" s="224">
        <f t="shared" si="152"/>
        <v>11</v>
      </c>
      <c r="H458" s="224">
        <f t="shared" si="152"/>
        <v>0</v>
      </c>
      <c r="I458" s="224">
        <f t="shared" si="152"/>
        <v>13</v>
      </c>
      <c r="J458" s="224">
        <f>SUM(J446,J449,J452,J455)</f>
        <v>2278</v>
      </c>
      <c r="K458" s="224">
        <f t="shared" ref="K458:Q458" si="153">SUM(K446,K449,K452,K455)</f>
        <v>207</v>
      </c>
      <c r="L458" s="224">
        <f t="shared" si="153"/>
        <v>39</v>
      </c>
      <c r="M458" s="224">
        <f t="shared" si="153"/>
        <v>874</v>
      </c>
      <c r="N458" s="224">
        <f t="shared" si="153"/>
        <v>225</v>
      </c>
      <c r="O458" s="224">
        <f t="shared" si="153"/>
        <v>12</v>
      </c>
      <c r="P458" s="224">
        <f t="shared" si="153"/>
        <v>124</v>
      </c>
      <c r="Q458" s="225">
        <f t="shared" si="153"/>
        <v>66</v>
      </c>
      <c r="R458" s="639">
        <f>SUM(C458:Q458)</f>
        <v>4056</v>
      </c>
      <c r="S458" s="770">
        <f>R458/SUM(R458:R460)</f>
        <v>0.17388322044070995</v>
      </c>
      <c r="T458" s="15"/>
      <c r="U458" s="15"/>
      <c r="V458" s="15"/>
      <c r="W458" s="1945"/>
      <c r="X458" s="14"/>
      <c r="Y458" s="16"/>
      <c r="Z458" s="16"/>
      <c r="AA458" s="16"/>
      <c r="AB458" s="16"/>
      <c r="AC458" s="16"/>
      <c r="AD458" s="16"/>
      <c r="AE458" s="16"/>
      <c r="AF458" s="16"/>
      <c r="AG458" s="16"/>
      <c r="AH458" s="16"/>
      <c r="AI458" s="16"/>
      <c r="AJ458" s="16"/>
      <c r="AK458" s="16"/>
      <c r="AL458" s="16"/>
      <c r="AM458" s="16"/>
      <c r="AN458" s="16"/>
      <c r="AO458" s="15"/>
    </row>
    <row r="459" spans="1:41" ht="17.25" hidden="1" customHeight="1" x14ac:dyDescent="0.25">
      <c r="A459" s="2147"/>
      <c r="B459" s="76" t="s">
        <v>206</v>
      </c>
      <c r="C459" s="227">
        <f>SUM(C447,C450,C453,C456)</f>
        <v>1</v>
      </c>
      <c r="D459" s="227">
        <f t="shared" ref="D459:Q459" si="154">SUM(D447,D450,D453,D456)</f>
        <v>10</v>
      </c>
      <c r="E459" s="227">
        <f t="shared" si="154"/>
        <v>10</v>
      </c>
      <c r="F459" s="227">
        <f t="shared" si="154"/>
        <v>3</v>
      </c>
      <c r="G459" s="227">
        <f t="shared" si="154"/>
        <v>0</v>
      </c>
      <c r="H459" s="227">
        <f t="shared" si="154"/>
        <v>0</v>
      </c>
      <c r="I459" s="227">
        <f t="shared" si="154"/>
        <v>2</v>
      </c>
      <c r="J459" s="227">
        <f t="shared" si="154"/>
        <v>160</v>
      </c>
      <c r="K459" s="227">
        <f t="shared" si="154"/>
        <v>27</v>
      </c>
      <c r="L459" s="227">
        <f t="shared" si="154"/>
        <v>3</v>
      </c>
      <c r="M459" s="227">
        <f t="shared" si="154"/>
        <v>53</v>
      </c>
      <c r="N459" s="227">
        <f t="shared" si="154"/>
        <v>35</v>
      </c>
      <c r="O459" s="227">
        <f t="shared" si="154"/>
        <v>3</v>
      </c>
      <c r="P459" s="227">
        <f t="shared" si="154"/>
        <v>15</v>
      </c>
      <c r="Q459" s="228">
        <f t="shared" si="154"/>
        <v>3</v>
      </c>
      <c r="R459" s="636">
        <f>SUM(C459:Q459)</f>
        <v>325</v>
      </c>
      <c r="S459" s="681">
        <f>R459/SUM(R458:R460)</f>
        <v>1.3932950355826116E-2</v>
      </c>
      <c r="T459" s="15"/>
      <c r="U459" s="15"/>
      <c r="V459" s="15"/>
      <c r="W459" s="1945"/>
      <c r="X459" s="14"/>
      <c r="Y459" s="16"/>
      <c r="Z459" s="16"/>
      <c r="AA459" s="16"/>
      <c r="AB459" s="16"/>
      <c r="AC459" s="16"/>
      <c r="AD459" s="16"/>
      <c r="AE459" s="16"/>
      <c r="AF459" s="16"/>
      <c r="AG459" s="16"/>
      <c r="AH459" s="16"/>
      <c r="AI459" s="16"/>
      <c r="AJ459" s="16"/>
      <c r="AK459" s="16"/>
      <c r="AL459" s="16"/>
      <c r="AM459" s="16"/>
      <c r="AN459" s="16"/>
      <c r="AO459" s="15"/>
    </row>
    <row r="460" spans="1:41" ht="17.25" hidden="1" customHeight="1" thickBot="1" x14ac:dyDescent="0.3">
      <c r="A460" s="2147"/>
      <c r="B460" s="122" t="s">
        <v>207</v>
      </c>
      <c r="C460" s="281">
        <f>SUM(C448,C451,C454,C457)</f>
        <v>61</v>
      </c>
      <c r="D460" s="281">
        <f t="shared" ref="D460:Q460" si="155">SUM(D448,D451,D454,D457)</f>
        <v>395</v>
      </c>
      <c r="E460" s="281">
        <f t="shared" si="155"/>
        <v>281</v>
      </c>
      <c r="F460" s="281">
        <f t="shared" si="155"/>
        <v>164</v>
      </c>
      <c r="G460" s="281">
        <f t="shared" si="155"/>
        <v>143</v>
      </c>
      <c r="H460" s="281">
        <f t="shared" si="155"/>
        <v>0</v>
      </c>
      <c r="I460" s="281">
        <f t="shared" si="155"/>
        <v>36</v>
      </c>
      <c r="J460" s="281">
        <f t="shared" si="155"/>
        <v>11518</v>
      </c>
      <c r="K460" s="281">
        <f t="shared" si="155"/>
        <v>567</v>
      </c>
      <c r="L460" s="281">
        <f t="shared" si="155"/>
        <v>301</v>
      </c>
      <c r="M460" s="281">
        <f t="shared" si="155"/>
        <v>3315</v>
      </c>
      <c r="N460" s="281">
        <f t="shared" si="155"/>
        <v>1098</v>
      </c>
      <c r="O460" s="281">
        <f t="shared" si="155"/>
        <v>55</v>
      </c>
      <c r="P460" s="281">
        <f t="shared" si="155"/>
        <v>589</v>
      </c>
      <c r="Q460" s="637">
        <f t="shared" si="155"/>
        <v>422</v>
      </c>
      <c r="R460" s="638">
        <f>SUM(C460:Q460)</f>
        <v>18945</v>
      </c>
      <c r="S460" s="680">
        <f>R460/SUM(R458:R460)</f>
        <v>0.81218382920346399</v>
      </c>
      <c r="T460" s="15"/>
      <c r="U460" s="15"/>
      <c r="V460" s="15"/>
      <c r="W460" s="1945"/>
      <c r="X460" s="14"/>
      <c r="Y460" s="14"/>
      <c r="Z460" s="14"/>
      <c r="AA460" s="14"/>
      <c r="AB460" s="14"/>
      <c r="AC460" s="14"/>
      <c r="AD460" s="14"/>
      <c r="AE460" s="14"/>
      <c r="AF460" s="14"/>
      <c r="AG460" s="14"/>
      <c r="AH460" s="14"/>
      <c r="AI460" s="14"/>
      <c r="AJ460" s="14"/>
      <c r="AK460" s="14"/>
      <c r="AL460" s="14"/>
      <c r="AM460" s="14"/>
      <c r="AN460" s="14"/>
      <c r="AO460" s="14"/>
    </row>
    <row r="461" spans="1:41" s="617" customFormat="1" ht="17.25" hidden="1" customHeight="1" x14ac:dyDescent="0.25">
      <c r="A461" s="2177" t="s">
        <v>134</v>
      </c>
      <c r="B461" s="616" t="s">
        <v>205</v>
      </c>
      <c r="C461" s="644">
        <f>C458/SUM(C458:C460)</f>
        <v>0.12676056338028169</v>
      </c>
      <c r="D461" s="650">
        <f>D458/SUM(D458:D460)</f>
        <v>0.16322314049586778</v>
      </c>
      <c r="E461" s="650">
        <f>E458/SUM(E458:E460)</f>
        <v>0.19834710743801653</v>
      </c>
      <c r="F461" s="650">
        <f>F458/SUM(F458:F460)</f>
        <v>0.21962616822429906</v>
      </c>
      <c r="G461" s="650">
        <f>G458/SUM(G458:G460)</f>
        <v>7.1428571428571425E-2</v>
      </c>
      <c r="H461" s="650">
        <v>0</v>
      </c>
      <c r="I461" s="650">
        <f t="shared" ref="I461:R461" si="156">I458/SUM(I458:I460)</f>
        <v>0.25490196078431371</v>
      </c>
      <c r="J461" s="650">
        <f t="shared" si="156"/>
        <v>0.16322728575523074</v>
      </c>
      <c r="K461" s="650">
        <f t="shared" si="156"/>
        <v>0.25842696629213485</v>
      </c>
      <c r="L461" s="650">
        <f t="shared" si="156"/>
        <v>0.11370262390670553</v>
      </c>
      <c r="M461" s="650">
        <f t="shared" si="156"/>
        <v>0.20603488920320603</v>
      </c>
      <c r="N461" s="650">
        <f t="shared" si="156"/>
        <v>0.16568483063328424</v>
      </c>
      <c r="O461" s="650">
        <f t="shared" si="156"/>
        <v>0.17142857142857143</v>
      </c>
      <c r="P461" s="650">
        <f t="shared" si="156"/>
        <v>0.17032967032967034</v>
      </c>
      <c r="Q461" s="655">
        <f t="shared" si="156"/>
        <v>0.13441955193482688</v>
      </c>
      <c r="R461" s="649">
        <f t="shared" si="156"/>
        <v>0.17388322044070995</v>
      </c>
      <c r="S461" s="2174"/>
      <c r="T461" s="621"/>
      <c r="U461" s="621"/>
      <c r="V461" s="621"/>
      <c r="W461" s="1946"/>
      <c r="X461" s="618"/>
      <c r="Y461" s="618"/>
      <c r="Z461" s="618"/>
      <c r="AA461" s="618"/>
      <c r="AB461" s="618"/>
      <c r="AC461" s="618"/>
      <c r="AD461" s="618"/>
      <c r="AE461" s="618"/>
      <c r="AF461" s="618"/>
      <c r="AG461" s="618"/>
      <c r="AH461" s="618"/>
      <c r="AI461" s="618"/>
      <c r="AJ461" s="618"/>
      <c r="AK461" s="618"/>
      <c r="AL461" s="618"/>
      <c r="AM461" s="618"/>
      <c r="AN461" s="618"/>
      <c r="AO461" s="618"/>
    </row>
    <row r="462" spans="1:41" s="617" customFormat="1" ht="17.25" hidden="1" customHeight="1" x14ac:dyDescent="0.25">
      <c r="A462" s="2178"/>
      <c r="B462" s="619" t="s">
        <v>206</v>
      </c>
      <c r="C462" s="651">
        <f>C459/SUM(C458:C460)</f>
        <v>1.4084507042253521E-2</v>
      </c>
      <c r="D462" s="652">
        <f>D459/SUM(D458:D460)</f>
        <v>2.0661157024793389E-2</v>
      </c>
      <c r="E462" s="652">
        <f>E459/SUM(E458:E460)</f>
        <v>2.7548209366391185E-2</v>
      </c>
      <c r="F462" s="652">
        <f>F459/SUM(F458:F460)</f>
        <v>1.4018691588785047E-2</v>
      </c>
      <c r="G462" s="652">
        <f>G459/SUM(G458:G460)</f>
        <v>0</v>
      </c>
      <c r="H462" s="652">
        <v>0</v>
      </c>
      <c r="I462" s="652">
        <f t="shared" ref="I462:R462" si="157">I459/SUM(I458:I460)</f>
        <v>3.9215686274509803E-2</v>
      </c>
      <c r="J462" s="652">
        <f t="shared" si="157"/>
        <v>1.1464603038119804E-2</v>
      </c>
      <c r="K462" s="652">
        <f t="shared" si="157"/>
        <v>3.3707865168539325E-2</v>
      </c>
      <c r="L462" s="652">
        <f t="shared" si="157"/>
        <v>8.7463556851311956E-3</v>
      </c>
      <c r="M462" s="652">
        <f t="shared" si="157"/>
        <v>1.2494106553512494E-2</v>
      </c>
      <c r="N462" s="652">
        <f t="shared" si="157"/>
        <v>2.5773195876288658E-2</v>
      </c>
      <c r="O462" s="652">
        <f t="shared" si="157"/>
        <v>4.2857142857142858E-2</v>
      </c>
      <c r="P462" s="652">
        <f t="shared" si="157"/>
        <v>2.0604395604395604E-2</v>
      </c>
      <c r="Q462" s="656">
        <f t="shared" si="157"/>
        <v>6.1099796334012219E-3</v>
      </c>
      <c r="R462" s="658">
        <f t="shared" si="157"/>
        <v>1.3932950355826116E-2</v>
      </c>
      <c r="S462" s="2175"/>
      <c r="T462" s="621"/>
      <c r="U462" s="621"/>
      <c r="V462" s="621"/>
      <c r="W462" s="1946"/>
      <c r="X462" s="618"/>
      <c r="Y462" s="618"/>
      <c r="Z462" s="618"/>
      <c r="AA462" s="618"/>
      <c r="AB462" s="618"/>
      <c r="AC462" s="618"/>
      <c r="AD462" s="618"/>
      <c r="AE462" s="618"/>
      <c r="AF462" s="618"/>
      <c r="AG462" s="618"/>
      <c r="AH462" s="618"/>
      <c r="AI462" s="618"/>
      <c r="AJ462" s="618"/>
      <c r="AK462" s="618"/>
      <c r="AL462" s="618"/>
      <c r="AM462" s="618"/>
      <c r="AN462" s="618"/>
      <c r="AO462" s="618"/>
    </row>
    <row r="463" spans="1:41" s="617" customFormat="1" ht="17.25" hidden="1" customHeight="1" thickBot="1" x14ac:dyDescent="0.3">
      <c r="A463" s="2179"/>
      <c r="B463" s="620" t="s">
        <v>207</v>
      </c>
      <c r="C463" s="653">
        <f>C460/SUM(C458:C460)</f>
        <v>0.85915492957746475</v>
      </c>
      <c r="D463" s="654">
        <f>D460/SUM(D458:D460)</f>
        <v>0.81611570247933884</v>
      </c>
      <c r="E463" s="654">
        <f>E460/SUM(E458:E460)</f>
        <v>0.77410468319559234</v>
      </c>
      <c r="F463" s="654">
        <f>F460/SUM(F458:F460)</f>
        <v>0.76635514018691586</v>
      </c>
      <c r="G463" s="654">
        <f>G460/SUM(G458:G460)</f>
        <v>0.9285714285714286</v>
      </c>
      <c r="H463" s="654">
        <v>0</v>
      </c>
      <c r="I463" s="654">
        <f t="shared" ref="I463:R463" si="158">I460/SUM(I458:I460)</f>
        <v>0.70588235294117652</v>
      </c>
      <c r="J463" s="654">
        <f t="shared" si="158"/>
        <v>0.82530811120664949</v>
      </c>
      <c r="K463" s="654">
        <f t="shared" si="158"/>
        <v>0.7078651685393258</v>
      </c>
      <c r="L463" s="654">
        <f t="shared" si="158"/>
        <v>0.87755102040816324</v>
      </c>
      <c r="M463" s="654">
        <f t="shared" si="158"/>
        <v>0.78147100424328142</v>
      </c>
      <c r="N463" s="654">
        <f t="shared" si="158"/>
        <v>0.80854197349042711</v>
      </c>
      <c r="O463" s="654">
        <f t="shared" si="158"/>
        <v>0.7857142857142857</v>
      </c>
      <c r="P463" s="654">
        <f t="shared" si="158"/>
        <v>0.80906593406593408</v>
      </c>
      <c r="Q463" s="657">
        <f t="shared" si="158"/>
        <v>0.85947046843177188</v>
      </c>
      <c r="R463" s="659">
        <f t="shared" si="158"/>
        <v>0.81218382920346399</v>
      </c>
      <c r="S463" s="2176"/>
      <c r="T463" s="621"/>
      <c r="U463" s="621"/>
      <c r="V463" s="622"/>
      <c r="W463" s="1946"/>
      <c r="X463" s="618"/>
      <c r="Y463" s="618"/>
      <c r="Z463" s="618"/>
      <c r="AA463" s="618"/>
      <c r="AB463" s="618"/>
      <c r="AC463" s="618"/>
      <c r="AD463" s="618"/>
      <c r="AE463" s="618"/>
      <c r="AF463" s="618"/>
      <c r="AG463" s="618"/>
      <c r="AH463" s="618"/>
      <c r="AI463" s="618"/>
      <c r="AJ463" s="618"/>
      <c r="AK463" s="618"/>
      <c r="AL463" s="618"/>
      <c r="AM463" s="618"/>
      <c r="AN463" s="618"/>
      <c r="AO463" s="618"/>
    </row>
    <row r="464" spans="1:41" ht="17.25" hidden="1" customHeight="1" thickBot="1" x14ac:dyDescent="0.3">
      <c r="A464" s="2161" t="s">
        <v>166</v>
      </c>
      <c r="B464" s="2162"/>
      <c r="C464" s="2159"/>
      <c r="D464" s="2159"/>
      <c r="E464" s="2159"/>
      <c r="F464" s="2159"/>
      <c r="G464" s="2159"/>
      <c r="H464" s="2159"/>
      <c r="I464" s="2159"/>
      <c r="J464" s="2159"/>
      <c r="K464" s="2159"/>
      <c r="L464" s="2159"/>
      <c r="M464" s="2159"/>
      <c r="N464" s="2159"/>
      <c r="O464" s="2159"/>
      <c r="P464" s="2159"/>
      <c r="Q464" s="2159"/>
      <c r="R464" s="2162"/>
      <c r="S464" s="2163"/>
      <c r="T464" s="15"/>
      <c r="U464" s="15"/>
      <c r="V464" s="15"/>
      <c r="W464" s="1945"/>
      <c r="X464" s="14"/>
      <c r="Y464" s="14"/>
      <c r="Z464" s="14"/>
      <c r="AA464" s="14"/>
      <c r="AB464" s="14"/>
      <c r="AC464" s="14"/>
      <c r="AD464" s="14"/>
      <c r="AE464" s="14"/>
      <c r="AF464" s="14"/>
      <c r="AG464" s="14"/>
      <c r="AH464" s="14"/>
      <c r="AI464" s="14"/>
      <c r="AJ464" s="14"/>
      <c r="AK464" s="14"/>
      <c r="AL464" s="14"/>
      <c r="AM464" s="14"/>
      <c r="AN464" s="14"/>
      <c r="AO464" s="14"/>
    </row>
    <row r="465" spans="1:41" ht="17.25" hidden="1" customHeight="1" x14ac:dyDescent="0.25">
      <c r="A465" s="2170" t="s">
        <v>167</v>
      </c>
      <c r="B465" s="75" t="s">
        <v>205</v>
      </c>
      <c r="C465" s="371">
        <v>0</v>
      </c>
      <c r="D465" s="372">
        <v>1</v>
      </c>
      <c r="E465" s="372">
        <v>1</v>
      </c>
      <c r="F465" s="372">
        <v>0</v>
      </c>
      <c r="G465" s="372">
        <v>0</v>
      </c>
      <c r="H465" s="372">
        <v>0</v>
      </c>
      <c r="I465" s="372">
        <v>0</v>
      </c>
      <c r="J465" s="372">
        <v>5</v>
      </c>
      <c r="K465" s="372">
        <v>0</v>
      </c>
      <c r="L465" s="372">
        <v>0</v>
      </c>
      <c r="M465" s="372">
        <v>0</v>
      </c>
      <c r="N465" s="372">
        <v>0</v>
      </c>
      <c r="O465" s="372">
        <v>0</v>
      </c>
      <c r="P465" s="372">
        <v>0</v>
      </c>
      <c r="Q465" s="373">
        <v>0</v>
      </c>
      <c r="R465" s="660">
        <f t="shared" ref="R465:R479" si="159">SUM(C465:Q465)</f>
        <v>7</v>
      </c>
      <c r="S465" s="678">
        <f>R465/SUM(R465:R467)</f>
        <v>5.9322033898305086E-2</v>
      </c>
      <c r="T465" s="15"/>
      <c r="U465" s="15"/>
      <c r="V465" s="15"/>
      <c r="W465" s="1945"/>
      <c r="X465" s="14"/>
      <c r="Y465" s="14"/>
      <c r="Z465" s="14"/>
      <c r="AA465" s="14"/>
      <c r="AB465" s="14"/>
      <c r="AC465" s="14"/>
      <c r="AD465" s="14"/>
      <c r="AE465" s="14"/>
      <c r="AF465" s="14"/>
      <c r="AG465" s="14"/>
      <c r="AH465" s="14"/>
      <c r="AI465" s="14"/>
      <c r="AJ465" s="14"/>
      <c r="AK465" s="14"/>
      <c r="AL465" s="14"/>
      <c r="AM465" s="14"/>
      <c r="AN465" s="14"/>
      <c r="AO465" s="14"/>
    </row>
    <row r="466" spans="1:41" ht="17.25" hidden="1" customHeight="1" x14ac:dyDescent="0.25">
      <c r="A466" s="2147"/>
      <c r="B466" s="76" t="s">
        <v>206</v>
      </c>
      <c r="C466" s="374">
        <v>0</v>
      </c>
      <c r="D466" s="374">
        <v>0</v>
      </c>
      <c r="E466" s="374">
        <v>0</v>
      </c>
      <c r="F466" s="374">
        <v>0</v>
      </c>
      <c r="G466" s="374">
        <v>0</v>
      </c>
      <c r="H466" s="374">
        <v>0</v>
      </c>
      <c r="I466" s="374">
        <v>0</v>
      </c>
      <c r="J466" s="374">
        <v>0</v>
      </c>
      <c r="K466" s="374">
        <v>0</v>
      </c>
      <c r="L466" s="374">
        <v>0</v>
      </c>
      <c r="M466" s="374">
        <v>0</v>
      </c>
      <c r="N466" s="374">
        <v>0</v>
      </c>
      <c r="O466" s="374">
        <v>0</v>
      </c>
      <c r="P466" s="374">
        <v>0</v>
      </c>
      <c r="Q466" s="375">
        <v>0</v>
      </c>
      <c r="R466" s="661">
        <f t="shared" si="159"/>
        <v>0</v>
      </c>
      <c r="S466" s="679">
        <f>R466/SUM(R465:R467)</f>
        <v>0</v>
      </c>
      <c r="T466" s="15"/>
      <c r="U466" s="15"/>
      <c r="V466" s="15"/>
      <c r="W466" s="1945"/>
      <c r="X466" s="14"/>
      <c r="Y466" s="14"/>
      <c r="Z466" s="14"/>
      <c r="AA466" s="14"/>
      <c r="AB466" s="14"/>
      <c r="AC466" s="14"/>
      <c r="AD466" s="14"/>
      <c r="AE466" s="14"/>
      <c r="AF466" s="14"/>
      <c r="AG466" s="14"/>
      <c r="AH466" s="14"/>
      <c r="AI466" s="14"/>
      <c r="AJ466" s="14"/>
      <c r="AK466" s="14"/>
      <c r="AL466" s="14"/>
      <c r="AM466" s="14"/>
      <c r="AN466" s="14"/>
      <c r="AO466" s="14"/>
    </row>
    <row r="467" spans="1:41" ht="17.25" hidden="1" customHeight="1" thickBot="1" x14ac:dyDescent="0.3">
      <c r="A467" s="2148"/>
      <c r="B467" s="77" t="s">
        <v>207</v>
      </c>
      <c r="C467" s="376">
        <v>1</v>
      </c>
      <c r="D467" s="377">
        <v>3</v>
      </c>
      <c r="E467" s="377">
        <v>3</v>
      </c>
      <c r="F467" s="377">
        <v>2</v>
      </c>
      <c r="G467" s="377">
        <v>0</v>
      </c>
      <c r="H467" s="377">
        <v>0</v>
      </c>
      <c r="I467" s="377">
        <v>0</v>
      </c>
      <c r="J467" s="377">
        <v>60</v>
      </c>
      <c r="K467" s="377">
        <v>2</v>
      </c>
      <c r="L467" s="377">
        <v>4</v>
      </c>
      <c r="M467" s="377">
        <v>25</v>
      </c>
      <c r="N467" s="377">
        <v>9</v>
      </c>
      <c r="O467" s="377">
        <v>0</v>
      </c>
      <c r="P467" s="377">
        <v>2</v>
      </c>
      <c r="Q467" s="378">
        <v>0</v>
      </c>
      <c r="R467" s="662">
        <f t="shared" si="159"/>
        <v>111</v>
      </c>
      <c r="S467" s="680">
        <f>R467/SUM(R465:R467)</f>
        <v>0.94067796610169496</v>
      </c>
      <c r="T467" s="15"/>
      <c r="U467" s="15"/>
      <c r="V467" s="15"/>
      <c r="W467" s="1945"/>
      <c r="X467" s="14"/>
      <c r="Y467" s="14"/>
      <c r="Z467" s="14"/>
      <c r="AA467" s="14"/>
      <c r="AB467" s="14"/>
      <c r="AC467" s="14"/>
      <c r="AD467" s="14"/>
      <c r="AE467" s="14"/>
      <c r="AF467" s="14"/>
      <c r="AG467" s="14"/>
      <c r="AH467" s="14"/>
      <c r="AI467" s="14"/>
      <c r="AJ467" s="14"/>
      <c r="AK467" s="14"/>
      <c r="AL467" s="14"/>
      <c r="AM467" s="14"/>
      <c r="AN467" s="14"/>
      <c r="AO467" s="14"/>
    </row>
    <row r="468" spans="1:41" ht="17.25" hidden="1" customHeight="1" x14ac:dyDescent="0.25">
      <c r="A468" s="2170" t="s">
        <v>168</v>
      </c>
      <c r="B468" s="80" t="s">
        <v>205</v>
      </c>
      <c r="C468" s="381">
        <v>8</v>
      </c>
      <c r="D468" s="382">
        <v>64</v>
      </c>
      <c r="E468" s="382">
        <v>60</v>
      </c>
      <c r="F468" s="382">
        <v>43</v>
      </c>
      <c r="G468" s="382">
        <v>10</v>
      </c>
      <c r="H468" s="382">
        <v>0</v>
      </c>
      <c r="I468" s="382">
        <v>11</v>
      </c>
      <c r="J468" s="382">
        <v>1862</v>
      </c>
      <c r="K468" s="382">
        <v>185</v>
      </c>
      <c r="L468" s="382">
        <v>33</v>
      </c>
      <c r="M468" s="382">
        <v>747</v>
      </c>
      <c r="N468" s="382">
        <v>182</v>
      </c>
      <c r="O468" s="382">
        <v>9</v>
      </c>
      <c r="P468" s="382">
        <v>101</v>
      </c>
      <c r="Q468" s="383">
        <v>51</v>
      </c>
      <c r="R468" s="663">
        <f t="shared" si="159"/>
        <v>3366</v>
      </c>
      <c r="S468" s="675">
        <f>R468/SUM(R468:R470)</f>
        <v>0.20372836218375498</v>
      </c>
      <c r="T468" s="15"/>
      <c r="U468" s="15"/>
      <c r="V468" s="15"/>
      <c r="W468" s="1945"/>
      <c r="X468" s="14"/>
      <c r="Y468" s="14"/>
      <c r="Z468" s="14"/>
      <c r="AA468" s="14"/>
      <c r="AB468" s="14"/>
      <c r="AC468" s="14"/>
      <c r="AD468" s="14"/>
      <c r="AE468" s="14"/>
      <c r="AF468" s="14"/>
      <c r="AG468" s="14"/>
      <c r="AH468" s="14"/>
      <c r="AI468" s="14"/>
      <c r="AJ468" s="14"/>
      <c r="AK468" s="14"/>
      <c r="AL468" s="14"/>
      <c r="AM468" s="14"/>
      <c r="AN468" s="14"/>
      <c r="AO468" s="14"/>
    </row>
    <row r="469" spans="1:41" ht="17.25" hidden="1" customHeight="1" x14ac:dyDescent="0.25">
      <c r="A469" s="2147"/>
      <c r="B469" s="78" t="s">
        <v>206</v>
      </c>
      <c r="C469" s="384">
        <v>0</v>
      </c>
      <c r="D469" s="385">
        <v>9</v>
      </c>
      <c r="E469" s="385">
        <v>7</v>
      </c>
      <c r="F469" s="385">
        <v>3</v>
      </c>
      <c r="G469" s="385">
        <v>0</v>
      </c>
      <c r="H469" s="385">
        <v>0</v>
      </c>
      <c r="I469" s="385">
        <v>2</v>
      </c>
      <c r="J469" s="385">
        <v>114</v>
      </c>
      <c r="K469" s="385">
        <v>24</v>
      </c>
      <c r="L469" s="385">
        <v>3</v>
      </c>
      <c r="M469" s="385">
        <v>40</v>
      </c>
      <c r="N469" s="385">
        <v>28</v>
      </c>
      <c r="O469" s="385">
        <v>3</v>
      </c>
      <c r="P469" s="385">
        <v>11</v>
      </c>
      <c r="Q469" s="386">
        <v>3</v>
      </c>
      <c r="R469" s="664">
        <f t="shared" si="159"/>
        <v>247</v>
      </c>
      <c r="S469" s="676">
        <f>R469/SUM(R468:R470)</f>
        <v>1.4949763951095509E-2</v>
      </c>
      <c r="T469" s="15"/>
      <c r="U469" s="15"/>
      <c r="V469" s="15"/>
      <c r="W469" s="1945"/>
      <c r="X469" s="14"/>
      <c r="Y469" s="14"/>
      <c r="Z469" s="14"/>
      <c r="AA469" s="14"/>
      <c r="AB469" s="14"/>
      <c r="AC469" s="14"/>
      <c r="AD469" s="14"/>
      <c r="AE469" s="14"/>
      <c r="AF469" s="14"/>
      <c r="AG469" s="14"/>
      <c r="AH469" s="14"/>
      <c r="AI469" s="14"/>
      <c r="AJ469" s="14"/>
      <c r="AK469" s="14"/>
      <c r="AL469" s="14"/>
      <c r="AM469" s="14"/>
      <c r="AN469" s="14"/>
      <c r="AO469" s="14"/>
    </row>
    <row r="470" spans="1:41" ht="17.25" hidden="1" customHeight="1" thickBot="1" x14ac:dyDescent="0.3">
      <c r="A470" s="2148"/>
      <c r="B470" s="79" t="s">
        <v>207</v>
      </c>
      <c r="C470" s="387">
        <v>40</v>
      </c>
      <c r="D470" s="388">
        <v>270</v>
      </c>
      <c r="E470" s="388">
        <v>201</v>
      </c>
      <c r="F470" s="388">
        <v>121</v>
      </c>
      <c r="G470" s="388">
        <v>106</v>
      </c>
      <c r="H470" s="388">
        <v>0</v>
      </c>
      <c r="I470" s="388">
        <v>30</v>
      </c>
      <c r="J470" s="388">
        <v>7686</v>
      </c>
      <c r="K470" s="388">
        <v>411</v>
      </c>
      <c r="L470" s="388">
        <v>219</v>
      </c>
      <c r="M470" s="388">
        <v>2330</v>
      </c>
      <c r="N470" s="388">
        <v>763</v>
      </c>
      <c r="O470" s="388">
        <v>34</v>
      </c>
      <c r="P470" s="388">
        <v>406</v>
      </c>
      <c r="Q470" s="389">
        <v>292</v>
      </c>
      <c r="R470" s="665">
        <f t="shared" si="159"/>
        <v>12909</v>
      </c>
      <c r="S470" s="677">
        <f>R470/SUM(R468:R470)</f>
        <v>0.78132187386514951</v>
      </c>
      <c r="T470" s="15"/>
      <c r="U470" s="15"/>
      <c r="V470" s="15"/>
      <c r="W470" s="1945"/>
      <c r="X470" s="14"/>
      <c r="Y470" s="14"/>
      <c r="Z470" s="14"/>
      <c r="AA470" s="14"/>
      <c r="AB470" s="14"/>
      <c r="AC470" s="14"/>
      <c r="AD470" s="14"/>
      <c r="AE470" s="14"/>
      <c r="AF470" s="14"/>
      <c r="AG470" s="14"/>
      <c r="AH470" s="14"/>
      <c r="AI470" s="14"/>
      <c r="AJ470" s="14"/>
      <c r="AK470" s="14"/>
      <c r="AL470" s="14"/>
      <c r="AM470" s="14"/>
      <c r="AN470" s="14"/>
      <c r="AO470" s="14"/>
    </row>
    <row r="471" spans="1:41" ht="17.25" hidden="1" customHeight="1" x14ac:dyDescent="0.25">
      <c r="A471" s="2170" t="s">
        <v>169</v>
      </c>
      <c r="B471" s="75" t="s">
        <v>205</v>
      </c>
      <c r="C471" s="371">
        <v>1</v>
      </c>
      <c r="D471" s="372">
        <v>11</v>
      </c>
      <c r="E471" s="372">
        <v>6</v>
      </c>
      <c r="F471" s="372">
        <v>4</v>
      </c>
      <c r="G471" s="372">
        <v>0</v>
      </c>
      <c r="H471" s="372">
        <v>0</v>
      </c>
      <c r="I471" s="372">
        <v>2</v>
      </c>
      <c r="J471" s="372">
        <v>305</v>
      </c>
      <c r="K471" s="372">
        <v>18</v>
      </c>
      <c r="L471" s="372">
        <v>6</v>
      </c>
      <c r="M471" s="372">
        <v>103</v>
      </c>
      <c r="N471" s="372">
        <v>28</v>
      </c>
      <c r="O471" s="372">
        <v>2</v>
      </c>
      <c r="P471" s="372">
        <v>16</v>
      </c>
      <c r="Q471" s="373">
        <v>10</v>
      </c>
      <c r="R471" s="660">
        <f t="shared" si="159"/>
        <v>512</v>
      </c>
      <c r="S471" s="678">
        <f>R471/SUM(R471:R473)</f>
        <v>8.7656223249443582E-2</v>
      </c>
      <c r="T471" s="15"/>
      <c r="U471" s="15"/>
      <c r="V471" s="15"/>
      <c r="W471" s="1945"/>
      <c r="X471" s="14"/>
      <c r="Y471" s="14"/>
      <c r="Z471" s="14"/>
      <c r="AA471" s="14"/>
      <c r="AB471" s="14"/>
      <c r="AC471" s="14"/>
      <c r="AD471" s="14"/>
      <c r="AE471" s="14"/>
      <c r="AF471" s="14"/>
      <c r="AG471" s="14"/>
      <c r="AH471" s="14"/>
      <c r="AI471" s="14"/>
      <c r="AJ471" s="14"/>
      <c r="AK471" s="14"/>
      <c r="AL471" s="14"/>
      <c r="AM471" s="14"/>
      <c r="AN471" s="14"/>
      <c r="AO471" s="14"/>
    </row>
    <row r="472" spans="1:41" ht="17.25" hidden="1" customHeight="1" x14ac:dyDescent="0.25">
      <c r="A472" s="2147"/>
      <c r="B472" s="76" t="s">
        <v>206</v>
      </c>
      <c r="C472" s="374">
        <v>1</v>
      </c>
      <c r="D472" s="379">
        <v>1</v>
      </c>
      <c r="E472" s="379">
        <v>3</v>
      </c>
      <c r="F472" s="379">
        <v>0</v>
      </c>
      <c r="G472" s="379">
        <v>0</v>
      </c>
      <c r="H472" s="379">
        <v>0</v>
      </c>
      <c r="I472" s="379">
        <v>0</v>
      </c>
      <c r="J472" s="379">
        <v>34</v>
      </c>
      <c r="K472" s="379">
        <v>2</v>
      </c>
      <c r="L472" s="379">
        <v>0</v>
      </c>
      <c r="M472" s="379">
        <v>11</v>
      </c>
      <c r="N472" s="379">
        <v>5</v>
      </c>
      <c r="O472" s="379">
        <v>0</v>
      </c>
      <c r="P472" s="379">
        <v>4</v>
      </c>
      <c r="Q472" s="380">
        <v>0</v>
      </c>
      <c r="R472" s="661">
        <f t="shared" si="159"/>
        <v>61</v>
      </c>
      <c r="S472" s="679">
        <f>R472/SUM(R471:R473)</f>
        <v>1.044341722307824E-2</v>
      </c>
      <c r="T472" s="15"/>
      <c r="U472" s="15"/>
      <c r="V472" s="15"/>
      <c r="W472" s="1945"/>
      <c r="X472" s="14"/>
      <c r="Y472" s="14"/>
      <c r="Z472" s="14"/>
      <c r="AA472" s="14"/>
      <c r="AB472" s="14"/>
      <c r="AC472" s="14"/>
      <c r="AD472" s="14"/>
      <c r="AE472" s="14"/>
      <c r="AF472" s="14"/>
      <c r="AG472" s="14"/>
      <c r="AH472" s="14"/>
      <c r="AI472" s="14"/>
      <c r="AJ472" s="14"/>
      <c r="AK472" s="14"/>
      <c r="AL472" s="14"/>
      <c r="AM472" s="14"/>
      <c r="AN472" s="14"/>
      <c r="AO472" s="14"/>
    </row>
    <row r="473" spans="1:41" ht="17.25" hidden="1" customHeight="1" thickBot="1" x14ac:dyDescent="0.3">
      <c r="A473" s="2147"/>
      <c r="B473" s="122" t="s">
        <v>207</v>
      </c>
      <c r="C473" s="376">
        <v>17</v>
      </c>
      <c r="D473" s="377">
        <v>109</v>
      </c>
      <c r="E473" s="377">
        <v>70</v>
      </c>
      <c r="F473" s="377">
        <v>36</v>
      </c>
      <c r="G473" s="377">
        <v>32</v>
      </c>
      <c r="H473" s="377">
        <v>0</v>
      </c>
      <c r="I473" s="377">
        <v>5</v>
      </c>
      <c r="J473" s="377">
        <v>3389</v>
      </c>
      <c r="K473" s="377">
        <v>142</v>
      </c>
      <c r="L473" s="377">
        <v>65</v>
      </c>
      <c r="M473" s="377">
        <v>834</v>
      </c>
      <c r="N473" s="377">
        <v>291</v>
      </c>
      <c r="O473" s="377">
        <v>20</v>
      </c>
      <c r="P473" s="377">
        <v>155</v>
      </c>
      <c r="Q473" s="378">
        <v>103</v>
      </c>
      <c r="R473" s="662">
        <f t="shared" si="159"/>
        <v>5268</v>
      </c>
      <c r="S473" s="680">
        <f>R473/SUM(R471:R473)</f>
        <v>0.90190035952747816</v>
      </c>
      <c r="T473" s="15"/>
      <c r="U473" s="15"/>
      <c r="V473" s="15"/>
      <c r="W473" s="1945"/>
      <c r="X473" s="14"/>
      <c r="Y473" s="14"/>
      <c r="Z473" s="14"/>
      <c r="AA473" s="14"/>
      <c r="AB473" s="14"/>
      <c r="AC473" s="14"/>
      <c r="AD473" s="14"/>
      <c r="AE473" s="14"/>
      <c r="AF473" s="14"/>
      <c r="AG473" s="14"/>
      <c r="AH473" s="14"/>
      <c r="AI473" s="14"/>
      <c r="AJ473" s="14"/>
      <c r="AK473" s="14"/>
      <c r="AL473" s="14"/>
      <c r="AM473" s="14"/>
      <c r="AN473" s="14"/>
      <c r="AO473" s="14"/>
    </row>
    <row r="474" spans="1:41" ht="17.25" hidden="1" customHeight="1" x14ac:dyDescent="0.25">
      <c r="A474" s="2170" t="s">
        <v>170</v>
      </c>
      <c r="B474" s="80" t="s">
        <v>205</v>
      </c>
      <c r="C474" s="390">
        <v>0</v>
      </c>
      <c r="D474" s="391">
        <v>3</v>
      </c>
      <c r="E474" s="391">
        <v>5</v>
      </c>
      <c r="F474" s="391">
        <v>0</v>
      </c>
      <c r="G474" s="391">
        <v>1</v>
      </c>
      <c r="H474" s="391">
        <v>0</v>
      </c>
      <c r="I474" s="391">
        <v>0</v>
      </c>
      <c r="J474" s="391">
        <v>106</v>
      </c>
      <c r="K474" s="391">
        <v>4</v>
      </c>
      <c r="L474" s="391">
        <v>0</v>
      </c>
      <c r="M474" s="391">
        <v>24</v>
      </c>
      <c r="N474" s="391">
        <v>15</v>
      </c>
      <c r="O474" s="391">
        <v>1</v>
      </c>
      <c r="P474" s="391">
        <v>7</v>
      </c>
      <c r="Q474" s="392">
        <v>5</v>
      </c>
      <c r="R474" s="663">
        <f t="shared" si="159"/>
        <v>171</v>
      </c>
      <c r="S474" s="675">
        <f>R474/SUM(R474:R476)</f>
        <v>0.20236686390532543</v>
      </c>
      <c r="T474" s="15"/>
      <c r="U474" s="15"/>
      <c r="V474" s="15"/>
      <c r="W474" s="1945"/>
      <c r="X474" s="14"/>
      <c r="Y474" s="14"/>
      <c r="Z474" s="14"/>
      <c r="AA474" s="14"/>
      <c r="AB474" s="14"/>
      <c r="AC474" s="14"/>
      <c r="AD474" s="14"/>
      <c r="AE474" s="14"/>
      <c r="AF474" s="14"/>
      <c r="AG474" s="14"/>
      <c r="AH474" s="14"/>
      <c r="AI474" s="14"/>
      <c r="AJ474" s="14"/>
      <c r="AK474" s="14"/>
      <c r="AL474" s="14"/>
      <c r="AM474" s="14"/>
      <c r="AN474" s="14"/>
      <c r="AO474" s="14"/>
    </row>
    <row r="475" spans="1:41" ht="17.25" hidden="1" customHeight="1" x14ac:dyDescent="0.25">
      <c r="A475" s="2147"/>
      <c r="B475" s="78" t="s">
        <v>206</v>
      </c>
      <c r="C475" s="384">
        <v>0</v>
      </c>
      <c r="D475" s="385">
        <v>0</v>
      </c>
      <c r="E475" s="385">
        <v>0</v>
      </c>
      <c r="F475" s="385">
        <v>0</v>
      </c>
      <c r="G475" s="385">
        <v>0</v>
      </c>
      <c r="H475" s="385">
        <v>0</v>
      </c>
      <c r="I475" s="385">
        <v>0</v>
      </c>
      <c r="J475" s="385">
        <v>12</v>
      </c>
      <c r="K475" s="385">
        <v>1</v>
      </c>
      <c r="L475" s="385">
        <v>0</v>
      </c>
      <c r="M475" s="385">
        <v>2</v>
      </c>
      <c r="N475" s="385">
        <v>2</v>
      </c>
      <c r="O475" s="385">
        <v>0</v>
      </c>
      <c r="P475" s="385">
        <v>0</v>
      </c>
      <c r="Q475" s="386">
        <v>0</v>
      </c>
      <c r="R475" s="664">
        <f t="shared" si="159"/>
        <v>17</v>
      </c>
      <c r="S475" s="676">
        <f>R475/SUM(R474:R476)</f>
        <v>2.0118343195266272E-2</v>
      </c>
      <c r="T475" s="15"/>
      <c r="U475" s="15"/>
      <c r="V475" s="15"/>
      <c r="W475" s="1945"/>
      <c r="X475" s="14"/>
      <c r="Y475" s="14"/>
      <c r="Z475" s="14"/>
      <c r="AA475" s="14"/>
      <c r="AB475" s="14"/>
      <c r="AC475" s="14"/>
      <c r="AD475" s="14"/>
      <c r="AE475" s="14"/>
      <c r="AF475" s="14"/>
      <c r="AG475" s="14"/>
      <c r="AH475" s="14"/>
      <c r="AI475" s="14"/>
      <c r="AJ475" s="14"/>
      <c r="AK475" s="14"/>
      <c r="AL475" s="14"/>
      <c r="AM475" s="14"/>
      <c r="AN475" s="14"/>
      <c r="AO475" s="14"/>
    </row>
    <row r="476" spans="1:41" ht="17.25" hidden="1" customHeight="1" thickBot="1" x14ac:dyDescent="0.3">
      <c r="A476" s="2171"/>
      <c r="B476" s="156" t="s">
        <v>207</v>
      </c>
      <c r="C476" s="393">
        <v>3</v>
      </c>
      <c r="D476" s="394">
        <v>13</v>
      </c>
      <c r="E476" s="394">
        <v>7</v>
      </c>
      <c r="F476" s="394">
        <v>5</v>
      </c>
      <c r="G476" s="394">
        <v>5</v>
      </c>
      <c r="H476" s="394">
        <v>0</v>
      </c>
      <c r="I476" s="394">
        <v>1</v>
      </c>
      <c r="J476" s="394">
        <v>383</v>
      </c>
      <c r="K476" s="394">
        <v>12</v>
      </c>
      <c r="L476" s="394">
        <v>13</v>
      </c>
      <c r="M476" s="394">
        <v>126</v>
      </c>
      <c r="N476" s="394">
        <v>35</v>
      </c>
      <c r="O476" s="394">
        <v>1</v>
      </c>
      <c r="P476" s="394">
        <v>26</v>
      </c>
      <c r="Q476" s="395">
        <v>27</v>
      </c>
      <c r="R476" s="667">
        <f t="shared" si="159"/>
        <v>657</v>
      </c>
      <c r="S476" s="692">
        <f>R476/SUM(R474:R476)</f>
        <v>0.77751479289940828</v>
      </c>
      <c r="T476" s="15"/>
      <c r="U476" s="15"/>
      <c r="V476" s="15"/>
      <c r="W476" s="1945"/>
      <c r="X476" s="14"/>
      <c r="Y476" s="14"/>
      <c r="Z476" s="14"/>
      <c r="AA476" s="14"/>
      <c r="AB476" s="14"/>
      <c r="AC476" s="14"/>
      <c r="AD476" s="14"/>
      <c r="AE476" s="14"/>
      <c r="AF476" s="14"/>
      <c r="AG476" s="14"/>
      <c r="AH476" s="14"/>
      <c r="AI476" s="14"/>
      <c r="AJ476" s="14"/>
      <c r="AK476" s="14"/>
      <c r="AL476" s="14"/>
      <c r="AM476" s="14"/>
      <c r="AN476" s="14"/>
      <c r="AO476" s="14"/>
    </row>
    <row r="477" spans="1:41" ht="17.25" hidden="1" customHeight="1" thickTop="1" x14ac:dyDescent="0.25">
      <c r="A477" s="2147" t="s">
        <v>135</v>
      </c>
      <c r="B477" s="155" t="s">
        <v>205</v>
      </c>
      <c r="C477" s="224">
        <f>SUM(C465,C468,C471,C474)</f>
        <v>9</v>
      </c>
      <c r="D477" s="224">
        <f t="shared" ref="D477:Q477" si="160">SUM(D465,D468,D471,D474)</f>
        <v>79</v>
      </c>
      <c r="E477" s="224">
        <f t="shared" si="160"/>
        <v>72</v>
      </c>
      <c r="F477" s="224">
        <f t="shared" si="160"/>
        <v>47</v>
      </c>
      <c r="G477" s="224">
        <f t="shared" si="160"/>
        <v>11</v>
      </c>
      <c r="H477" s="224">
        <f t="shared" si="160"/>
        <v>0</v>
      </c>
      <c r="I477" s="224">
        <f t="shared" si="160"/>
        <v>13</v>
      </c>
      <c r="J477" s="224">
        <f>SUM(J465,J468,J471,J474)</f>
        <v>2278</v>
      </c>
      <c r="K477" s="224">
        <f t="shared" si="160"/>
        <v>207</v>
      </c>
      <c r="L477" s="224">
        <f t="shared" si="160"/>
        <v>39</v>
      </c>
      <c r="M477" s="224">
        <f t="shared" si="160"/>
        <v>874</v>
      </c>
      <c r="N477" s="224">
        <f t="shared" si="160"/>
        <v>225</v>
      </c>
      <c r="O477" s="224">
        <f t="shared" si="160"/>
        <v>12</v>
      </c>
      <c r="P477" s="224">
        <f t="shared" si="160"/>
        <v>124</v>
      </c>
      <c r="Q477" s="225">
        <f t="shared" si="160"/>
        <v>66</v>
      </c>
      <c r="R477" s="639">
        <f>SUM(C477:Q477)</f>
        <v>4056</v>
      </c>
      <c r="S477" s="678">
        <f>R477/SUM(R477:R479)</f>
        <v>0.17388322044070995</v>
      </c>
      <c r="T477" s="15"/>
      <c r="U477" s="15"/>
      <c r="V477" s="15"/>
      <c r="W477" s="1945"/>
      <c r="X477" s="14"/>
      <c r="Y477" s="14"/>
      <c r="Z477" s="14"/>
      <c r="AA477" s="14"/>
      <c r="AB477" s="14"/>
      <c r="AC477" s="14"/>
      <c r="AD477" s="14"/>
      <c r="AE477" s="14"/>
      <c r="AF477" s="14"/>
      <c r="AG477" s="14"/>
      <c r="AH477" s="14"/>
      <c r="AI477" s="14"/>
      <c r="AJ477" s="14"/>
      <c r="AK477" s="14"/>
      <c r="AL477" s="14"/>
      <c r="AM477" s="14"/>
      <c r="AN477" s="14"/>
      <c r="AO477" s="14"/>
    </row>
    <row r="478" spans="1:41" ht="17.25" hidden="1" customHeight="1" x14ac:dyDescent="0.25">
      <c r="A478" s="2147"/>
      <c r="B478" s="76" t="s">
        <v>206</v>
      </c>
      <c r="C478" s="227">
        <f>SUM(C466,C469,C472,C475)</f>
        <v>1</v>
      </c>
      <c r="D478" s="227">
        <f t="shared" ref="D478:Q478" si="161">SUM(D466,D469,D472,D475)</f>
        <v>10</v>
      </c>
      <c r="E478" s="227">
        <f t="shared" si="161"/>
        <v>10</v>
      </c>
      <c r="F478" s="227">
        <f t="shared" si="161"/>
        <v>3</v>
      </c>
      <c r="G478" s="227">
        <f t="shared" si="161"/>
        <v>0</v>
      </c>
      <c r="H478" s="227">
        <f t="shared" si="161"/>
        <v>0</v>
      </c>
      <c r="I478" s="227">
        <f t="shared" si="161"/>
        <v>2</v>
      </c>
      <c r="J478" s="227">
        <f t="shared" si="161"/>
        <v>160</v>
      </c>
      <c r="K478" s="227">
        <f t="shared" si="161"/>
        <v>27</v>
      </c>
      <c r="L478" s="227">
        <f t="shared" si="161"/>
        <v>3</v>
      </c>
      <c r="M478" s="227">
        <f t="shared" si="161"/>
        <v>53</v>
      </c>
      <c r="N478" s="227">
        <f t="shared" si="161"/>
        <v>35</v>
      </c>
      <c r="O478" s="227">
        <f t="shared" si="161"/>
        <v>3</v>
      </c>
      <c r="P478" s="227">
        <f t="shared" si="161"/>
        <v>15</v>
      </c>
      <c r="Q478" s="228">
        <f t="shared" si="161"/>
        <v>3</v>
      </c>
      <c r="R478" s="636">
        <f t="shared" si="159"/>
        <v>325</v>
      </c>
      <c r="S478" s="679">
        <f>R478/SUM(R477:R479)</f>
        <v>1.3932950355826116E-2</v>
      </c>
      <c r="T478" s="15"/>
      <c r="U478" s="15"/>
      <c r="V478" s="15"/>
      <c r="W478" s="1945"/>
      <c r="X478" s="14"/>
      <c r="Y478" s="14"/>
      <c r="Z478" s="14"/>
      <c r="AA478" s="14"/>
      <c r="AB478" s="14"/>
      <c r="AC478" s="14"/>
      <c r="AD478" s="14"/>
      <c r="AE478" s="14"/>
      <c r="AF478" s="14"/>
      <c r="AG478" s="14"/>
      <c r="AH478" s="14"/>
      <c r="AI478" s="14"/>
      <c r="AJ478" s="14"/>
      <c r="AK478" s="14"/>
      <c r="AL478" s="14"/>
      <c r="AM478" s="14"/>
      <c r="AN478" s="14"/>
      <c r="AO478" s="14"/>
    </row>
    <row r="479" spans="1:41" ht="17.25" hidden="1" customHeight="1" thickBot="1" x14ac:dyDescent="0.3">
      <c r="A479" s="2148"/>
      <c r="B479" s="77" t="s">
        <v>207</v>
      </c>
      <c r="C479" s="281">
        <f>SUM(C467,C470,C473,C476)</f>
        <v>61</v>
      </c>
      <c r="D479" s="281">
        <f t="shared" ref="D479:Q479" si="162">SUM(D467,D470,D473,D476)</f>
        <v>395</v>
      </c>
      <c r="E479" s="281">
        <f t="shared" si="162"/>
        <v>281</v>
      </c>
      <c r="F479" s="281">
        <f t="shared" si="162"/>
        <v>164</v>
      </c>
      <c r="G479" s="281">
        <f t="shared" si="162"/>
        <v>143</v>
      </c>
      <c r="H479" s="281">
        <f t="shared" si="162"/>
        <v>0</v>
      </c>
      <c r="I479" s="281">
        <f t="shared" si="162"/>
        <v>36</v>
      </c>
      <c r="J479" s="281">
        <f t="shared" si="162"/>
        <v>11518</v>
      </c>
      <c r="K479" s="281">
        <f t="shared" si="162"/>
        <v>567</v>
      </c>
      <c r="L479" s="281">
        <f t="shared" si="162"/>
        <v>301</v>
      </c>
      <c r="M479" s="281">
        <f t="shared" si="162"/>
        <v>3315</v>
      </c>
      <c r="N479" s="281">
        <f t="shared" si="162"/>
        <v>1098</v>
      </c>
      <c r="O479" s="281">
        <f t="shared" si="162"/>
        <v>55</v>
      </c>
      <c r="P479" s="281">
        <f t="shared" si="162"/>
        <v>589</v>
      </c>
      <c r="Q479" s="637">
        <f t="shared" si="162"/>
        <v>422</v>
      </c>
      <c r="R479" s="638">
        <f t="shared" si="159"/>
        <v>18945</v>
      </c>
      <c r="S479" s="680">
        <f>R479/SUM(R477:R479)</f>
        <v>0.81218382920346399</v>
      </c>
      <c r="T479" s="15"/>
      <c r="U479" s="15"/>
      <c r="V479" s="15"/>
      <c r="W479" s="1945"/>
      <c r="X479" s="14"/>
      <c r="Y479" s="14"/>
      <c r="Z479" s="14"/>
      <c r="AA479" s="14"/>
      <c r="AB479" s="14"/>
      <c r="AC479" s="14"/>
      <c r="AD479" s="14"/>
      <c r="AE479" s="14"/>
      <c r="AF479" s="14"/>
      <c r="AG479" s="14"/>
      <c r="AH479" s="14"/>
      <c r="AI479" s="14"/>
      <c r="AJ479" s="14"/>
      <c r="AK479" s="14"/>
      <c r="AL479" s="14"/>
      <c r="AM479" s="14"/>
      <c r="AN479" s="14"/>
      <c r="AO479" s="14"/>
    </row>
    <row r="480" spans="1:41" ht="15.75" hidden="1" customHeight="1" x14ac:dyDescent="0.25">
      <c r="A480" s="2170" t="s">
        <v>134</v>
      </c>
      <c r="B480" s="80" t="s">
        <v>205</v>
      </c>
      <c r="C480" s="682">
        <f>C477/SUM(C477:C479)</f>
        <v>0.12676056338028169</v>
      </c>
      <c r="D480" s="683">
        <f>D477/SUM(D477:D479)</f>
        <v>0.16322314049586778</v>
      </c>
      <c r="E480" s="683">
        <f>E477/SUM(E477:E479)</f>
        <v>0.19834710743801653</v>
      </c>
      <c r="F480" s="683">
        <f>F477/SUM(F477:F479)</f>
        <v>0.21962616822429906</v>
      </c>
      <c r="G480" s="683">
        <f>G477/SUM(G477:G479)</f>
        <v>7.1428571428571425E-2</v>
      </c>
      <c r="H480" s="683">
        <v>0</v>
      </c>
      <c r="I480" s="683">
        <f t="shared" ref="I480:R480" si="163">I477/SUM(I477:I479)</f>
        <v>0.25490196078431371</v>
      </c>
      <c r="J480" s="683">
        <f t="shared" si="163"/>
        <v>0.16322728575523074</v>
      </c>
      <c r="K480" s="683">
        <f t="shared" si="163"/>
        <v>0.25842696629213485</v>
      </c>
      <c r="L480" s="683">
        <f t="shared" si="163"/>
        <v>0.11370262390670553</v>
      </c>
      <c r="M480" s="683">
        <f t="shared" si="163"/>
        <v>0.20603488920320603</v>
      </c>
      <c r="N480" s="683">
        <f t="shared" si="163"/>
        <v>0.16568483063328424</v>
      </c>
      <c r="O480" s="683">
        <f t="shared" si="163"/>
        <v>0.17142857142857143</v>
      </c>
      <c r="P480" s="683">
        <f t="shared" si="163"/>
        <v>0.17032967032967034</v>
      </c>
      <c r="Q480" s="684">
        <f t="shared" si="163"/>
        <v>0.13441955193482688</v>
      </c>
      <c r="R480" s="678">
        <f t="shared" si="163"/>
        <v>0.17388322044070995</v>
      </c>
      <c r="S480" s="2152"/>
      <c r="T480" s="15"/>
      <c r="U480" s="15"/>
      <c r="V480" s="15"/>
      <c r="W480" s="1945"/>
      <c r="X480" s="14"/>
      <c r="Y480" s="14"/>
      <c r="Z480" s="14"/>
      <c r="AA480" s="14"/>
      <c r="AB480" s="14"/>
      <c r="AC480" s="14"/>
      <c r="AD480" s="14"/>
      <c r="AE480" s="14"/>
      <c r="AF480" s="14"/>
      <c r="AG480" s="14"/>
      <c r="AH480" s="14"/>
      <c r="AI480" s="14"/>
      <c r="AJ480" s="14"/>
      <c r="AK480" s="14"/>
      <c r="AL480" s="14"/>
      <c r="AM480" s="14"/>
      <c r="AN480" s="14"/>
      <c r="AO480" s="14"/>
    </row>
    <row r="481" spans="1:41" ht="15.75" hidden="1" customHeight="1" x14ac:dyDescent="0.25">
      <c r="A481" s="2147"/>
      <c r="B481" s="78" t="s">
        <v>206</v>
      </c>
      <c r="C481" s="685">
        <f>C478/SUM(C477:C479)</f>
        <v>1.4084507042253521E-2</v>
      </c>
      <c r="D481" s="686">
        <f>D478/SUM(D477:D479)</f>
        <v>2.0661157024793389E-2</v>
      </c>
      <c r="E481" s="686">
        <f>E478/SUM(E477:E479)</f>
        <v>2.7548209366391185E-2</v>
      </c>
      <c r="F481" s="686">
        <f>F478/SUM(F477:F479)</f>
        <v>1.4018691588785047E-2</v>
      </c>
      <c r="G481" s="686">
        <f>G478/SUM(G477:G479)</f>
        <v>0</v>
      </c>
      <c r="H481" s="686">
        <v>0</v>
      </c>
      <c r="I481" s="686">
        <f t="shared" ref="I481:Q481" si="164">I478/SUM(I477:I479)</f>
        <v>3.9215686274509803E-2</v>
      </c>
      <c r="J481" s="686">
        <f t="shared" si="164"/>
        <v>1.1464603038119804E-2</v>
      </c>
      <c r="K481" s="686">
        <f t="shared" si="164"/>
        <v>3.3707865168539325E-2</v>
      </c>
      <c r="L481" s="686">
        <f t="shared" si="164"/>
        <v>8.7463556851311956E-3</v>
      </c>
      <c r="M481" s="686">
        <f t="shared" si="164"/>
        <v>1.2494106553512494E-2</v>
      </c>
      <c r="N481" s="686">
        <f t="shared" si="164"/>
        <v>2.5773195876288658E-2</v>
      </c>
      <c r="O481" s="686">
        <f t="shared" si="164"/>
        <v>4.2857142857142858E-2</v>
      </c>
      <c r="P481" s="686">
        <f t="shared" si="164"/>
        <v>2.0604395604395604E-2</v>
      </c>
      <c r="Q481" s="687">
        <f t="shared" si="164"/>
        <v>6.1099796334012219E-3</v>
      </c>
      <c r="R481" s="679">
        <f>R478/SUM($R477:$R479)</f>
        <v>1.3932950355826116E-2</v>
      </c>
      <c r="S481" s="2153"/>
      <c r="T481" s="15"/>
      <c r="U481" s="15"/>
      <c r="V481" s="15"/>
      <c r="W481" s="1945"/>
      <c r="X481" s="14"/>
      <c r="Y481" s="14"/>
      <c r="Z481" s="14"/>
      <c r="AA481" s="14"/>
      <c r="AB481" s="14"/>
      <c r="AC481" s="14"/>
      <c r="AD481" s="14"/>
      <c r="AE481" s="14"/>
      <c r="AF481" s="14"/>
      <c r="AG481" s="14"/>
      <c r="AH481" s="14"/>
      <c r="AI481" s="14"/>
      <c r="AJ481" s="14"/>
      <c r="AK481" s="14"/>
      <c r="AL481" s="14"/>
      <c r="AM481" s="14"/>
      <c r="AN481" s="14"/>
      <c r="AO481" s="14"/>
    </row>
    <row r="482" spans="1:41" ht="18.75" hidden="1" customHeight="1" thickBot="1" x14ac:dyDescent="0.3">
      <c r="A482" s="2148"/>
      <c r="B482" s="79" t="s">
        <v>207</v>
      </c>
      <c r="C482" s="695">
        <f>C479/SUM(C477:C479)</f>
        <v>0.85915492957746475</v>
      </c>
      <c r="D482" s="696">
        <f>D479/SUM(D477:D479)</f>
        <v>0.81611570247933884</v>
      </c>
      <c r="E482" s="696">
        <f>E479/SUM(E477:E479)</f>
        <v>0.77410468319559234</v>
      </c>
      <c r="F482" s="696">
        <f>F479/SUM(F477:F479)</f>
        <v>0.76635514018691586</v>
      </c>
      <c r="G482" s="696">
        <f>G479/SUM(G477:G479)</f>
        <v>0.9285714285714286</v>
      </c>
      <c r="H482" s="696">
        <v>0</v>
      </c>
      <c r="I482" s="696">
        <f t="shared" ref="I482:R482" si="165">I479/SUM(I477:I479)</f>
        <v>0.70588235294117652</v>
      </c>
      <c r="J482" s="696">
        <v>0.82599999999999996</v>
      </c>
      <c r="K482" s="696">
        <f t="shared" si="165"/>
        <v>0.7078651685393258</v>
      </c>
      <c r="L482" s="696">
        <v>0.877</v>
      </c>
      <c r="M482" s="696">
        <v>0.78200000000000003</v>
      </c>
      <c r="N482" s="696">
        <v>0.80800000000000005</v>
      </c>
      <c r="O482" s="696">
        <f t="shared" si="165"/>
        <v>0.7857142857142857</v>
      </c>
      <c r="P482" s="696">
        <f t="shared" si="165"/>
        <v>0.80906593406593408</v>
      </c>
      <c r="Q482" s="697">
        <v>0.86</v>
      </c>
      <c r="R482" s="680">
        <f t="shared" si="165"/>
        <v>0.81218382920346399</v>
      </c>
      <c r="S482" s="2154"/>
      <c r="T482" s="15"/>
      <c r="U482" s="15"/>
      <c r="V482" s="17"/>
      <c r="W482" s="1945"/>
      <c r="X482" s="14"/>
      <c r="Y482" s="14"/>
      <c r="Z482" s="14"/>
      <c r="AA482" s="14"/>
      <c r="AB482" s="14"/>
      <c r="AC482" s="14"/>
      <c r="AD482" s="14"/>
      <c r="AE482" s="14"/>
      <c r="AF482" s="14"/>
      <c r="AG482" s="14"/>
      <c r="AH482" s="14"/>
      <c r="AI482" s="14"/>
      <c r="AJ482" s="14"/>
      <c r="AK482" s="14"/>
      <c r="AL482" s="14"/>
      <c r="AM482" s="14"/>
      <c r="AN482" s="14"/>
      <c r="AO482" s="14"/>
    </row>
    <row r="483" spans="1:41" ht="15" customHeight="1" x14ac:dyDescent="0.25">
      <c r="A483" s="287"/>
      <c r="B483" s="287"/>
      <c r="C483" s="287"/>
      <c r="D483" s="287"/>
      <c r="E483" s="287"/>
      <c r="F483" s="287"/>
      <c r="G483" s="287"/>
      <c r="H483" s="287"/>
      <c r="I483" s="287"/>
      <c r="J483" s="287"/>
      <c r="K483" s="287"/>
      <c r="L483" s="287"/>
      <c r="M483" s="287"/>
      <c r="N483" s="287"/>
      <c r="O483" s="287"/>
      <c r="P483" s="287"/>
      <c r="Q483" s="287"/>
      <c r="R483" s="287"/>
      <c r="S483" s="688"/>
    </row>
    <row r="484" spans="1:41" ht="40.5" hidden="1" customHeight="1" thickBot="1" x14ac:dyDescent="0.3">
      <c r="A484" s="287"/>
      <c r="B484" s="287"/>
      <c r="C484" s="287"/>
      <c r="D484" s="287"/>
      <c r="E484" s="287"/>
      <c r="F484" s="287"/>
      <c r="G484" s="287"/>
      <c r="H484" s="287"/>
      <c r="I484" s="287"/>
      <c r="J484" s="287"/>
      <c r="K484" s="287"/>
      <c r="L484" s="287"/>
      <c r="M484" s="287"/>
      <c r="N484" s="287"/>
      <c r="O484" s="287"/>
      <c r="P484" s="287"/>
      <c r="Q484" s="287"/>
      <c r="R484" s="287"/>
      <c r="S484" s="688"/>
    </row>
    <row r="485" spans="1:41" ht="19.5" hidden="1" thickBot="1" x14ac:dyDescent="0.35">
      <c r="A485" s="2193" t="s">
        <v>214</v>
      </c>
      <c r="B485" s="2194"/>
      <c r="C485" s="2194"/>
      <c r="D485" s="2194"/>
      <c r="E485" s="2194"/>
      <c r="F485" s="2194"/>
      <c r="G485" s="2194"/>
      <c r="H485" s="2194"/>
      <c r="I485" s="2194"/>
      <c r="J485" s="2194"/>
      <c r="K485" s="2194"/>
      <c r="L485" s="2194"/>
      <c r="M485" s="2194"/>
      <c r="N485" s="2194"/>
      <c r="O485" s="2194"/>
      <c r="P485" s="2194"/>
      <c r="Q485" s="2194"/>
      <c r="R485" s="2194"/>
      <c r="S485" s="2195"/>
    </row>
    <row r="486" spans="1:41" ht="21.75" hidden="1" customHeight="1" thickBot="1" x14ac:dyDescent="0.3">
      <c r="A486" s="2155" t="s">
        <v>215</v>
      </c>
      <c r="B486" s="2156"/>
      <c r="C486" s="2156"/>
      <c r="D486" s="2156"/>
      <c r="E486" s="2156"/>
      <c r="F486" s="2156"/>
      <c r="G486" s="2156"/>
      <c r="H486" s="2156"/>
      <c r="I486" s="2156"/>
      <c r="J486" s="2156"/>
      <c r="K486" s="2156"/>
      <c r="L486" s="2156"/>
      <c r="M486" s="2156"/>
      <c r="N486" s="2156"/>
      <c r="O486" s="2156"/>
      <c r="P486" s="2156"/>
      <c r="Q486" s="2156"/>
      <c r="R486" s="2156"/>
      <c r="S486" s="2157"/>
    </row>
    <row r="487" spans="1:41" ht="75.75" hidden="1" customHeight="1" thickBot="1" x14ac:dyDescent="0.3">
      <c r="A487" s="73"/>
      <c r="B487" s="157" t="s">
        <v>203</v>
      </c>
      <c r="C487" s="704" t="s">
        <v>148</v>
      </c>
      <c r="D487" s="165" t="s">
        <v>149</v>
      </c>
      <c r="E487" s="165" t="s">
        <v>150</v>
      </c>
      <c r="F487" s="165" t="s">
        <v>151</v>
      </c>
      <c r="G487" s="165" t="s">
        <v>152</v>
      </c>
      <c r="H487" s="165" t="s">
        <v>153</v>
      </c>
      <c r="I487" s="165" t="s">
        <v>154</v>
      </c>
      <c r="J487" s="165" t="s">
        <v>155</v>
      </c>
      <c r="K487" s="165" t="s">
        <v>156</v>
      </c>
      <c r="L487" s="165" t="s">
        <v>157</v>
      </c>
      <c r="M487" s="165" t="s">
        <v>158</v>
      </c>
      <c r="N487" s="165" t="s">
        <v>159</v>
      </c>
      <c r="O487" s="165" t="s">
        <v>160</v>
      </c>
      <c r="P487" s="165" t="s">
        <v>161</v>
      </c>
      <c r="Q487" s="166" t="s">
        <v>162</v>
      </c>
      <c r="R487" s="157" t="s">
        <v>163</v>
      </c>
      <c r="S487" s="157" t="s">
        <v>164</v>
      </c>
      <c r="T487" s="15"/>
      <c r="U487" s="15"/>
      <c r="V487" s="15"/>
      <c r="W487" s="1945"/>
      <c r="X487" s="14"/>
      <c r="Y487" s="15"/>
      <c r="Z487" s="15"/>
      <c r="AA487" s="15"/>
      <c r="AB487" s="15"/>
      <c r="AC487" s="15"/>
      <c r="AD487" s="15"/>
      <c r="AE487" s="15"/>
      <c r="AF487" s="15"/>
      <c r="AG487" s="15"/>
      <c r="AH487" s="15"/>
      <c r="AI487" s="15"/>
      <c r="AJ487" s="15"/>
      <c r="AK487" s="15"/>
      <c r="AL487" s="15"/>
      <c r="AM487" s="15"/>
      <c r="AN487" s="15"/>
      <c r="AO487" s="16"/>
    </row>
    <row r="488" spans="1:41" ht="15.75" hidden="1" customHeight="1" thickBot="1" x14ac:dyDescent="0.3">
      <c r="A488" s="2158" t="s">
        <v>165</v>
      </c>
      <c r="B488" s="2159"/>
      <c r="C488" s="2159"/>
      <c r="D488" s="2159"/>
      <c r="E488" s="2159"/>
      <c r="F488" s="2159"/>
      <c r="G488" s="2159"/>
      <c r="H488" s="2159"/>
      <c r="I488" s="2159"/>
      <c r="J488" s="2159"/>
      <c r="K488" s="2159"/>
      <c r="L488" s="2159"/>
      <c r="M488" s="2159"/>
      <c r="N488" s="2159"/>
      <c r="O488" s="2159"/>
      <c r="P488" s="2159"/>
      <c r="Q488" s="2159"/>
      <c r="R488" s="2159"/>
      <c r="S488" s="2160"/>
    </row>
    <row r="489" spans="1:41" ht="15.75" hidden="1" customHeight="1" x14ac:dyDescent="0.25">
      <c r="A489" s="2170" t="s">
        <v>112</v>
      </c>
      <c r="B489" s="278" t="s">
        <v>205</v>
      </c>
      <c r="C489" s="565">
        <v>3</v>
      </c>
      <c r="D489" s="372">
        <v>19</v>
      </c>
      <c r="E489" s="372">
        <v>19</v>
      </c>
      <c r="F489" s="372">
        <v>14</v>
      </c>
      <c r="G489" s="372">
        <v>7</v>
      </c>
      <c r="H489" s="372">
        <v>0</v>
      </c>
      <c r="I489" s="372">
        <v>6</v>
      </c>
      <c r="J489" s="372">
        <v>791</v>
      </c>
      <c r="K489" s="372">
        <v>73</v>
      </c>
      <c r="L489" s="372">
        <v>12</v>
      </c>
      <c r="M489" s="372">
        <v>198</v>
      </c>
      <c r="N489" s="372">
        <v>65</v>
      </c>
      <c r="O489" s="372">
        <v>2</v>
      </c>
      <c r="P489" s="372">
        <v>26</v>
      </c>
      <c r="Q489" s="566">
        <v>35</v>
      </c>
      <c r="R489" s="660">
        <f>SUM(C489:Q489)</f>
        <v>1270</v>
      </c>
      <c r="S489" s="678">
        <f>R489/SUM(R489:R491)</f>
        <v>0.32340208810797044</v>
      </c>
    </row>
    <row r="490" spans="1:41" hidden="1" x14ac:dyDescent="0.25">
      <c r="A490" s="2147"/>
      <c r="B490" s="279" t="s">
        <v>206</v>
      </c>
      <c r="C490" s="567">
        <v>0</v>
      </c>
      <c r="D490" s="374">
        <v>2</v>
      </c>
      <c r="E490" s="374">
        <v>3</v>
      </c>
      <c r="F490" s="374">
        <v>3</v>
      </c>
      <c r="G490" s="374">
        <v>0</v>
      </c>
      <c r="H490" s="374">
        <v>0</v>
      </c>
      <c r="I490" s="374">
        <v>1</v>
      </c>
      <c r="J490" s="374">
        <v>118</v>
      </c>
      <c r="K490" s="374">
        <v>16</v>
      </c>
      <c r="L490" s="374">
        <v>1</v>
      </c>
      <c r="M490" s="374">
        <v>12</v>
      </c>
      <c r="N490" s="374">
        <v>16</v>
      </c>
      <c r="O490" s="374">
        <v>0</v>
      </c>
      <c r="P490" s="374">
        <v>5</v>
      </c>
      <c r="Q490" s="568">
        <v>4</v>
      </c>
      <c r="R490" s="661">
        <f>SUM(C490:Q490)</f>
        <v>181</v>
      </c>
      <c r="S490" s="679">
        <f>R490/SUM(R489:R491)</f>
        <v>4.6091163738222564E-2</v>
      </c>
    </row>
    <row r="491" spans="1:41" ht="15.75" hidden="1" customHeight="1" thickBot="1" x14ac:dyDescent="0.3">
      <c r="A491" s="2148"/>
      <c r="B491" s="280" t="s">
        <v>207</v>
      </c>
      <c r="C491" s="569">
        <v>6</v>
      </c>
      <c r="D491" s="377">
        <v>40</v>
      </c>
      <c r="E491" s="377">
        <v>32</v>
      </c>
      <c r="F491" s="377">
        <v>17</v>
      </c>
      <c r="G491" s="377">
        <v>15</v>
      </c>
      <c r="H491" s="377">
        <v>0</v>
      </c>
      <c r="I491" s="377">
        <v>8</v>
      </c>
      <c r="J491" s="377">
        <v>1578</v>
      </c>
      <c r="K491" s="377">
        <v>73</v>
      </c>
      <c r="L491" s="377">
        <v>30</v>
      </c>
      <c r="M491" s="377">
        <v>355</v>
      </c>
      <c r="N491" s="377">
        <v>163</v>
      </c>
      <c r="O491" s="377">
        <v>12</v>
      </c>
      <c r="P491" s="377">
        <v>78</v>
      </c>
      <c r="Q491" s="570">
        <v>69</v>
      </c>
      <c r="R491" s="668">
        <f>SUM(C491:Q491)</f>
        <v>2476</v>
      </c>
      <c r="S491" s="680">
        <f>R491/SUM(R489:R491)</f>
        <v>0.63050674815380703</v>
      </c>
      <c r="T491" s="277"/>
      <c r="U491" s="277"/>
      <c r="V491" s="277"/>
      <c r="W491" s="1947"/>
      <c r="X491" s="277"/>
      <c r="Y491" s="277"/>
      <c r="Z491" s="277"/>
      <c r="AA491" s="277"/>
      <c r="AB491" s="277"/>
      <c r="AC491" s="277"/>
      <c r="AD491" s="277"/>
      <c r="AE491" s="277"/>
      <c r="AF491" s="277"/>
      <c r="AG491" s="277"/>
    </row>
    <row r="492" spans="1:41" ht="15.75" hidden="1" customHeight="1" x14ac:dyDescent="0.25">
      <c r="A492" s="2170" t="s">
        <v>113</v>
      </c>
      <c r="B492" s="282" t="s">
        <v>205</v>
      </c>
      <c r="C492" s="571">
        <v>2</v>
      </c>
      <c r="D492" s="382">
        <v>25</v>
      </c>
      <c r="E492" s="382">
        <v>24</v>
      </c>
      <c r="F492" s="382">
        <v>13</v>
      </c>
      <c r="G492" s="382">
        <v>7</v>
      </c>
      <c r="H492" s="382">
        <v>0</v>
      </c>
      <c r="I492" s="382">
        <v>1</v>
      </c>
      <c r="J492" s="382">
        <v>888</v>
      </c>
      <c r="K492" s="382">
        <v>75</v>
      </c>
      <c r="L492" s="382">
        <v>14</v>
      </c>
      <c r="M492" s="382">
        <v>497</v>
      </c>
      <c r="N492" s="382">
        <v>80</v>
      </c>
      <c r="O492" s="382">
        <v>5</v>
      </c>
      <c r="P492" s="382">
        <v>41</v>
      </c>
      <c r="Q492" s="572">
        <v>18</v>
      </c>
      <c r="R492" s="645">
        <f t="shared" ref="R492:R500" si="166">SUM(C492:Q492)</f>
        <v>1690</v>
      </c>
      <c r="S492" s="675">
        <f>R492/SUM(R492:R494)</f>
        <v>0.17613340281396561</v>
      </c>
      <c r="T492" s="277"/>
      <c r="U492" s="277"/>
      <c r="V492" s="277"/>
      <c r="W492" s="1947"/>
      <c r="X492" s="277"/>
      <c r="Y492" s="277"/>
      <c r="Z492" s="277"/>
      <c r="AA492" s="277"/>
      <c r="AB492" s="277"/>
      <c r="AC492" s="277"/>
      <c r="AD492" s="277"/>
      <c r="AE492" s="277"/>
      <c r="AF492" s="277"/>
      <c r="AG492" s="277"/>
    </row>
    <row r="493" spans="1:41" ht="15.75" hidden="1" customHeight="1" x14ac:dyDescent="0.25">
      <c r="A493" s="2147"/>
      <c r="B493" s="283" t="s">
        <v>206</v>
      </c>
      <c r="C493" s="573">
        <v>1</v>
      </c>
      <c r="D493" s="385">
        <v>10</v>
      </c>
      <c r="E493" s="385">
        <v>4</v>
      </c>
      <c r="F493" s="385">
        <v>1</v>
      </c>
      <c r="G493" s="385">
        <v>0</v>
      </c>
      <c r="H493" s="385">
        <v>0</v>
      </c>
      <c r="I493" s="385">
        <v>0</v>
      </c>
      <c r="J493" s="385">
        <v>162</v>
      </c>
      <c r="K493" s="385">
        <v>12</v>
      </c>
      <c r="L493" s="385">
        <v>2</v>
      </c>
      <c r="M493" s="385">
        <v>40</v>
      </c>
      <c r="N493" s="385">
        <v>22</v>
      </c>
      <c r="O493" s="385">
        <v>0</v>
      </c>
      <c r="P493" s="385">
        <v>13</v>
      </c>
      <c r="Q493" s="574">
        <v>1</v>
      </c>
      <c r="R493" s="646">
        <f t="shared" si="166"/>
        <v>268</v>
      </c>
      <c r="S493" s="676">
        <f>R493/SUM(R492:R494)</f>
        <v>2.7931214174048983E-2</v>
      </c>
      <c r="T493" s="14"/>
      <c r="U493" s="14"/>
      <c r="V493" s="14"/>
      <c r="W493" s="1944"/>
      <c r="X493" s="14"/>
      <c r="Y493" s="14"/>
      <c r="Z493" s="14"/>
      <c r="AA493" s="14"/>
      <c r="AB493" s="14"/>
      <c r="AC493" s="14"/>
      <c r="AD493" s="14"/>
      <c r="AE493" s="14"/>
      <c r="AF493" s="14"/>
      <c r="AG493" s="14"/>
    </row>
    <row r="494" spans="1:41" ht="15.75" hidden="1" customHeight="1" thickBot="1" x14ac:dyDescent="0.3">
      <c r="A494" s="2148"/>
      <c r="B494" s="284" t="s">
        <v>207</v>
      </c>
      <c r="C494" s="575">
        <v>31</v>
      </c>
      <c r="D494" s="388">
        <v>148</v>
      </c>
      <c r="E494" s="388">
        <v>102</v>
      </c>
      <c r="F494" s="388">
        <v>74</v>
      </c>
      <c r="G494" s="388">
        <v>68</v>
      </c>
      <c r="H494" s="388">
        <v>0</v>
      </c>
      <c r="I494" s="388">
        <v>14</v>
      </c>
      <c r="J494" s="388">
        <v>4618</v>
      </c>
      <c r="K494" s="388">
        <v>218</v>
      </c>
      <c r="L494" s="388">
        <v>116</v>
      </c>
      <c r="M494" s="388">
        <v>1369</v>
      </c>
      <c r="N494" s="388">
        <v>446</v>
      </c>
      <c r="O494" s="388">
        <v>24</v>
      </c>
      <c r="P494" s="388">
        <v>244</v>
      </c>
      <c r="Q494" s="576">
        <v>165</v>
      </c>
      <c r="R494" s="647">
        <f t="shared" si="166"/>
        <v>7637</v>
      </c>
      <c r="S494" s="677">
        <f>R494/SUM(R492:R494)</f>
        <v>0.79593538301198541</v>
      </c>
      <c r="T494" s="14"/>
      <c r="U494" s="14"/>
      <c r="V494" s="14"/>
      <c r="W494" s="1944"/>
      <c r="X494" s="14"/>
      <c r="Y494" s="14"/>
      <c r="Z494" s="14"/>
      <c r="AA494" s="14"/>
      <c r="AB494" s="14"/>
      <c r="AC494" s="14"/>
      <c r="AD494" s="14"/>
      <c r="AE494" s="14"/>
      <c r="AF494" s="14"/>
      <c r="AG494" s="14"/>
    </row>
    <row r="495" spans="1:41" ht="15.75" hidden="1" customHeight="1" x14ac:dyDescent="0.25">
      <c r="A495" s="2170" t="s">
        <v>114</v>
      </c>
      <c r="B495" s="278" t="s">
        <v>205</v>
      </c>
      <c r="C495" s="565">
        <v>2</v>
      </c>
      <c r="D495" s="372">
        <v>15</v>
      </c>
      <c r="E495" s="372">
        <v>15</v>
      </c>
      <c r="F495" s="372">
        <v>6</v>
      </c>
      <c r="G495" s="372">
        <v>1</v>
      </c>
      <c r="H495" s="372">
        <v>0</v>
      </c>
      <c r="I495" s="372">
        <v>2</v>
      </c>
      <c r="J495" s="372">
        <v>328</v>
      </c>
      <c r="K495" s="372">
        <v>23</v>
      </c>
      <c r="L495" s="372">
        <v>7</v>
      </c>
      <c r="M495" s="372">
        <v>128</v>
      </c>
      <c r="N495" s="372">
        <v>26</v>
      </c>
      <c r="O495" s="372">
        <v>2</v>
      </c>
      <c r="P495" s="372">
        <v>14</v>
      </c>
      <c r="Q495" s="566">
        <v>10</v>
      </c>
      <c r="R495" s="635">
        <f t="shared" si="166"/>
        <v>579</v>
      </c>
      <c r="S495" s="678">
        <f>R495/SUM(R495:R497)</f>
        <v>5.8817553839902476E-2</v>
      </c>
      <c r="T495" s="14"/>
      <c r="U495" s="14"/>
      <c r="V495" s="14"/>
      <c r="W495" s="1944"/>
      <c r="X495" s="14"/>
      <c r="Y495" s="14"/>
      <c r="Z495" s="14"/>
      <c r="AA495" s="14"/>
      <c r="AB495" s="14"/>
      <c r="AC495" s="14"/>
      <c r="AD495" s="14"/>
      <c r="AE495" s="14"/>
      <c r="AF495" s="14"/>
      <c r="AG495" s="14"/>
    </row>
    <row r="496" spans="1:41" ht="15.75" hidden="1" customHeight="1" x14ac:dyDescent="0.25">
      <c r="A496" s="2147"/>
      <c r="B496" s="279" t="s">
        <v>206</v>
      </c>
      <c r="C496" s="567">
        <v>0</v>
      </c>
      <c r="D496" s="379">
        <v>1</v>
      </c>
      <c r="E496" s="379">
        <v>6</v>
      </c>
      <c r="F496" s="379">
        <v>0</v>
      </c>
      <c r="G496" s="379">
        <v>0</v>
      </c>
      <c r="H496" s="379">
        <v>0</v>
      </c>
      <c r="I496" s="379">
        <v>1</v>
      </c>
      <c r="J496" s="379">
        <v>81</v>
      </c>
      <c r="K496" s="379">
        <v>14</v>
      </c>
      <c r="L496" s="379">
        <v>1</v>
      </c>
      <c r="M496" s="379">
        <v>34</v>
      </c>
      <c r="N496" s="379">
        <v>11</v>
      </c>
      <c r="O496" s="379">
        <v>1</v>
      </c>
      <c r="P496" s="379">
        <v>8</v>
      </c>
      <c r="Q496" s="577">
        <v>2</v>
      </c>
      <c r="R496" s="636">
        <f t="shared" si="166"/>
        <v>160</v>
      </c>
      <c r="S496" s="679">
        <f>R496/SUM(R495:R497)</f>
        <v>1.6253555465258026E-2</v>
      </c>
      <c r="T496" s="14"/>
      <c r="U496" s="14"/>
      <c r="V496" s="14"/>
      <c r="W496" s="1944"/>
      <c r="X496" s="14"/>
      <c r="Y496" s="14"/>
      <c r="Z496" s="14"/>
      <c r="AA496" s="14"/>
      <c r="AB496" s="14"/>
      <c r="AC496" s="14"/>
      <c r="AD496" s="14"/>
      <c r="AE496" s="14"/>
      <c r="AF496" s="14"/>
      <c r="AG496" s="14"/>
    </row>
    <row r="497" spans="1:33" ht="15.75" hidden="1" customHeight="1" thickBot="1" x14ac:dyDescent="0.3">
      <c r="A497" s="2148"/>
      <c r="B497" s="280" t="s">
        <v>207</v>
      </c>
      <c r="C497" s="569">
        <v>29</v>
      </c>
      <c r="D497" s="377">
        <v>193</v>
      </c>
      <c r="E497" s="377">
        <v>148</v>
      </c>
      <c r="F497" s="377">
        <v>60</v>
      </c>
      <c r="G497" s="377">
        <v>55</v>
      </c>
      <c r="H497" s="377">
        <v>0</v>
      </c>
      <c r="I497" s="377">
        <v>17</v>
      </c>
      <c r="J497" s="377">
        <v>5526</v>
      </c>
      <c r="K497" s="377">
        <v>226</v>
      </c>
      <c r="L497" s="377">
        <v>119</v>
      </c>
      <c r="M497" s="377">
        <v>1664</v>
      </c>
      <c r="N497" s="377">
        <v>573</v>
      </c>
      <c r="O497" s="377">
        <v>29</v>
      </c>
      <c r="P497" s="377">
        <v>260</v>
      </c>
      <c r="Q497" s="570">
        <v>206</v>
      </c>
      <c r="R497" s="638">
        <f t="shared" si="166"/>
        <v>9105</v>
      </c>
      <c r="S497" s="680">
        <f>R497/SUM(R495:R497)</f>
        <v>0.92492889069483952</v>
      </c>
      <c r="T497" s="14"/>
      <c r="U497" s="14"/>
      <c r="V497" s="14"/>
      <c r="W497" s="1944"/>
      <c r="X497" s="14"/>
      <c r="Y497" s="14"/>
      <c r="Z497" s="14"/>
      <c r="AA497" s="14"/>
      <c r="AB497" s="14"/>
      <c r="AC497" s="14"/>
      <c r="AD497" s="14"/>
      <c r="AE497" s="14"/>
      <c r="AF497" s="14"/>
      <c r="AG497" s="14"/>
    </row>
    <row r="498" spans="1:33" ht="15.75" hidden="1" customHeight="1" x14ac:dyDescent="0.25">
      <c r="A498" s="2147" t="s">
        <v>115</v>
      </c>
      <c r="B498" s="285" t="s">
        <v>205</v>
      </c>
      <c r="C498" s="578">
        <v>0</v>
      </c>
      <c r="D498" s="391">
        <v>0</v>
      </c>
      <c r="E498" s="391">
        <v>1</v>
      </c>
      <c r="F498" s="391">
        <v>1</v>
      </c>
      <c r="G498" s="391">
        <v>0</v>
      </c>
      <c r="H498" s="391">
        <v>0</v>
      </c>
      <c r="I498" s="391">
        <v>0</v>
      </c>
      <c r="J498" s="391">
        <v>63</v>
      </c>
      <c r="K498" s="391">
        <v>0</v>
      </c>
      <c r="L498" s="391">
        <v>0</v>
      </c>
      <c r="M498" s="391">
        <v>14</v>
      </c>
      <c r="N498" s="391">
        <v>5</v>
      </c>
      <c r="O498" s="391">
        <v>0</v>
      </c>
      <c r="P498" s="391">
        <v>3</v>
      </c>
      <c r="Q498" s="579">
        <v>1</v>
      </c>
      <c r="R498" s="645">
        <f t="shared" si="166"/>
        <v>88</v>
      </c>
      <c r="S498" s="693">
        <f>R498/SUM(R498:R500)</f>
        <v>0.29042904290429045</v>
      </c>
      <c r="T498" s="14"/>
      <c r="U498" s="14"/>
      <c r="V498" s="14"/>
      <c r="W498" s="1944"/>
      <c r="X498" s="14"/>
      <c r="Y498" s="14"/>
      <c r="Z498" s="14"/>
      <c r="AA498" s="14"/>
      <c r="AB498" s="14"/>
      <c r="AC498" s="14"/>
      <c r="AD498" s="14"/>
      <c r="AE498" s="14"/>
      <c r="AF498" s="14"/>
      <c r="AG498" s="14"/>
    </row>
    <row r="499" spans="1:33" ht="15.75" hidden="1" customHeight="1" x14ac:dyDescent="0.25">
      <c r="A499" s="2147"/>
      <c r="B499" s="283" t="s">
        <v>206</v>
      </c>
      <c r="C499" s="573">
        <v>0</v>
      </c>
      <c r="D499" s="385">
        <v>1</v>
      </c>
      <c r="E499" s="385">
        <v>0</v>
      </c>
      <c r="F499" s="385">
        <v>0</v>
      </c>
      <c r="G499" s="385">
        <v>0</v>
      </c>
      <c r="H499" s="385">
        <v>0</v>
      </c>
      <c r="I499" s="385">
        <v>0</v>
      </c>
      <c r="J499" s="385">
        <v>13</v>
      </c>
      <c r="K499" s="385">
        <v>0</v>
      </c>
      <c r="L499" s="385">
        <v>0</v>
      </c>
      <c r="M499" s="385">
        <v>0</v>
      </c>
      <c r="N499" s="385">
        <v>5</v>
      </c>
      <c r="O499" s="385">
        <v>0</v>
      </c>
      <c r="P499" s="385">
        <v>1</v>
      </c>
      <c r="Q499" s="574">
        <v>0</v>
      </c>
      <c r="R499" s="646">
        <f t="shared" si="166"/>
        <v>20</v>
      </c>
      <c r="S499" s="676">
        <f>R499/SUM(R498:R500)</f>
        <v>6.6006600660066E-2</v>
      </c>
      <c r="T499" s="14"/>
      <c r="U499" s="14"/>
      <c r="V499" s="14"/>
      <c r="W499" s="1944"/>
      <c r="X499" s="14"/>
      <c r="Y499" s="14"/>
      <c r="Z499" s="14"/>
      <c r="AA499" s="14"/>
      <c r="AB499" s="14"/>
      <c r="AC499" s="14"/>
      <c r="AD499" s="14"/>
      <c r="AE499" s="14"/>
      <c r="AF499" s="14"/>
      <c r="AG499" s="14"/>
    </row>
    <row r="500" spans="1:33" ht="15.75" hidden="1" customHeight="1" thickBot="1" x14ac:dyDescent="0.3">
      <c r="A500" s="2171"/>
      <c r="B500" s="286" t="s">
        <v>207</v>
      </c>
      <c r="C500" s="580">
        <v>1</v>
      </c>
      <c r="D500" s="394">
        <v>2</v>
      </c>
      <c r="E500" s="394">
        <v>5</v>
      </c>
      <c r="F500" s="394">
        <v>0</v>
      </c>
      <c r="G500" s="394">
        <v>0</v>
      </c>
      <c r="H500" s="394">
        <v>0</v>
      </c>
      <c r="I500" s="394">
        <v>1</v>
      </c>
      <c r="J500" s="394">
        <v>122</v>
      </c>
      <c r="K500" s="394">
        <v>0</v>
      </c>
      <c r="L500" s="394">
        <v>1</v>
      </c>
      <c r="M500" s="394">
        <v>27</v>
      </c>
      <c r="N500" s="394">
        <v>29</v>
      </c>
      <c r="O500" s="394">
        <v>0</v>
      </c>
      <c r="P500" s="394">
        <v>5</v>
      </c>
      <c r="Q500" s="581">
        <v>2</v>
      </c>
      <c r="R500" s="648">
        <f t="shared" si="166"/>
        <v>195</v>
      </c>
      <c r="S500" s="692">
        <f>R500/SUM(R498:R500)</f>
        <v>0.64356435643564358</v>
      </c>
      <c r="T500" s="14"/>
      <c r="U500" s="14"/>
      <c r="V500" s="14"/>
      <c r="W500" s="1944"/>
      <c r="X500" s="14"/>
      <c r="Y500" s="14"/>
      <c r="Z500" s="14"/>
      <c r="AA500" s="14"/>
      <c r="AB500" s="14"/>
      <c r="AC500" s="14"/>
      <c r="AD500" s="14"/>
      <c r="AE500" s="14"/>
      <c r="AF500" s="14"/>
      <c r="AG500" s="14"/>
    </row>
    <row r="501" spans="1:33" ht="15.75" hidden="1" customHeight="1" thickTop="1" x14ac:dyDescent="0.25">
      <c r="A501" s="2147" t="s">
        <v>135</v>
      </c>
      <c r="B501" s="563" t="s">
        <v>205</v>
      </c>
      <c r="C501" s="226">
        <v>7</v>
      </c>
      <c r="D501" s="224">
        <v>59</v>
      </c>
      <c r="E501" s="224">
        <v>59</v>
      </c>
      <c r="F501" s="224">
        <v>34</v>
      </c>
      <c r="G501" s="224">
        <v>15</v>
      </c>
      <c r="H501" s="224">
        <v>0</v>
      </c>
      <c r="I501" s="224">
        <v>9</v>
      </c>
      <c r="J501" s="224">
        <v>2070</v>
      </c>
      <c r="K501" s="224">
        <v>171</v>
      </c>
      <c r="L501" s="224">
        <v>33</v>
      </c>
      <c r="M501" s="224">
        <v>837</v>
      </c>
      <c r="N501" s="224">
        <v>176</v>
      </c>
      <c r="O501" s="224">
        <v>9</v>
      </c>
      <c r="P501" s="224">
        <v>84</v>
      </c>
      <c r="Q501" s="582">
        <v>64</v>
      </c>
      <c r="R501" s="225">
        <f>SUM(C501:Q501)</f>
        <v>3627</v>
      </c>
      <c r="S501" s="856">
        <f>R501/SUM(R501:R503)</f>
        <v>0.1532384131142</v>
      </c>
      <c r="T501" s="14"/>
      <c r="U501" s="14"/>
      <c r="V501" s="14"/>
      <c r="W501" s="1944"/>
      <c r="X501" s="14"/>
      <c r="Y501" s="14"/>
      <c r="Z501" s="14"/>
      <c r="AA501" s="14"/>
      <c r="AB501" s="14"/>
      <c r="AC501" s="14"/>
      <c r="AD501" s="14"/>
      <c r="AE501" s="14"/>
      <c r="AF501" s="14"/>
      <c r="AG501" s="14"/>
    </row>
    <row r="502" spans="1:33" ht="15.75" hidden="1" customHeight="1" x14ac:dyDescent="0.25">
      <c r="A502" s="2147"/>
      <c r="B502" s="279" t="s">
        <v>206</v>
      </c>
      <c r="C502" s="222">
        <v>1</v>
      </c>
      <c r="D502" s="227">
        <v>14</v>
      </c>
      <c r="E502" s="227">
        <v>13</v>
      </c>
      <c r="F502" s="227">
        <v>4</v>
      </c>
      <c r="G502" s="227">
        <v>0</v>
      </c>
      <c r="H502" s="227">
        <v>0</v>
      </c>
      <c r="I502" s="227">
        <v>2</v>
      </c>
      <c r="J502" s="227">
        <v>374</v>
      </c>
      <c r="K502" s="227">
        <v>42</v>
      </c>
      <c r="L502" s="227">
        <v>4</v>
      </c>
      <c r="M502" s="227">
        <v>86</v>
      </c>
      <c r="N502" s="227">
        <v>54</v>
      </c>
      <c r="O502" s="227">
        <v>1</v>
      </c>
      <c r="P502" s="227">
        <v>27</v>
      </c>
      <c r="Q502" s="583">
        <v>7</v>
      </c>
      <c r="R502" s="228">
        <f>SUM(C502:Q502)</f>
        <v>629</v>
      </c>
      <c r="S502" s="856">
        <f>R502/SUM(R501:R503)</f>
        <v>2.6574844733617813E-2</v>
      </c>
      <c r="T502" s="14"/>
      <c r="U502" s="14"/>
      <c r="V502" s="14"/>
      <c r="W502" s="1944"/>
      <c r="X502" s="14"/>
      <c r="Y502" s="14"/>
      <c r="Z502" s="14"/>
      <c r="AA502" s="14"/>
      <c r="AB502" s="14"/>
      <c r="AC502" s="14"/>
      <c r="AD502" s="14"/>
      <c r="AE502" s="14"/>
      <c r="AF502" s="14"/>
      <c r="AG502" s="14"/>
    </row>
    <row r="503" spans="1:33" ht="15.75" hidden="1" customHeight="1" thickBot="1" x14ac:dyDescent="0.3">
      <c r="A503" s="2147"/>
      <c r="B503" s="564" t="s">
        <v>207</v>
      </c>
      <c r="C503" s="223">
        <v>67</v>
      </c>
      <c r="D503" s="281">
        <v>383</v>
      </c>
      <c r="E503" s="281">
        <v>287</v>
      </c>
      <c r="F503" s="281">
        <v>151</v>
      </c>
      <c r="G503" s="281">
        <v>138</v>
      </c>
      <c r="H503" s="281">
        <v>0</v>
      </c>
      <c r="I503" s="281">
        <v>40</v>
      </c>
      <c r="J503" s="281">
        <v>11844</v>
      </c>
      <c r="K503" s="281">
        <v>517</v>
      </c>
      <c r="L503" s="281">
        <v>266</v>
      </c>
      <c r="M503" s="281">
        <v>3415</v>
      </c>
      <c r="N503" s="281">
        <v>1211</v>
      </c>
      <c r="O503" s="281">
        <v>65</v>
      </c>
      <c r="P503" s="281">
        <v>587</v>
      </c>
      <c r="Q503" s="584">
        <v>442</v>
      </c>
      <c r="R503" s="637">
        <f>SUM(C503:Q503)</f>
        <v>19413</v>
      </c>
      <c r="S503" s="864">
        <f>R503/SUM(R501:R503)</f>
        <v>0.82018674215218212</v>
      </c>
      <c r="T503" s="14"/>
      <c r="U503" s="14"/>
      <c r="V503" s="14"/>
      <c r="W503" s="1944"/>
      <c r="X503" s="14"/>
      <c r="Y503" s="14"/>
      <c r="Z503" s="14"/>
      <c r="AA503" s="14"/>
      <c r="AB503" s="14"/>
      <c r="AC503" s="14"/>
      <c r="AD503" s="14"/>
      <c r="AE503" s="14"/>
      <c r="AF503" s="14"/>
      <c r="AG503" s="14"/>
    </row>
    <row r="504" spans="1:33" s="791" customFormat="1" ht="15.75" hidden="1" customHeight="1" x14ac:dyDescent="0.25">
      <c r="A504" s="2170" t="s">
        <v>134</v>
      </c>
      <c r="B504" s="80" t="s">
        <v>205</v>
      </c>
      <c r="C504" s="669">
        <f>C501/SUM(C501:C503)</f>
        <v>9.3333333333333338E-2</v>
      </c>
      <c r="D504" s="320">
        <f>D501/SUM(D501:D503)</f>
        <v>0.12938596491228072</v>
      </c>
      <c r="E504" s="320">
        <f>E501/SUM(E501:E503)</f>
        <v>0.16434540389972144</v>
      </c>
      <c r="F504" s="320">
        <f>F501/SUM(F501:F503)</f>
        <v>0.17989417989417988</v>
      </c>
      <c r="G504" s="320">
        <f>G501/SUM(G501:G503)</f>
        <v>9.8039215686274508E-2</v>
      </c>
      <c r="H504" s="320">
        <v>0</v>
      </c>
      <c r="I504" s="320">
        <f t="shared" ref="I504:R504" si="167">I501/SUM(I501:I503)</f>
        <v>0.17647058823529413</v>
      </c>
      <c r="J504" s="320">
        <f t="shared" si="167"/>
        <v>0.14487681970884658</v>
      </c>
      <c r="K504" s="320">
        <f t="shared" si="167"/>
        <v>0.23424657534246576</v>
      </c>
      <c r="L504" s="320">
        <f t="shared" si="167"/>
        <v>0.10891089108910891</v>
      </c>
      <c r="M504" s="320">
        <f t="shared" si="167"/>
        <v>0.19294605809128632</v>
      </c>
      <c r="N504" s="320">
        <f t="shared" si="167"/>
        <v>0.12213740458015267</v>
      </c>
      <c r="O504" s="320">
        <f t="shared" si="167"/>
        <v>0.12</v>
      </c>
      <c r="P504" s="320">
        <f t="shared" si="167"/>
        <v>0.12034383954154727</v>
      </c>
      <c r="Q504" s="672">
        <f t="shared" si="167"/>
        <v>0.12475633528265107</v>
      </c>
      <c r="R504" s="675">
        <f t="shared" si="167"/>
        <v>0.1532384131142</v>
      </c>
      <c r="S504" s="2152"/>
      <c r="T504" s="865"/>
      <c r="U504" s="865"/>
      <c r="V504" s="865"/>
      <c r="W504" s="1948"/>
      <c r="X504" s="865"/>
      <c r="Y504" s="865"/>
      <c r="Z504" s="865"/>
      <c r="AA504" s="865"/>
      <c r="AB504" s="865"/>
      <c r="AC504" s="865"/>
      <c r="AD504" s="865"/>
      <c r="AE504" s="865"/>
      <c r="AF504" s="865"/>
      <c r="AG504" s="865"/>
    </row>
    <row r="505" spans="1:33" s="791" customFormat="1" ht="15.75" hidden="1" customHeight="1" x14ac:dyDescent="0.25">
      <c r="A505" s="2147"/>
      <c r="B505" s="78" t="s">
        <v>206</v>
      </c>
      <c r="C505" s="670">
        <f>C502/SUM(C501:C503)</f>
        <v>1.3333333333333334E-2</v>
      </c>
      <c r="D505" s="321">
        <f>D502/SUM(D501:D503)</f>
        <v>3.0701754385964911E-2</v>
      </c>
      <c r="E505" s="321">
        <f>E502/SUM(E501:E503)</f>
        <v>3.6211699164345405E-2</v>
      </c>
      <c r="F505" s="321">
        <f>F502/SUM(F501:F503)</f>
        <v>2.1164021164021163E-2</v>
      </c>
      <c r="G505" s="321">
        <f>G502/SUM(G501:G503)</f>
        <v>0</v>
      </c>
      <c r="H505" s="321">
        <v>0</v>
      </c>
      <c r="I505" s="321">
        <f t="shared" ref="I505:R505" si="168">I502/SUM(I501:I503)</f>
        <v>3.9215686274509803E-2</v>
      </c>
      <c r="J505" s="321">
        <f t="shared" si="168"/>
        <v>2.6175811870100783E-2</v>
      </c>
      <c r="K505" s="321">
        <f t="shared" si="168"/>
        <v>5.7534246575342465E-2</v>
      </c>
      <c r="L505" s="321">
        <f t="shared" si="168"/>
        <v>1.3201320132013201E-2</v>
      </c>
      <c r="M505" s="321">
        <f t="shared" si="168"/>
        <v>1.9824804057169201E-2</v>
      </c>
      <c r="N505" s="321">
        <f t="shared" si="168"/>
        <v>3.7473976405274112E-2</v>
      </c>
      <c r="O505" s="321">
        <f t="shared" si="168"/>
        <v>1.3333333333333334E-2</v>
      </c>
      <c r="P505" s="321">
        <f t="shared" si="168"/>
        <v>3.8681948424068767E-2</v>
      </c>
      <c r="Q505" s="673">
        <f t="shared" si="168"/>
        <v>1.364522417153996E-2</v>
      </c>
      <c r="R505" s="676">
        <f t="shared" si="168"/>
        <v>2.6574844733617813E-2</v>
      </c>
      <c r="S505" s="2153"/>
      <c r="T505" s="865"/>
      <c r="U505" s="865"/>
      <c r="V505" s="865"/>
      <c r="W505" s="1948"/>
      <c r="X505" s="865"/>
      <c r="Y505" s="865"/>
      <c r="Z505" s="865"/>
      <c r="AA505" s="865"/>
      <c r="AB505" s="865"/>
      <c r="AC505" s="865"/>
      <c r="AD505" s="865"/>
      <c r="AE505" s="865"/>
      <c r="AF505" s="865"/>
      <c r="AG505" s="865"/>
    </row>
    <row r="506" spans="1:33" s="791" customFormat="1" ht="17.25" hidden="1" customHeight="1" thickBot="1" x14ac:dyDescent="0.3">
      <c r="A506" s="2148"/>
      <c r="B506" s="79" t="s">
        <v>207</v>
      </c>
      <c r="C506" s="671">
        <v>0.89400000000000002</v>
      </c>
      <c r="D506" s="322">
        <f>D503/SUM(D501:D503)</f>
        <v>0.83991228070175439</v>
      </c>
      <c r="E506" s="322">
        <v>0.8</v>
      </c>
      <c r="F506" s="322">
        <f>F503/SUM(F501:F503)</f>
        <v>0.79894179894179895</v>
      </c>
      <c r="G506" s="322">
        <f>G503/SUM(G501:G503)</f>
        <v>0.90196078431372551</v>
      </c>
      <c r="H506" s="322">
        <v>0</v>
      </c>
      <c r="I506" s="322">
        <v>0.78500000000000003</v>
      </c>
      <c r="J506" s="322">
        <f t="shared" ref="J506:R506" si="169">J503/SUM(J501:J503)</f>
        <v>0.82894736842105265</v>
      </c>
      <c r="K506" s="322">
        <f t="shared" si="169"/>
        <v>0.70821917808219181</v>
      </c>
      <c r="L506" s="322">
        <f t="shared" si="169"/>
        <v>0.87788778877887785</v>
      </c>
      <c r="M506" s="322">
        <f t="shared" si="169"/>
        <v>0.78722913785154447</v>
      </c>
      <c r="N506" s="322">
        <v>0.84099999999999997</v>
      </c>
      <c r="O506" s="322">
        <f t="shared" si="169"/>
        <v>0.8666666666666667</v>
      </c>
      <c r="P506" s="322">
        <f t="shared" si="169"/>
        <v>0.84097421203438394</v>
      </c>
      <c r="Q506" s="674">
        <v>0.86099999999999999</v>
      </c>
      <c r="R506" s="677">
        <f t="shared" si="169"/>
        <v>0.82018674215218212</v>
      </c>
      <c r="S506" s="2154"/>
      <c r="T506" s="865"/>
      <c r="U506" s="865"/>
      <c r="V506" s="865"/>
      <c r="W506" s="1948"/>
      <c r="X506" s="865"/>
      <c r="Y506" s="865"/>
      <c r="Z506" s="865"/>
      <c r="AA506" s="865"/>
      <c r="AB506" s="865"/>
      <c r="AC506" s="865"/>
      <c r="AD506" s="865"/>
      <c r="AE506" s="865"/>
      <c r="AF506" s="865"/>
      <c r="AG506" s="865"/>
    </row>
    <row r="507" spans="1:33" ht="15.75" hidden="1" customHeight="1" thickBot="1" x14ac:dyDescent="0.3">
      <c r="A507" s="2161" t="s">
        <v>166</v>
      </c>
      <c r="B507" s="2162"/>
      <c r="C507" s="2159"/>
      <c r="D507" s="2159"/>
      <c r="E507" s="2159"/>
      <c r="F507" s="2159"/>
      <c r="G507" s="2159"/>
      <c r="H507" s="2159"/>
      <c r="I507" s="2159"/>
      <c r="J507" s="2159"/>
      <c r="K507" s="2159"/>
      <c r="L507" s="2159"/>
      <c r="M507" s="2159"/>
      <c r="N507" s="2159"/>
      <c r="O507" s="2159"/>
      <c r="P507" s="2159"/>
      <c r="Q507" s="2159"/>
      <c r="R507" s="2162"/>
      <c r="S507" s="2160"/>
      <c r="T507" s="277"/>
      <c r="U507" s="277"/>
      <c r="V507" s="277"/>
      <c r="W507" s="1947"/>
      <c r="X507" s="277"/>
      <c r="Y507" s="277"/>
      <c r="Z507" s="277"/>
      <c r="AA507" s="277"/>
      <c r="AB507" s="277"/>
      <c r="AC507" s="277"/>
      <c r="AD507" s="277"/>
      <c r="AE507" s="277"/>
      <c r="AF507" s="277"/>
      <c r="AG507" s="277"/>
    </row>
    <row r="508" spans="1:33" ht="15.75" hidden="1" customHeight="1" x14ac:dyDescent="0.25">
      <c r="A508" s="2170" t="s">
        <v>167</v>
      </c>
      <c r="B508" s="75" t="s">
        <v>205</v>
      </c>
      <c r="C508" s="371">
        <v>0</v>
      </c>
      <c r="D508" s="372">
        <v>1</v>
      </c>
      <c r="E508" s="372">
        <v>1</v>
      </c>
      <c r="F508" s="372">
        <v>0</v>
      </c>
      <c r="G508" s="372">
        <v>0</v>
      </c>
      <c r="H508" s="372">
        <v>0</v>
      </c>
      <c r="I508" s="372">
        <v>0</v>
      </c>
      <c r="J508" s="372">
        <v>2</v>
      </c>
      <c r="K508" s="372">
        <v>0</v>
      </c>
      <c r="L508" s="372">
        <v>0</v>
      </c>
      <c r="M508" s="372">
        <v>0</v>
      </c>
      <c r="N508" s="372">
        <v>0</v>
      </c>
      <c r="O508" s="372">
        <v>0</v>
      </c>
      <c r="P508" s="372">
        <v>0</v>
      </c>
      <c r="Q508" s="373">
        <v>0</v>
      </c>
      <c r="R508" s="660">
        <f>SUM(C508:Q508)</f>
        <v>4</v>
      </c>
      <c r="S508" s="678">
        <f>R508/SUM(R508:R510)</f>
        <v>3.3333333333333333E-2</v>
      </c>
      <c r="T508" s="14"/>
      <c r="U508" s="14"/>
      <c r="V508" s="14"/>
      <c r="W508" s="1944"/>
      <c r="X508" s="14"/>
      <c r="Y508" s="14"/>
      <c r="Z508" s="14"/>
      <c r="AA508" s="14"/>
      <c r="AB508" s="14"/>
      <c r="AC508" s="14"/>
      <c r="AD508" s="14"/>
      <c r="AE508" s="14"/>
      <c r="AF508" s="14"/>
      <c r="AG508" s="14"/>
    </row>
    <row r="509" spans="1:33" ht="15.75" hidden="1" customHeight="1" x14ac:dyDescent="0.25">
      <c r="A509" s="2147"/>
      <c r="B509" s="76" t="s">
        <v>206</v>
      </c>
      <c r="C509" s="374">
        <v>0</v>
      </c>
      <c r="D509" s="374">
        <v>0</v>
      </c>
      <c r="E509" s="374">
        <v>0</v>
      </c>
      <c r="F509" s="374">
        <v>0</v>
      </c>
      <c r="G509" s="374">
        <v>0</v>
      </c>
      <c r="H509" s="374">
        <v>0</v>
      </c>
      <c r="I509" s="374">
        <v>0</v>
      </c>
      <c r="J509" s="374">
        <v>1</v>
      </c>
      <c r="K509" s="374">
        <v>0</v>
      </c>
      <c r="L509" s="374">
        <v>0</v>
      </c>
      <c r="M509" s="374">
        <v>0</v>
      </c>
      <c r="N509" s="374">
        <v>0</v>
      </c>
      <c r="O509" s="374">
        <v>0</v>
      </c>
      <c r="P509" s="374">
        <v>0</v>
      </c>
      <c r="Q509" s="375">
        <v>0</v>
      </c>
      <c r="R509" s="661">
        <f>SUM(C509:Q509)</f>
        <v>1</v>
      </c>
      <c r="S509" s="679">
        <f>R509/SUM(R508:R510)</f>
        <v>8.3333333333333332E-3</v>
      </c>
      <c r="T509" s="14"/>
      <c r="U509" s="14"/>
      <c r="V509" s="14"/>
      <c r="W509" s="1944"/>
      <c r="X509" s="14"/>
      <c r="Y509" s="14"/>
      <c r="Z509" s="14"/>
      <c r="AA509" s="14"/>
      <c r="AB509" s="14"/>
      <c r="AC509" s="14"/>
      <c r="AD509" s="14"/>
      <c r="AE509" s="14"/>
      <c r="AF509" s="14"/>
      <c r="AG509" s="14"/>
    </row>
    <row r="510" spans="1:33" ht="15.75" hidden="1" customHeight="1" thickBot="1" x14ac:dyDescent="0.3">
      <c r="A510" s="2148"/>
      <c r="B510" s="77" t="s">
        <v>207</v>
      </c>
      <c r="C510" s="376">
        <v>1</v>
      </c>
      <c r="D510" s="377">
        <v>0</v>
      </c>
      <c r="E510" s="377">
        <v>4</v>
      </c>
      <c r="F510" s="377">
        <v>0</v>
      </c>
      <c r="G510" s="377">
        <v>0</v>
      </c>
      <c r="H510" s="377">
        <v>0</v>
      </c>
      <c r="I510" s="377">
        <v>0</v>
      </c>
      <c r="J510" s="377">
        <v>61</v>
      </c>
      <c r="K510" s="377">
        <v>4</v>
      </c>
      <c r="L510" s="377">
        <v>2</v>
      </c>
      <c r="M510" s="377">
        <v>30</v>
      </c>
      <c r="N510" s="377">
        <v>10</v>
      </c>
      <c r="O510" s="377">
        <v>0</v>
      </c>
      <c r="P510" s="377">
        <v>2</v>
      </c>
      <c r="Q510" s="378">
        <v>1</v>
      </c>
      <c r="R510" s="662">
        <f>SUM(C510:Q510)</f>
        <v>115</v>
      </c>
      <c r="S510" s="689">
        <f>R510/SUM(R508:R510)</f>
        <v>0.95833333333333337</v>
      </c>
      <c r="T510" s="14"/>
      <c r="U510" s="14"/>
      <c r="V510" s="14"/>
      <c r="W510" s="1944"/>
      <c r="X510" s="14"/>
      <c r="Y510" s="14"/>
      <c r="Z510" s="14"/>
      <c r="AA510" s="14"/>
      <c r="AB510" s="14"/>
      <c r="AC510" s="14"/>
      <c r="AD510" s="14"/>
      <c r="AE510" s="14"/>
      <c r="AF510" s="14"/>
      <c r="AG510" s="14"/>
    </row>
    <row r="511" spans="1:33" ht="15.75" hidden="1" customHeight="1" x14ac:dyDescent="0.25">
      <c r="A511" s="2170" t="s">
        <v>168</v>
      </c>
      <c r="B511" s="80" t="s">
        <v>205</v>
      </c>
      <c r="C511" s="381">
        <v>6</v>
      </c>
      <c r="D511" s="382">
        <v>48</v>
      </c>
      <c r="E511" s="382">
        <v>48</v>
      </c>
      <c r="F511" s="382">
        <v>30</v>
      </c>
      <c r="G511" s="382">
        <v>12</v>
      </c>
      <c r="H511" s="382">
        <v>0</v>
      </c>
      <c r="I511" s="382">
        <v>9</v>
      </c>
      <c r="J511" s="382">
        <v>1684</v>
      </c>
      <c r="K511" s="382">
        <v>156</v>
      </c>
      <c r="L511" s="382">
        <v>28</v>
      </c>
      <c r="M511" s="382">
        <v>703</v>
      </c>
      <c r="N511" s="382">
        <v>142</v>
      </c>
      <c r="O511" s="382">
        <v>7</v>
      </c>
      <c r="P511" s="382">
        <v>66</v>
      </c>
      <c r="Q511" s="383">
        <v>55</v>
      </c>
      <c r="R511" s="663">
        <f>SUM(C511:Q511)</f>
        <v>2994</v>
      </c>
      <c r="S511" s="675">
        <f>R511/SUM(R511:R513)</f>
        <v>0.18243860825056366</v>
      </c>
      <c r="T511" s="14"/>
      <c r="U511" s="14"/>
      <c r="V511" s="14"/>
      <c r="W511" s="1944"/>
      <c r="X511" s="14"/>
      <c r="Y511" s="14"/>
      <c r="Z511" s="14"/>
      <c r="AA511" s="14"/>
      <c r="AB511" s="14"/>
      <c r="AC511" s="14"/>
      <c r="AD511" s="14"/>
      <c r="AE511" s="14"/>
      <c r="AF511" s="14"/>
      <c r="AG511" s="14"/>
    </row>
    <row r="512" spans="1:33" ht="15.75" hidden="1" customHeight="1" x14ac:dyDescent="0.25">
      <c r="A512" s="2147"/>
      <c r="B512" s="78" t="s">
        <v>206</v>
      </c>
      <c r="C512" s="384">
        <v>0</v>
      </c>
      <c r="D512" s="385">
        <v>12</v>
      </c>
      <c r="E512" s="385">
        <v>11</v>
      </c>
      <c r="F512" s="385">
        <v>4</v>
      </c>
      <c r="G512" s="385">
        <v>0</v>
      </c>
      <c r="H512" s="385">
        <v>0</v>
      </c>
      <c r="I512" s="385">
        <v>1</v>
      </c>
      <c r="J512" s="385">
        <v>298</v>
      </c>
      <c r="K512" s="385">
        <v>37</v>
      </c>
      <c r="L512" s="385">
        <v>3</v>
      </c>
      <c r="M512" s="385">
        <v>64</v>
      </c>
      <c r="N512" s="385">
        <v>46</v>
      </c>
      <c r="O512" s="385">
        <v>1</v>
      </c>
      <c r="P512" s="385">
        <v>22</v>
      </c>
      <c r="Q512" s="386">
        <v>6</v>
      </c>
      <c r="R512" s="664">
        <f t="shared" ref="R512:R519" si="170">SUM(C512:Q512)</f>
        <v>505</v>
      </c>
      <c r="S512" s="676">
        <f>R512/SUM(R511:R513)</f>
        <v>3.0772043141795137E-2</v>
      </c>
      <c r="T512" s="14"/>
      <c r="U512" s="14"/>
      <c r="V512" s="14"/>
      <c r="W512" s="1944"/>
      <c r="X512" s="14"/>
      <c r="Y512" s="14"/>
      <c r="Z512" s="14"/>
      <c r="AA512" s="14"/>
      <c r="AB512" s="14"/>
      <c r="AC512" s="14"/>
      <c r="AD512" s="14"/>
      <c r="AE512" s="14"/>
      <c r="AF512" s="14"/>
      <c r="AG512" s="14"/>
    </row>
    <row r="513" spans="1:33" ht="15.75" hidden="1" customHeight="1" thickBot="1" x14ac:dyDescent="0.3">
      <c r="A513" s="2148"/>
      <c r="B513" s="79" t="s">
        <v>207</v>
      </c>
      <c r="C513" s="387">
        <v>44</v>
      </c>
      <c r="D513" s="388">
        <v>253</v>
      </c>
      <c r="E513" s="388">
        <v>199</v>
      </c>
      <c r="F513" s="388">
        <v>105</v>
      </c>
      <c r="G513" s="388">
        <v>103</v>
      </c>
      <c r="H513" s="388">
        <v>0</v>
      </c>
      <c r="I513" s="388">
        <v>25</v>
      </c>
      <c r="J513" s="388">
        <v>7740</v>
      </c>
      <c r="K513" s="388">
        <v>361</v>
      </c>
      <c r="L513" s="388">
        <v>191</v>
      </c>
      <c r="M513" s="388">
        <v>2357</v>
      </c>
      <c r="N513" s="388">
        <v>798</v>
      </c>
      <c r="O513" s="388">
        <v>40</v>
      </c>
      <c r="P513" s="388">
        <v>405</v>
      </c>
      <c r="Q513" s="389">
        <v>291</v>
      </c>
      <c r="R513" s="665">
        <f t="shared" si="170"/>
        <v>12912</v>
      </c>
      <c r="S513" s="694">
        <f>R513/SUM(R511:R513)</f>
        <v>0.78678934860764127</v>
      </c>
      <c r="T513" s="14"/>
      <c r="U513" s="14"/>
      <c r="V513" s="14"/>
      <c r="W513" s="1944"/>
      <c r="X513" s="14"/>
      <c r="Y513" s="14"/>
      <c r="Z513" s="14"/>
      <c r="AA513" s="14"/>
      <c r="AB513" s="14"/>
      <c r="AC513" s="14"/>
      <c r="AD513" s="14"/>
      <c r="AE513" s="14"/>
      <c r="AF513" s="14"/>
      <c r="AG513" s="14"/>
    </row>
    <row r="514" spans="1:33" ht="15.75" hidden="1" customHeight="1" x14ac:dyDescent="0.25">
      <c r="A514" s="2170" t="s">
        <v>169</v>
      </c>
      <c r="B514" s="75" t="s">
        <v>205</v>
      </c>
      <c r="C514" s="565">
        <v>1</v>
      </c>
      <c r="D514" s="372">
        <v>8</v>
      </c>
      <c r="E514" s="372">
        <v>8</v>
      </c>
      <c r="F514" s="372">
        <v>3</v>
      </c>
      <c r="G514" s="372">
        <v>2</v>
      </c>
      <c r="H514" s="372">
        <v>0</v>
      </c>
      <c r="I514" s="372">
        <v>0</v>
      </c>
      <c r="J514" s="372">
        <v>281</v>
      </c>
      <c r="K514" s="372">
        <v>14</v>
      </c>
      <c r="L514" s="372">
        <v>4</v>
      </c>
      <c r="M514" s="372">
        <v>119</v>
      </c>
      <c r="N514" s="372">
        <v>22</v>
      </c>
      <c r="O514" s="372">
        <v>0</v>
      </c>
      <c r="P514" s="372">
        <v>11</v>
      </c>
      <c r="Q514" s="373">
        <v>6</v>
      </c>
      <c r="R514" s="660">
        <f t="shared" si="170"/>
        <v>479</v>
      </c>
      <c r="S514" s="678">
        <f>R514/SUM(R514:R516)</f>
        <v>7.6935432059106967E-2</v>
      </c>
      <c r="T514" s="14"/>
      <c r="U514" s="14"/>
      <c r="V514" s="14"/>
      <c r="W514" s="1944"/>
      <c r="X514" s="14"/>
      <c r="Y514" s="14"/>
      <c r="Z514" s="14"/>
      <c r="AA514" s="14"/>
      <c r="AB514" s="14"/>
      <c r="AC514" s="14"/>
      <c r="AD514" s="14"/>
      <c r="AE514" s="14"/>
      <c r="AF514" s="14"/>
      <c r="AG514" s="14"/>
    </row>
    <row r="515" spans="1:33" ht="15.75" hidden="1" customHeight="1" x14ac:dyDescent="0.25">
      <c r="A515" s="2147"/>
      <c r="B515" s="76" t="s">
        <v>206</v>
      </c>
      <c r="C515" s="567">
        <v>1</v>
      </c>
      <c r="D515" s="379">
        <v>2</v>
      </c>
      <c r="E515" s="379">
        <v>1</v>
      </c>
      <c r="F515" s="379">
        <v>0</v>
      </c>
      <c r="G515" s="379">
        <v>0</v>
      </c>
      <c r="H515" s="379">
        <v>0</v>
      </c>
      <c r="I515" s="379">
        <v>1</v>
      </c>
      <c r="J515" s="379">
        <v>54</v>
      </c>
      <c r="K515" s="379">
        <v>4</v>
      </c>
      <c r="L515" s="379">
        <v>1</v>
      </c>
      <c r="M515" s="379">
        <v>18</v>
      </c>
      <c r="N515" s="379">
        <v>7</v>
      </c>
      <c r="O515" s="379">
        <v>0</v>
      </c>
      <c r="P515" s="379">
        <v>4</v>
      </c>
      <c r="Q515" s="380">
        <v>1</v>
      </c>
      <c r="R515" s="661">
        <f t="shared" si="170"/>
        <v>94</v>
      </c>
      <c r="S515" s="679">
        <f>R515/SUM(R514:R516)</f>
        <v>1.5097976228718278E-2</v>
      </c>
      <c r="T515" s="14"/>
      <c r="U515" s="14"/>
      <c r="V515" s="14"/>
      <c r="W515" s="1944"/>
      <c r="X515" s="14"/>
      <c r="Y515" s="14"/>
      <c r="Z515" s="14"/>
      <c r="AA515" s="14"/>
      <c r="AB515" s="14"/>
      <c r="AC515" s="14"/>
      <c r="AD515" s="14"/>
      <c r="AE515" s="14"/>
      <c r="AF515" s="14"/>
      <c r="AG515" s="14"/>
    </row>
    <row r="516" spans="1:33" ht="15.75" hidden="1" customHeight="1" thickBot="1" x14ac:dyDescent="0.3">
      <c r="A516" s="2147"/>
      <c r="B516" s="122" t="s">
        <v>207</v>
      </c>
      <c r="C516" s="569">
        <v>17</v>
      </c>
      <c r="D516" s="377">
        <v>112</v>
      </c>
      <c r="E516" s="377">
        <v>75</v>
      </c>
      <c r="F516" s="377">
        <v>37</v>
      </c>
      <c r="G516" s="377">
        <v>31</v>
      </c>
      <c r="H516" s="377">
        <v>0</v>
      </c>
      <c r="I516" s="377">
        <v>13</v>
      </c>
      <c r="J516" s="377">
        <v>3622</v>
      </c>
      <c r="K516" s="377">
        <v>136</v>
      </c>
      <c r="L516" s="377">
        <v>63</v>
      </c>
      <c r="M516" s="377">
        <v>901</v>
      </c>
      <c r="N516" s="377">
        <v>356</v>
      </c>
      <c r="O516" s="377">
        <v>20</v>
      </c>
      <c r="P516" s="377">
        <v>148</v>
      </c>
      <c r="Q516" s="378">
        <v>122</v>
      </c>
      <c r="R516" s="662">
        <f t="shared" si="170"/>
        <v>5653</v>
      </c>
      <c r="S516" s="689">
        <f>R516/SUM(R514:R516)</f>
        <v>0.90796659171217475</v>
      </c>
      <c r="T516" s="14"/>
      <c r="U516" s="14"/>
      <c r="V516" s="14"/>
      <c r="W516" s="1944"/>
      <c r="X516" s="14"/>
      <c r="Y516" s="14"/>
      <c r="Z516" s="14"/>
      <c r="AA516" s="14"/>
      <c r="AB516" s="14"/>
      <c r="AC516" s="14"/>
      <c r="AD516" s="14"/>
      <c r="AE516" s="14"/>
      <c r="AF516" s="14"/>
      <c r="AG516" s="14"/>
    </row>
    <row r="517" spans="1:33" ht="15.75" hidden="1" customHeight="1" x14ac:dyDescent="0.25">
      <c r="A517" s="2170" t="s">
        <v>170</v>
      </c>
      <c r="B517" s="80" t="s">
        <v>205</v>
      </c>
      <c r="C517" s="578">
        <v>0</v>
      </c>
      <c r="D517" s="391">
        <v>2</v>
      </c>
      <c r="E517" s="391">
        <v>2</v>
      </c>
      <c r="F517" s="391">
        <v>1</v>
      </c>
      <c r="G517" s="391">
        <v>1</v>
      </c>
      <c r="H517" s="391">
        <v>0</v>
      </c>
      <c r="I517" s="391">
        <v>0</v>
      </c>
      <c r="J517" s="391">
        <v>103</v>
      </c>
      <c r="K517" s="391">
        <v>1</v>
      </c>
      <c r="L517" s="391">
        <v>1</v>
      </c>
      <c r="M517" s="391">
        <v>15</v>
      </c>
      <c r="N517" s="391">
        <v>12</v>
      </c>
      <c r="O517" s="391">
        <v>2</v>
      </c>
      <c r="P517" s="391">
        <v>7</v>
      </c>
      <c r="Q517" s="392">
        <v>3</v>
      </c>
      <c r="R517" s="666">
        <f t="shared" si="170"/>
        <v>150</v>
      </c>
      <c r="S517" s="675">
        <f>R517/SUM(R517:R519)</f>
        <v>0.16447368421052633</v>
      </c>
      <c r="T517" s="14"/>
      <c r="U517" s="14"/>
      <c r="V517" s="14"/>
      <c r="W517" s="1944"/>
      <c r="X517" s="14"/>
      <c r="Y517" s="14"/>
      <c r="Z517" s="14"/>
      <c r="AA517" s="14"/>
      <c r="AB517" s="14"/>
      <c r="AC517" s="14"/>
      <c r="AD517" s="14"/>
      <c r="AE517" s="14"/>
      <c r="AF517" s="14"/>
      <c r="AG517" s="14"/>
    </row>
    <row r="518" spans="1:33" ht="15.75" hidden="1" customHeight="1" x14ac:dyDescent="0.25">
      <c r="A518" s="2147"/>
      <c r="B518" s="78" t="s">
        <v>206</v>
      </c>
      <c r="C518" s="573">
        <v>0</v>
      </c>
      <c r="D518" s="385">
        <v>0</v>
      </c>
      <c r="E518" s="385">
        <v>1</v>
      </c>
      <c r="F518" s="385">
        <v>0</v>
      </c>
      <c r="G518" s="385">
        <v>0</v>
      </c>
      <c r="H518" s="385">
        <v>0</v>
      </c>
      <c r="I518" s="385">
        <v>0</v>
      </c>
      <c r="J518" s="385">
        <v>21</v>
      </c>
      <c r="K518" s="385">
        <v>1</v>
      </c>
      <c r="L518" s="385">
        <v>0</v>
      </c>
      <c r="M518" s="385">
        <v>4</v>
      </c>
      <c r="N518" s="385">
        <v>1</v>
      </c>
      <c r="O518" s="385">
        <v>0</v>
      </c>
      <c r="P518" s="385">
        <v>1</v>
      </c>
      <c r="Q518" s="386">
        <v>0</v>
      </c>
      <c r="R518" s="664">
        <f t="shared" si="170"/>
        <v>29</v>
      </c>
      <c r="S518" s="676">
        <f>R518/SUM(R517:R519)</f>
        <v>3.1798245614035089E-2</v>
      </c>
      <c r="T518" s="14"/>
      <c r="U518" s="14"/>
      <c r="V518" s="14"/>
      <c r="W518" s="1944"/>
      <c r="X518" s="14"/>
      <c r="Y518" s="14"/>
      <c r="Z518" s="14"/>
      <c r="AA518" s="14"/>
      <c r="AB518" s="14"/>
      <c r="AC518" s="14"/>
      <c r="AD518" s="14"/>
      <c r="AE518" s="14"/>
      <c r="AF518" s="14"/>
      <c r="AG518" s="14"/>
    </row>
    <row r="519" spans="1:33" ht="15.75" hidden="1" customHeight="1" thickBot="1" x14ac:dyDescent="0.3">
      <c r="A519" s="2171"/>
      <c r="B519" s="156" t="s">
        <v>207</v>
      </c>
      <c r="C519" s="580">
        <v>5</v>
      </c>
      <c r="D519" s="394">
        <v>18</v>
      </c>
      <c r="E519" s="394">
        <v>9</v>
      </c>
      <c r="F519" s="394">
        <v>9</v>
      </c>
      <c r="G519" s="394">
        <v>4</v>
      </c>
      <c r="H519" s="394">
        <v>0</v>
      </c>
      <c r="I519" s="394">
        <v>2</v>
      </c>
      <c r="J519" s="394">
        <v>421</v>
      </c>
      <c r="K519" s="394">
        <v>16</v>
      </c>
      <c r="L519" s="394">
        <v>10</v>
      </c>
      <c r="M519" s="394">
        <v>127</v>
      </c>
      <c r="N519" s="394">
        <v>47</v>
      </c>
      <c r="O519" s="394">
        <v>5</v>
      </c>
      <c r="P519" s="394">
        <v>32</v>
      </c>
      <c r="Q519" s="395">
        <v>28</v>
      </c>
      <c r="R519" s="667">
        <f t="shared" si="170"/>
        <v>733</v>
      </c>
      <c r="S519" s="692">
        <f>R519/SUM(R517:R519)</f>
        <v>0.80372807017543857</v>
      </c>
      <c r="T519" s="14"/>
      <c r="U519" s="14"/>
      <c r="V519" s="14"/>
      <c r="W519" s="1944"/>
      <c r="X519" s="14"/>
      <c r="Y519" s="14"/>
      <c r="Z519" s="14"/>
      <c r="AA519" s="14"/>
      <c r="AB519" s="14"/>
      <c r="AC519" s="14"/>
      <c r="AD519" s="14"/>
      <c r="AE519" s="14"/>
      <c r="AF519" s="14"/>
      <c r="AG519" s="14"/>
    </row>
    <row r="520" spans="1:33" ht="15.75" hidden="1" customHeight="1" thickTop="1" x14ac:dyDescent="0.25">
      <c r="A520" s="2147" t="s">
        <v>135</v>
      </c>
      <c r="B520" s="155" t="s">
        <v>205</v>
      </c>
      <c r="C520" s="226">
        <v>7</v>
      </c>
      <c r="D520" s="224">
        <v>59</v>
      </c>
      <c r="E520" s="224">
        <v>59</v>
      </c>
      <c r="F520" s="224">
        <v>34</v>
      </c>
      <c r="G520" s="224">
        <v>15</v>
      </c>
      <c r="H520" s="224">
        <v>0</v>
      </c>
      <c r="I520" s="224">
        <v>9</v>
      </c>
      <c r="J520" s="224">
        <v>2070</v>
      </c>
      <c r="K520" s="224">
        <v>171</v>
      </c>
      <c r="L520" s="224">
        <v>33</v>
      </c>
      <c r="M520" s="224">
        <v>837</v>
      </c>
      <c r="N520" s="224">
        <v>176</v>
      </c>
      <c r="O520" s="224">
        <v>9</v>
      </c>
      <c r="P520" s="224">
        <v>84</v>
      </c>
      <c r="Q520" s="225">
        <v>64</v>
      </c>
      <c r="R520" s="639">
        <f>SUM(C520:Q520)</f>
        <v>3627</v>
      </c>
      <c r="S520" s="866">
        <f>R520/SUM(R520:R522)</f>
        <v>0.1532384131142</v>
      </c>
      <c r="T520" s="14"/>
      <c r="U520" s="14"/>
      <c r="V520" s="14"/>
      <c r="W520" s="1944"/>
      <c r="X520" s="14"/>
      <c r="Y520" s="14"/>
      <c r="Z520" s="14"/>
      <c r="AA520" s="14"/>
      <c r="AB520" s="14"/>
      <c r="AC520" s="14"/>
      <c r="AD520" s="14"/>
      <c r="AE520" s="14"/>
      <c r="AF520" s="14"/>
      <c r="AG520" s="14"/>
    </row>
    <row r="521" spans="1:33" ht="15.75" hidden="1" customHeight="1" x14ac:dyDescent="0.25">
      <c r="A521" s="2147"/>
      <c r="B521" s="76" t="s">
        <v>206</v>
      </c>
      <c r="C521" s="222">
        <v>1</v>
      </c>
      <c r="D521" s="227">
        <v>14</v>
      </c>
      <c r="E521" s="227">
        <v>13</v>
      </c>
      <c r="F521" s="227">
        <v>4</v>
      </c>
      <c r="G521" s="227">
        <v>0</v>
      </c>
      <c r="H521" s="227">
        <v>0</v>
      </c>
      <c r="I521" s="227">
        <v>2</v>
      </c>
      <c r="J521" s="227">
        <v>374</v>
      </c>
      <c r="K521" s="227">
        <v>42</v>
      </c>
      <c r="L521" s="227">
        <v>4</v>
      </c>
      <c r="M521" s="227">
        <v>86</v>
      </c>
      <c r="N521" s="227">
        <v>54</v>
      </c>
      <c r="O521" s="227">
        <v>1</v>
      </c>
      <c r="P521" s="227">
        <v>27</v>
      </c>
      <c r="Q521" s="228">
        <v>7</v>
      </c>
      <c r="R521" s="636">
        <f>SUM(C521:Q521)</f>
        <v>629</v>
      </c>
      <c r="S521" s="679">
        <f>R521/SUM(R520:R522)</f>
        <v>2.6574844733617813E-2</v>
      </c>
    </row>
    <row r="522" spans="1:33" ht="15.75" hidden="1" customHeight="1" thickBot="1" x14ac:dyDescent="0.3">
      <c r="A522" s="2148"/>
      <c r="B522" s="77" t="s">
        <v>207</v>
      </c>
      <c r="C522" s="223">
        <v>67</v>
      </c>
      <c r="D522" s="281">
        <v>383</v>
      </c>
      <c r="E522" s="281">
        <v>287</v>
      </c>
      <c r="F522" s="281">
        <v>151</v>
      </c>
      <c r="G522" s="281">
        <v>138</v>
      </c>
      <c r="H522" s="281">
        <v>0</v>
      </c>
      <c r="I522" s="281">
        <v>40</v>
      </c>
      <c r="J522" s="281">
        <v>11844</v>
      </c>
      <c r="K522" s="281">
        <v>517</v>
      </c>
      <c r="L522" s="281">
        <v>266</v>
      </c>
      <c r="M522" s="281">
        <v>3415</v>
      </c>
      <c r="N522" s="281">
        <v>1211</v>
      </c>
      <c r="O522" s="281">
        <v>65</v>
      </c>
      <c r="P522" s="281">
        <v>587</v>
      </c>
      <c r="Q522" s="637">
        <v>442</v>
      </c>
      <c r="R522" s="638">
        <f>SUM(C522:Q522)</f>
        <v>19413</v>
      </c>
      <c r="S522" s="680">
        <f>R522/SUM(R520:R522)</f>
        <v>0.82018674215218212</v>
      </c>
    </row>
    <row r="523" spans="1:33" ht="15.75" hidden="1" customHeight="1" x14ac:dyDescent="0.25">
      <c r="A523" s="2170" t="s">
        <v>134</v>
      </c>
      <c r="B523" s="80" t="s">
        <v>205</v>
      </c>
      <c r="C523" s="669">
        <f>C520/SUM(C520:C522)</f>
        <v>9.3333333333333338E-2</v>
      </c>
      <c r="D523" s="320">
        <f>D520/SUM(D520:D522)</f>
        <v>0.12938596491228072</v>
      </c>
      <c r="E523" s="320">
        <f>E520/SUM(E520:E522)</f>
        <v>0.16434540389972144</v>
      </c>
      <c r="F523" s="320">
        <f>F520/SUM(F520:F522)</f>
        <v>0.17989417989417988</v>
      </c>
      <c r="G523" s="320">
        <f>G520/SUM(G520:G522)</f>
        <v>9.8039215686274508E-2</v>
      </c>
      <c r="H523" s="320">
        <v>0</v>
      </c>
      <c r="I523" s="320">
        <f t="shared" ref="I523:R523" si="171">I520/SUM(I520:I522)</f>
        <v>0.17647058823529413</v>
      </c>
      <c r="J523" s="320">
        <f t="shared" si="171"/>
        <v>0.14487681970884658</v>
      </c>
      <c r="K523" s="320">
        <f t="shared" si="171"/>
        <v>0.23424657534246576</v>
      </c>
      <c r="L523" s="320">
        <f t="shared" si="171"/>
        <v>0.10891089108910891</v>
      </c>
      <c r="M523" s="320">
        <f t="shared" si="171"/>
        <v>0.19294605809128632</v>
      </c>
      <c r="N523" s="320">
        <f t="shared" si="171"/>
        <v>0.12213740458015267</v>
      </c>
      <c r="O523" s="320">
        <f t="shared" si="171"/>
        <v>0.12</v>
      </c>
      <c r="P523" s="320">
        <f t="shared" si="171"/>
        <v>0.12034383954154727</v>
      </c>
      <c r="Q523" s="672">
        <f t="shared" si="171"/>
        <v>0.12475633528265107</v>
      </c>
      <c r="R523" s="675">
        <f t="shared" si="171"/>
        <v>0.1532384131142</v>
      </c>
      <c r="S523" s="2152"/>
    </row>
    <row r="524" spans="1:33" ht="15.75" hidden="1" customHeight="1" x14ac:dyDescent="0.25">
      <c r="A524" s="2147"/>
      <c r="B524" s="78" t="s">
        <v>206</v>
      </c>
      <c r="C524" s="670">
        <f>C521/SUM(C520:C522)</f>
        <v>1.3333333333333334E-2</v>
      </c>
      <c r="D524" s="321">
        <f>D521/SUM(D520:D522)</f>
        <v>3.0701754385964911E-2</v>
      </c>
      <c r="E524" s="321">
        <f>E521/SUM(E520:E522)</f>
        <v>3.6211699164345405E-2</v>
      </c>
      <c r="F524" s="321">
        <f>F521/SUM(F520:F522)</f>
        <v>2.1164021164021163E-2</v>
      </c>
      <c r="G524" s="321">
        <f>G521/SUM(G520:G522)</f>
        <v>0</v>
      </c>
      <c r="H524" s="321">
        <v>0</v>
      </c>
      <c r="I524" s="321">
        <f t="shared" ref="I524:R524" si="172">I521/SUM(I520:I522)</f>
        <v>3.9215686274509803E-2</v>
      </c>
      <c r="J524" s="321">
        <f t="shared" si="172"/>
        <v>2.6175811870100783E-2</v>
      </c>
      <c r="K524" s="321">
        <f t="shared" si="172"/>
        <v>5.7534246575342465E-2</v>
      </c>
      <c r="L524" s="321">
        <f t="shared" si="172"/>
        <v>1.3201320132013201E-2</v>
      </c>
      <c r="M524" s="321">
        <f t="shared" si="172"/>
        <v>1.9824804057169201E-2</v>
      </c>
      <c r="N524" s="321">
        <f t="shared" si="172"/>
        <v>3.7473976405274112E-2</v>
      </c>
      <c r="O524" s="321">
        <f t="shared" si="172"/>
        <v>1.3333333333333334E-2</v>
      </c>
      <c r="P524" s="321">
        <f t="shared" si="172"/>
        <v>3.8681948424068767E-2</v>
      </c>
      <c r="Q524" s="673">
        <f t="shared" si="172"/>
        <v>1.364522417153996E-2</v>
      </c>
      <c r="R524" s="676">
        <f t="shared" si="172"/>
        <v>2.6574844733617813E-2</v>
      </c>
      <c r="S524" s="2153"/>
    </row>
    <row r="525" spans="1:33" ht="15.75" hidden="1" customHeight="1" thickBot="1" x14ac:dyDescent="0.3">
      <c r="A525" s="2148"/>
      <c r="B525" s="79" t="s">
        <v>207</v>
      </c>
      <c r="C525" s="671">
        <f>C522/SUM(C520:C522)</f>
        <v>0.89333333333333331</v>
      </c>
      <c r="D525" s="322">
        <f>D522/SUM(D520:D522)</f>
        <v>0.83991228070175439</v>
      </c>
      <c r="E525" s="322">
        <f>E522/SUM(E520:E522)</f>
        <v>0.79944289693593318</v>
      </c>
      <c r="F525" s="322">
        <f>F522/SUM(F520:F522)</f>
        <v>0.79894179894179895</v>
      </c>
      <c r="G525" s="322">
        <f>G522/SUM(G520:G522)</f>
        <v>0.90196078431372551</v>
      </c>
      <c r="H525" s="322">
        <v>0</v>
      </c>
      <c r="I525" s="322">
        <f t="shared" ref="I525:R525" si="173">I522/SUM(I520:I522)</f>
        <v>0.78431372549019607</v>
      </c>
      <c r="J525" s="322">
        <f t="shared" si="173"/>
        <v>0.82894736842105265</v>
      </c>
      <c r="K525" s="322">
        <f t="shared" si="173"/>
        <v>0.70821917808219181</v>
      </c>
      <c r="L525" s="322">
        <f t="shared" si="173"/>
        <v>0.87788778877887785</v>
      </c>
      <c r="M525" s="322">
        <f t="shared" si="173"/>
        <v>0.78722913785154447</v>
      </c>
      <c r="N525" s="322">
        <f t="shared" si="173"/>
        <v>0.84038861901457318</v>
      </c>
      <c r="O525" s="322">
        <f t="shared" si="173"/>
        <v>0.8666666666666667</v>
      </c>
      <c r="P525" s="322">
        <f t="shared" si="173"/>
        <v>0.84097421203438394</v>
      </c>
      <c r="Q525" s="674">
        <f t="shared" si="173"/>
        <v>0.86159844054580892</v>
      </c>
      <c r="R525" s="677">
        <f t="shared" si="173"/>
        <v>0.82018674215218212</v>
      </c>
      <c r="S525" s="2154"/>
    </row>
    <row r="526" spans="1:33" hidden="1" x14ac:dyDescent="0.25"/>
    <row r="532" spans="9:9" x14ac:dyDescent="0.25">
      <c r="I532" s="914"/>
    </row>
  </sheetData>
  <sheetProtection algorithmName="SHA-512" hashValue="95iHzbhnwUTpVXlq7JVisXJlu8mZPUkigb/AgZkaur3CR1fDgKPaHhLVsEaiMlvFWWdqjHcHTweHeZ2gYwy6Ow==" saltValue="Z2kl0QmtcpSCYnln0GPIKQ==" spinCount="100000" sheet="1" objects="1" scenarios="1"/>
  <mergeCells count="208">
    <mergeCell ref="A68:A70"/>
    <mergeCell ref="A71:A73"/>
    <mergeCell ref="A74:A76"/>
    <mergeCell ref="A77:A79"/>
    <mergeCell ref="A80:A82"/>
    <mergeCell ref="S80:S82"/>
    <mergeCell ref="A105:A107"/>
    <mergeCell ref="A108:A110"/>
    <mergeCell ref="A111:A113"/>
    <mergeCell ref="A83:S83"/>
    <mergeCell ref="A85:S85"/>
    <mergeCell ref="A86:A88"/>
    <mergeCell ref="A89:A91"/>
    <mergeCell ref="A92:A94"/>
    <mergeCell ref="A95:A97"/>
    <mergeCell ref="A98:A100"/>
    <mergeCell ref="A101:S101"/>
    <mergeCell ref="A102:A104"/>
    <mergeCell ref="A46:S46"/>
    <mergeCell ref="A48:S48"/>
    <mergeCell ref="A49:A51"/>
    <mergeCell ref="A52:A54"/>
    <mergeCell ref="A55:A57"/>
    <mergeCell ref="A58:A60"/>
    <mergeCell ref="A61:A63"/>
    <mergeCell ref="A64:S64"/>
    <mergeCell ref="A65:A67"/>
    <mergeCell ref="A179:A181"/>
    <mergeCell ref="A182:A184"/>
    <mergeCell ref="A185:A187"/>
    <mergeCell ref="A188:A190"/>
    <mergeCell ref="A142:A144"/>
    <mergeCell ref="A145:A147"/>
    <mergeCell ref="A148:A150"/>
    <mergeCell ref="A151:A153"/>
    <mergeCell ref="A154:A156"/>
    <mergeCell ref="S154:S156"/>
    <mergeCell ref="A114:A116"/>
    <mergeCell ref="A117:A119"/>
    <mergeCell ref="S117:S119"/>
    <mergeCell ref="A191:A193"/>
    <mergeCell ref="S191:S193"/>
    <mergeCell ref="A157:S157"/>
    <mergeCell ref="A159:S159"/>
    <mergeCell ref="A160:A162"/>
    <mergeCell ref="A163:A165"/>
    <mergeCell ref="A166:A168"/>
    <mergeCell ref="A169:A171"/>
    <mergeCell ref="A172:A174"/>
    <mergeCell ref="A175:S175"/>
    <mergeCell ref="A176:A178"/>
    <mergeCell ref="A120:S120"/>
    <mergeCell ref="A122:S122"/>
    <mergeCell ref="A123:A125"/>
    <mergeCell ref="A126:A128"/>
    <mergeCell ref="A129:A131"/>
    <mergeCell ref="A132:A134"/>
    <mergeCell ref="A135:A137"/>
    <mergeCell ref="A138:S138"/>
    <mergeCell ref="A139:A141"/>
    <mergeCell ref="A9:S9"/>
    <mergeCell ref="A11:S11"/>
    <mergeCell ref="A12:A14"/>
    <mergeCell ref="A15:A17"/>
    <mergeCell ref="A18:A20"/>
    <mergeCell ref="A34:A36"/>
    <mergeCell ref="A37:A39"/>
    <mergeCell ref="A40:A42"/>
    <mergeCell ref="A21:A23"/>
    <mergeCell ref="A24:A26"/>
    <mergeCell ref="A27:S27"/>
    <mergeCell ref="A28:A30"/>
    <mergeCell ref="A31:A33"/>
    <mergeCell ref="A523:A525"/>
    <mergeCell ref="A504:A506"/>
    <mergeCell ref="A485:S485"/>
    <mergeCell ref="A511:A513"/>
    <mergeCell ref="A514:A516"/>
    <mergeCell ref="A517:A519"/>
    <mergeCell ref="A488:S488"/>
    <mergeCell ref="S504:S506"/>
    <mergeCell ref="A507:S507"/>
    <mergeCell ref="S523:S525"/>
    <mergeCell ref="A520:A522"/>
    <mergeCell ref="A508:A510"/>
    <mergeCell ref="A486:S486"/>
    <mergeCell ref="A489:A491"/>
    <mergeCell ref="A498:A500"/>
    <mergeCell ref="A501:A503"/>
    <mergeCell ref="A492:A494"/>
    <mergeCell ref="A495:A497"/>
    <mergeCell ref="A1:S1"/>
    <mergeCell ref="A446:A448"/>
    <mergeCell ref="A449:A451"/>
    <mergeCell ref="A452:A454"/>
    <mergeCell ref="A455:A457"/>
    <mergeCell ref="A443:S443"/>
    <mergeCell ref="A3:B3"/>
    <mergeCell ref="A442:S442"/>
    <mergeCell ref="A6:B6"/>
    <mergeCell ref="A2:S2"/>
    <mergeCell ref="A8:S8"/>
    <mergeCell ref="A401:S401"/>
    <mergeCell ref="A43:A45"/>
    <mergeCell ref="A420:A422"/>
    <mergeCell ref="A423:A425"/>
    <mergeCell ref="A426:A428"/>
    <mergeCell ref="A429:A431"/>
    <mergeCell ref="A403:S403"/>
    <mergeCell ref="A404:A406"/>
    <mergeCell ref="A407:A409"/>
    <mergeCell ref="A410:A412"/>
    <mergeCell ref="S43:S45"/>
    <mergeCell ref="A432:A434"/>
    <mergeCell ref="A413:A415"/>
    <mergeCell ref="A468:A470"/>
    <mergeCell ref="S480:S482"/>
    <mergeCell ref="A471:A473"/>
    <mergeCell ref="A477:A479"/>
    <mergeCell ref="A480:A482"/>
    <mergeCell ref="A435:A437"/>
    <mergeCell ref="S435:S437"/>
    <mergeCell ref="A445:S445"/>
    <mergeCell ref="A458:A460"/>
    <mergeCell ref="A464:S464"/>
    <mergeCell ref="A474:A476"/>
    <mergeCell ref="A439:S439"/>
    <mergeCell ref="A438:S438"/>
    <mergeCell ref="S461:S463"/>
    <mergeCell ref="A461:A463"/>
    <mergeCell ref="A465:A467"/>
    <mergeCell ref="A416:A418"/>
    <mergeCell ref="A419:S419"/>
    <mergeCell ref="A327:S327"/>
    <mergeCell ref="A329:S329"/>
    <mergeCell ref="A330:A332"/>
    <mergeCell ref="A333:A335"/>
    <mergeCell ref="A336:A338"/>
    <mergeCell ref="S398:S400"/>
    <mergeCell ref="A386:A388"/>
    <mergeCell ref="A389:A391"/>
    <mergeCell ref="A392:A394"/>
    <mergeCell ref="A395:A397"/>
    <mergeCell ref="A398:A400"/>
    <mergeCell ref="A373:A375"/>
    <mergeCell ref="A376:A378"/>
    <mergeCell ref="A379:A381"/>
    <mergeCell ref="A382:S382"/>
    <mergeCell ref="A383:A385"/>
    <mergeCell ref="A364:S364"/>
    <mergeCell ref="A366:S366"/>
    <mergeCell ref="A367:A369"/>
    <mergeCell ref="A370:A372"/>
    <mergeCell ref="A352:A354"/>
    <mergeCell ref="A355:A357"/>
    <mergeCell ref="A299:A301"/>
    <mergeCell ref="A302:A304"/>
    <mergeCell ref="A305:A307"/>
    <mergeCell ref="A308:S308"/>
    <mergeCell ref="A309:A311"/>
    <mergeCell ref="A358:A360"/>
    <mergeCell ref="A361:A363"/>
    <mergeCell ref="S361:S363"/>
    <mergeCell ref="A339:A341"/>
    <mergeCell ref="A342:A344"/>
    <mergeCell ref="A345:S345"/>
    <mergeCell ref="A346:A348"/>
    <mergeCell ref="A349:A351"/>
    <mergeCell ref="A312:A314"/>
    <mergeCell ref="A315:A317"/>
    <mergeCell ref="A318:A320"/>
    <mergeCell ref="A321:A323"/>
    <mergeCell ref="A324:A326"/>
    <mergeCell ref="S324:S326"/>
    <mergeCell ref="A290:S290"/>
    <mergeCell ref="A292:S292"/>
    <mergeCell ref="A293:A295"/>
    <mergeCell ref="A296:A298"/>
    <mergeCell ref="A242:S242"/>
    <mergeCell ref="A244:S244"/>
    <mergeCell ref="A249:A252"/>
    <mergeCell ref="A266:A269"/>
    <mergeCell ref="A270:A273"/>
    <mergeCell ref="A274:A277"/>
    <mergeCell ref="A278:A281"/>
    <mergeCell ref="A282:A285"/>
    <mergeCell ref="A286:A289"/>
    <mergeCell ref="S286:S289"/>
    <mergeCell ref="A245:A248"/>
    <mergeCell ref="A253:A256"/>
    <mergeCell ref="A257:A260"/>
    <mergeCell ref="A261:A264"/>
    <mergeCell ref="A265:S265"/>
    <mergeCell ref="A234:A237"/>
    <mergeCell ref="A238:A241"/>
    <mergeCell ref="S238:S241"/>
    <mergeCell ref="A194:S194"/>
    <mergeCell ref="A196:S196"/>
    <mergeCell ref="A197:A200"/>
    <mergeCell ref="A213:A216"/>
    <mergeCell ref="A217:S217"/>
    <mergeCell ref="A218:A221"/>
    <mergeCell ref="A205:A208"/>
    <mergeCell ref="A201:A204"/>
    <mergeCell ref="A209:A212"/>
    <mergeCell ref="A222:A225"/>
    <mergeCell ref="A226:A229"/>
    <mergeCell ref="A230:A233"/>
  </mergeCells>
  <printOptions horizontalCentered="1"/>
  <pageMargins left="0" right="0" top="0.61499999999999999" bottom="3.3333333333333298E-2" header="0.19166666666666701" footer="0.3"/>
  <pageSetup scale="59" firstPageNumber="10"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D4:D5 F4:F5 E4:E5" formulaRange="1"/>
    <ignoredError sqref="R198 R201 B174 Q190 R174 S179 S182 S18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20"/>
  <sheetViews>
    <sheetView showGridLines="0" zoomScaleNormal="100" workbookViewId="0">
      <selection activeCell="R3" sqref="R3"/>
    </sheetView>
  </sheetViews>
  <sheetFormatPr defaultColWidth="9.140625" defaultRowHeight="15" x14ac:dyDescent="0.25"/>
  <cols>
    <col min="1" max="1" width="21.140625" style="1" customWidth="1"/>
    <col min="2" max="4" width="11" style="197" hidden="1" customWidth="1"/>
    <col min="5" max="6" width="9.42578125" style="197" hidden="1" customWidth="1"/>
    <col min="7" max="9" width="11" style="197" hidden="1" customWidth="1"/>
    <col min="10" max="11" width="11" style="197" customWidth="1"/>
    <col min="12" max="12" width="9.140625" style="1325"/>
    <col min="13" max="13" width="9.140625" style="197"/>
    <col min="14" max="18" width="9.140625" style="1325"/>
    <col min="19" max="16384" width="9.140625" style="197"/>
  </cols>
  <sheetData>
    <row r="1" spans="1:18" ht="24" thickBot="1" x14ac:dyDescent="0.4">
      <c r="A1" s="2205" t="s">
        <v>216</v>
      </c>
      <c r="B1" s="2206"/>
      <c r="C1" s="2206"/>
      <c r="D1" s="2206"/>
      <c r="E1" s="2206"/>
      <c r="F1" s="2206"/>
      <c r="G1" s="2206"/>
      <c r="H1" s="2206"/>
      <c r="I1" s="2206"/>
      <c r="J1" s="2206"/>
      <c r="K1" s="2206"/>
      <c r="L1" s="2206"/>
      <c r="M1" s="2206"/>
      <c r="N1" s="2206"/>
      <c r="O1" s="2206"/>
      <c r="P1" s="2206"/>
      <c r="Q1" s="2206"/>
      <c r="R1" s="2206"/>
    </row>
    <row r="2" spans="1:18" ht="33" customHeight="1" thickBot="1" x14ac:dyDescent="0.3">
      <c r="A2" s="132"/>
      <c r="B2" s="175" t="s">
        <v>217</v>
      </c>
      <c r="C2" s="175" t="s">
        <v>218</v>
      </c>
      <c r="D2" s="175" t="s">
        <v>219</v>
      </c>
      <c r="E2" s="175" t="s">
        <v>220</v>
      </c>
      <c r="F2" s="175" t="s">
        <v>221</v>
      </c>
      <c r="G2" s="175" t="s">
        <v>222</v>
      </c>
      <c r="H2" s="175" t="s">
        <v>223</v>
      </c>
      <c r="I2" s="175" t="s">
        <v>224</v>
      </c>
      <c r="J2" s="175" t="s">
        <v>225</v>
      </c>
      <c r="K2" s="175" t="s">
        <v>226</v>
      </c>
      <c r="L2" s="175" t="s">
        <v>227</v>
      </c>
      <c r="M2" s="175" t="s">
        <v>228</v>
      </c>
      <c r="N2" s="175" t="s">
        <v>229</v>
      </c>
      <c r="O2" s="175" t="s">
        <v>230</v>
      </c>
      <c r="P2" s="175" t="s">
        <v>231</v>
      </c>
      <c r="Q2" s="175" t="s">
        <v>232</v>
      </c>
      <c r="R2" s="175" t="s">
        <v>877</v>
      </c>
    </row>
    <row r="3" spans="1:18" ht="25.5" customHeight="1" thickBot="1" x14ac:dyDescent="0.3">
      <c r="A3" s="855" t="s">
        <v>233</v>
      </c>
      <c r="B3" s="396">
        <v>2</v>
      </c>
      <c r="C3" s="854">
        <v>1</v>
      </c>
      <c r="D3" s="854">
        <v>1</v>
      </c>
      <c r="E3" s="854">
        <v>0</v>
      </c>
      <c r="F3" s="854">
        <v>1</v>
      </c>
      <c r="G3" s="854">
        <v>0</v>
      </c>
      <c r="H3" s="854">
        <v>2</v>
      </c>
      <c r="I3" s="854">
        <v>1</v>
      </c>
      <c r="J3" s="854">
        <v>3</v>
      </c>
      <c r="K3" s="854">
        <v>1</v>
      </c>
      <c r="L3" s="854">
        <v>0</v>
      </c>
      <c r="M3" s="854">
        <v>2</v>
      </c>
      <c r="N3" s="854">
        <v>1</v>
      </c>
      <c r="O3" s="854">
        <v>3</v>
      </c>
      <c r="P3" s="1809">
        <v>1</v>
      </c>
      <c r="Q3" s="1809">
        <v>0</v>
      </c>
      <c r="R3" s="1809">
        <v>2</v>
      </c>
    </row>
    <row r="20" spans="1:18" ht="18.75" customHeight="1" x14ac:dyDescent="0.25">
      <c r="A20" s="2207" t="s">
        <v>234</v>
      </c>
      <c r="B20" s="2207"/>
      <c r="C20" s="2207"/>
      <c r="D20" s="2207"/>
      <c r="E20" s="2207"/>
      <c r="F20" s="2207"/>
      <c r="G20" s="2207"/>
      <c r="H20" s="2207"/>
      <c r="I20" s="2207"/>
      <c r="J20" s="2207"/>
      <c r="K20" s="2207"/>
      <c r="L20" s="2207"/>
      <c r="M20" s="2207"/>
      <c r="N20" s="2207"/>
      <c r="O20" s="2207"/>
      <c r="P20" s="2207"/>
      <c r="Q20" s="2207"/>
      <c r="R20" s="2207"/>
    </row>
  </sheetData>
  <sheetProtection algorithmName="SHA-512" hashValue="4j2mhjGXS2G/muAu96025yLZ5gU9yro27ue1NVllB1NNjprv6/wZLKs9UcRizbRlanpVA5/SqAepb+Xriwhf6A==" saltValue="lauHCzh9L/TkpRL+68J5Gg==" spinCount="100000" sheet="1" objects="1" scenarios="1"/>
  <mergeCells count="2">
    <mergeCell ref="A1:R1"/>
    <mergeCell ref="A20:R20"/>
  </mergeCells>
  <hyperlinks>
    <hyperlink ref="A20:M20" r:id="rId1" display="* These counts are for newborn infants less than 72 hours old, who qualify pursuant to A.R.S. § 13-3623.01." xr:uid="{00000000-0004-0000-0700-000000000000}"/>
  </hyperlinks>
  <printOptions horizontalCentered="1"/>
  <pageMargins left="0.7" right="0.7" top="0.89583333333333304" bottom="0.75" header="0.3" footer="0.3"/>
  <pageSetup fitToHeight="0" orientation="landscape" r:id="rId2"/>
  <headerFooter>
    <oddHeader>&amp;L&amp;9
Semi-Annual Child Welfare Report&amp;C&amp;"-,Bold"&amp;14ARIZONA DEPARTMENT of CHILD SAFETY&amp;R&amp;9
July 1, 2021 through December 31, 2021</oddHeader>
    <oddFooter xml:space="preserve">&amp;CPage 12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319"/>
  <sheetViews>
    <sheetView showGridLines="0" zoomScaleNormal="100" workbookViewId="0">
      <selection activeCell="A319" sqref="A319:Q319"/>
    </sheetView>
  </sheetViews>
  <sheetFormatPr defaultColWidth="8.85546875" defaultRowHeight="15" x14ac:dyDescent="0.25"/>
  <cols>
    <col min="1" max="1" width="30.42578125" customWidth="1"/>
    <col min="2" max="16" width="8.42578125" customWidth="1"/>
    <col min="17" max="17" width="8.42578125" style="1" customWidth="1"/>
  </cols>
  <sheetData>
    <row r="1" spans="1:17" s="197" customFormat="1" ht="21.75" thickBot="1" x14ac:dyDescent="0.4">
      <c r="A1" s="2212" t="s">
        <v>235</v>
      </c>
      <c r="B1" s="2213"/>
      <c r="C1" s="2213"/>
      <c r="D1" s="2213"/>
      <c r="E1" s="2213"/>
      <c r="F1" s="2213"/>
      <c r="G1" s="2213"/>
      <c r="H1" s="2213"/>
      <c r="I1" s="2213"/>
      <c r="J1" s="2213"/>
      <c r="K1" s="2213"/>
      <c r="L1" s="2213"/>
      <c r="M1" s="2213"/>
      <c r="N1" s="2213"/>
      <c r="O1" s="2213"/>
      <c r="P1" s="2213"/>
      <c r="Q1" s="2214"/>
    </row>
    <row r="2" spans="1:17" s="1325" customFormat="1" ht="19.5" hidden="1" customHeight="1" thickBot="1" x14ac:dyDescent="0.35">
      <c r="A2" s="2208" t="s">
        <v>236</v>
      </c>
      <c r="B2" s="2209"/>
      <c r="C2" s="2209"/>
      <c r="D2" s="2209"/>
      <c r="E2" s="2209"/>
      <c r="F2" s="2209"/>
      <c r="G2" s="2209"/>
      <c r="H2" s="2209"/>
      <c r="I2" s="2209"/>
      <c r="J2" s="2209"/>
      <c r="K2" s="2209"/>
      <c r="L2" s="2209"/>
      <c r="M2" s="2209"/>
      <c r="N2" s="2209"/>
      <c r="O2" s="2209"/>
      <c r="P2" s="2209"/>
      <c r="Q2" s="2210"/>
    </row>
    <row r="3" spans="1:17" s="1325" customFormat="1" ht="59.25" hidden="1" customHeight="1" thickBot="1" x14ac:dyDescent="0.3">
      <c r="A3" s="131"/>
      <c r="B3" s="759" t="s">
        <v>148</v>
      </c>
      <c r="C3" s="760" t="s">
        <v>149</v>
      </c>
      <c r="D3" s="760" t="s">
        <v>150</v>
      </c>
      <c r="E3" s="760" t="s">
        <v>151</v>
      </c>
      <c r="F3" s="760" t="s">
        <v>152</v>
      </c>
      <c r="G3" s="760" t="s">
        <v>153</v>
      </c>
      <c r="H3" s="760" t="s">
        <v>154</v>
      </c>
      <c r="I3" s="760" t="s">
        <v>155</v>
      </c>
      <c r="J3" s="760" t="s">
        <v>156</v>
      </c>
      <c r="K3" s="760" t="s">
        <v>157</v>
      </c>
      <c r="L3" s="760" t="s">
        <v>158</v>
      </c>
      <c r="M3" s="760" t="s">
        <v>159</v>
      </c>
      <c r="N3" s="760" t="s">
        <v>160</v>
      </c>
      <c r="O3" s="760" t="s">
        <v>161</v>
      </c>
      <c r="P3" s="761" t="s">
        <v>162</v>
      </c>
      <c r="Q3" s="72" t="s">
        <v>163</v>
      </c>
    </row>
    <row r="4" spans="1:17" s="1325" customFormat="1" ht="15.75" hidden="1" thickBot="1" x14ac:dyDescent="0.3">
      <c r="A4" s="2126" t="s">
        <v>237</v>
      </c>
      <c r="B4" s="2127"/>
      <c r="C4" s="2127"/>
      <c r="D4" s="2127"/>
      <c r="E4" s="2127"/>
      <c r="F4" s="2127"/>
      <c r="G4" s="2127"/>
      <c r="H4" s="2127"/>
      <c r="I4" s="2127"/>
      <c r="J4" s="2127"/>
      <c r="K4" s="2127"/>
      <c r="L4" s="2127"/>
      <c r="M4" s="2127"/>
      <c r="N4" s="2127"/>
      <c r="O4" s="2127"/>
      <c r="P4" s="2127"/>
      <c r="Q4" s="2128"/>
    </row>
    <row r="5" spans="1:17" s="1325" customFormat="1" ht="24.75" hidden="1" customHeight="1" x14ac:dyDescent="0.25">
      <c r="A5" s="168" t="s">
        <v>238</v>
      </c>
      <c r="B5" s="1428"/>
      <c r="C5" s="1429"/>
      <c r="D5" s="1429"/>
      <c r="E5" s="1429"/>
      <c r="F5" s="1429"/>
      <c r="G5" s="1429"/>
      <c r="H5" s="1429"/>
      <c r="I5" s="919"/>
      <c r="J5" s="1429"/>
      <c r="K5" s="1429"/>
      <c r="L5" s="1429"/>
      <c r="M5" s="1429"/>
      <c r="N5" s="1429"/>
      <c r="O5" s="1429"/>
      <c r="P5" s="1430"/>
      <c r="Q5" s="337">
        <f>SUM(B5:P5)</f>
        <v>0</v>
      </c>
    </row>
    <row r="6" spans="1:17" s="1325" customFormat="1" ht="24.75" hidden="1" customHeight="1" thickBot="1" x14ac:dyDescent="0.3">
      <c r="A6" s="91" t="s">
        <v>239</v>
      </c>
      <c r="B6" s="262" t="e">
        <f>SUM(B5/Q5)</f>
        <v>#DIV/0!</v>
      </c>
      <c r="C6" s="292" t="e">
        <f>SUM(C5/Q5)</f>
        <v>#DIV/0!</v>
      </c>
      <c r="D6" s="292" t="e">
        <f>SUM(D5/Q5)</f>
        <v>#DIV/0!</v>
      </c>
      <c r="E6" s="292" t="e">
        <f>SUM(E5/Q5)</f>
        <v>#DIV/0!</v>
      </c>
      <c r="F6" s="292" t="e">
        <f>SUM(F5/Q5)</f>
        <v>#DIV/0!</v>
      </c>
      <c r="G6" s="292" t="e">
        <f>SUM(G5/Q5)</f>
        <v>#DIV/0!</v>
      </c>
      <c r="H6" s="292" t="e">
        <f>SUM(H5/Q5)</f>
        <v>#DIV/0!</v>
      </c>
      <c r="I6" s="292" t="e">
        <f>SUM(I5/Q5)</f>
        <v>#DIV/0!</v>
      </c>
      <c r="J6" s="292" t="e">
        <f>SUM(J5/Q5)</f>
        <v>#DIV/0!</v>
      </c>
      <c r="K6" s="292" t="e">
        <f>SUM(K5/Q5)</f>
        <v>#DIV/0!</v>
      </c>
      <c r="L6" s="292" t="e">
        <f>SUM(L5/Q5)</f>
        <v>#DIV/0!</v>
      </c>
      <c r="M6" s="292" t="e">
        <f>SUM(M5/Q5)</f>
        <v>#DIV/0!</v>
      </c>
      <c r="N6" s="292" t="e">
        <f>SUM(N5/Q5)</f>
        <v>#DIV/0!</v>
      </c>
      <c r="O6" s="292" t="e">
        <f>SUM(O5/Q5)</f>
        <v>#DIV/0!</v>
      </c>
      <c r="P6" s="293" t="e">
        <f>SUM(P5/Q5)</f>
        <v>#DIV/0!</v>
      </c>
      <c r="Q6" s="762" t="e">
        <f>SUM(B6:P6)</f>
        <v>#DIV/0!</v>
      </c>
    </row>
    <row r="7" spans="1:17" s="1325" customFormat="1" ht="9.75" hidden="1" customHeight="1" thickBot="1" x14ac:dyDescent="0.3">
      <c r="A7" s="766"/>
      <c r="B7" s="767"/>
      <c r="C7" s="767"/>
      <c r="D7" s="767"/>
      <c r="E7" s="767"/>
      <c r="F7" s="767"/>
      <c r="G7" s="767"/>
      <c r="H7" s="767"/>
      <c r="I7" s="767"/>
      <c r="J7" s="767"/>
      <c r="K7" s="767"/>
      <c r="L7" s="767"/>
      <c r="M7" s="767"/>
      <c r="N7" s="767"/>
      <c r="O7" s="767"/>
      <c r="P7" s="767"/>
      <c r="Q7" s="768"/>
    </row>
    <row r="8" spans="1:17" s="1325" customFormat="1" ht="15.75" hidden="1" thickBot="1" x14ac:dyDescent="0.3">
      <c r="A8" s="2126" t="s">
        <v>240</v>
      </c>
      <c r="B8" s="2127"/>
      <c r="C8" s="2127"/>
      <c r="D8" s="2127"/>
      <c r="E8" s="2127"/>
      <c r="F8" s="2127"/>
      <c r="G8" s="2127"/>
      <c r="H8" s="2127"/>
      <c r="I8" s="2127"/>
      <c r="J8" s="2127"/>
      <c r="K8" s="2127"/>
      <c r="L8" s="2127"/>
      <c r="M8" s="2127"/>
      <c r="N8" s="2127"/>
      <c r="O8" s="2127"/>
      <c r="P8" s="2127"/>
      <c r="Q8" s="2128"/>
    </row>
    <row r="9" spans="1:17" s="1325" customFormat="1" ht="24.75" hidden="1" customHeight="1" x14ac:dyDescent="0.25">
      <c r="A9" s="168" t="s">
        <v>241</v>
      </c>
      <c r="B9" s="1428"/>
      <c r="C9" s="1429"/>
      <c r="D9" s="1429"/>
      <c r="E9" s="1429"/>
      <c r="F9" s="1429"/>
      <c r="G9" s="1429"/>
      <c r="H9" s="1429"/>
      <c r="I9" s="919"/>
      <c r="J9" s="1429"/>
      <c r="K9" s="1429"/>
      <c r="L9" s="1429"/>
      <c r="M9" s="1429"/>
      <c r="N9" s="1429"/>
      <c r="O9" s="1429"/>
      <c r="P9" s="1430"/>
      <c r="Q9" s="337">
        <f>SUM(B9:P9)</f>
        <v>0</v>
      </c>
    </row>
    <row r="10" spans="1:17" s="1325" customFormat="1" ht="24.75" hidden="1" customHeight="1" thickBot="1" x14ac:dyDescent="0.3">
      <c r="A10" s="91" t="s">
        <v>242</v>
      </c>
      <c r="B10" s="262" t="e">
        <f>SUM(B9/Q9)</f>
        <v>#DIV/0!</v>
      </c>
      <c r="C10" s="292" t="e">
        <f>SUM(C9/Q9)</f>
        <v>#DIV/0!</v>
      </c>
      <c r="D10" s="292" t="e">
        <f>SUM(D9/Q9)</f>
        <v>#DIV/0!</v>
      </c>
      <c r="E10" s="292" t="e">
        <f>SUM(E9/Q9)</f>
        <v>#DIV/0!</v>
      </c>
      <c r="F10" s="292" t="e">
        <f>SUM(F9/Q9)</f>
        <v>#DIV/0!</v>
      </c>
      <c r="G10" s="292" t="e">
        <f>SUM(G9/Q9)</f>
        <v>#DIV/0!</v>
      </c>
      <c r="H10" s="292" t="e">
        <f>SUM(H9/Q9)</f>
        <v>#DIV/0!</v>
      </c>
      <c r="I10" s="292" t="e">
        <f>SUM(I9/Q9)</f>
        <v>#DIV/0!</v>
      </c>
      <c r="J10" s="292" t="e">
        <f>SUM(J9/Q9)</f>
        <v>#DIV/0!</v>
      </c>
      <c r="K10" s="292" t="e">
        <f>SUM(K9/Q9)</f>
        <v>#DIV/0!</v>
      </c>
      <c r="L10" s="292" t="e">
        <f>SUM(L9/Q9)</f>
        <v>#DIV/0!</v>
      </c>
      <c r="M10" s="292" t="e">
        <f>SUM(M9/Q9)</f>
        <v>#DIV/0!</v>
      </c>
      <c r="N10" s="292" t="e">
        <f>SUM(N9/Q9)</f>
        <v>#DIV/0!</v>
      </c>
      <c r="O10" s="292" t="e">
        <f>SUM(O9/Q9)</f>
        <v>#DIV/0!</v>
      </c>
      <c r="P10" s="293" t="e">
        <f>SUM(P9/Q9)</f>
        <v>#DIV/0!</v>
      </c>
      <c r="Q10" s="762" t="e">
        <f>SUM(B10:P10)</f>
        <v>#DIV/0!</v>
      </c>
    </row>
    <row r="11" spans="1:17" s="1325" customFormat="1" ht="10.5" hidden="1" customHeight="1" thickBot="1" x14ac:dyDescent="0.3">
      <c r="A11" s="766"/>
      <c r="B11" s="334"/>
      <c r="C11" s="334"/>
      <c r="D11" s="334"/>
      <c r="E11" s="334"/>
      <c r="F11" s="334"/>
      <c r="G11" s="334"/>
      <c r="H11" s="334"/>
      <c r="I11" s="334"/>
      <c r="J11" s="334"/>
      <c r="K11" s="334"/>
      <c r="L11" s="334"/>
      <c r="M11" s="334"/>
      <c r="N11" s="334"/>
      <c r="O11" s="334"/>
      <c r="P11" s="334"/>
      <c r="Q11" s="768"/>
    </row>
    <row r="12" spans="1:17" s="1325" customFormat="1" ht="15.75" hidden="1" customHeight="1" thickBot="1" x14ac:dyDescent="0.3">
      <c r="A12" s="2126" t="s">
        <v>243</v>
      </c>
      <c r="B12" s="2127"/>
      <c r="C12" s="2127"/>
      <c r="D12" s="2127"/>
      <c r="E12" s="2127"/>
      <c r="F12" s="2127"/>
      <c r="G12" s="2127"/>
      <c r="H12" s="2127"/>
      <c r="I12" s="2127"/>
      <c r="J12" s="2127"/>
      <c r="K12" s="2127"/>
      <c r="L12" s="2127"/>
      <c r="M12" s="2127"/>
      <c r="N12" s="2127"/>
      <c r="O12" s="2127"/>
      <c r="P12" s="2127"/>
      <c r="Q12" s="2128"/>
    </row>
    <row r="13" spans="1:17" s="1325" customFormat="1" ht="24.75" hidden="1" customHeight="1" x14ac:dyDescent="0.25">
      <c r="A13" s="168" t="s">
        <v>241</v>
      </c>
      <c r="B13" s="1428"/>
      <c r="C13" s="1429"/>
      <c r="D13" s="1429"/>
      <c r="E13" s="1429"/>
      <c r="F13" s="1429"/>
      <c r="G13" s="1429"/>
      <c r="H13" s="1429"/>
      <c r="I13" s="919"/>
      <c r="J13" s="1429"/>
      <c r="K13" s="1429"/>
      <c r="L13" s="1429"/>
      <c r="M13" s="1429"/>
      <c r="N13" s="1429"/>
      <c r="O13" s="1429"/>
      <c r="P13" s="1430"/>
      <c r="Q13" s="337">
        <f>SUM(B13:P13)</f>
        <v>0</v>
      </c>
    </row>
    <row r="14" spans="1:17" s="1325" customFormat="1" ht="24.75" hidden="1" customHeight="1" x14ac:dyDescent="0.25">
      <c r="A14" s="169" t="s">
        <v>244</v>
      </c>
      <c r="B14" s="1431"/>
      <c r="C14" s="1432"/>
      <c r="D14" s="1432"/>
      <c r="E14" s="1432"/>
      <c r="F14" s="1432"/>
      <c r="G14" s="1432"/>
      <c r="H14" s="1432"/>
      <c r="I14" s="1433"/>
      <c r="J14" s="1432"/>
      <c r="K14" s="1432"/>
      <c r="L14" s="1432"/>
      <c r="M14" s="1432"/>
      <c r="N14" s="1432"/>
      <c r="O14" s="1432"/>
      <c r="P14" s="1434"/>
      <c r="Q14" s="338">
        <f>SUM(B14:P14)</f>
        <v>0</v>
      </c>
    </row>
    <row r="15" spans="1:17" s="1325" customFormat="1" ht="26.25" hidden="1" thickBot="1" x14ac:dyDescent="0.3">
      <c r="A15" s="91" t="s">
        <v>245</v>
      </c>
      <c r="B15" s="260" t="e">
        <f t="shared" ref="B15:Q15" si="0">SUM(B14/B13)</f>
        <v>#DIV/0!</v>
      </c>
      <c r="C15" s="261" t="e">
        <f t="shared" si="0"/>
        <v>#DIV/0!</v>
      </c>
      <c r="D15" s="261" t="e">
        <f t="shared" si="0"/>
        <v>#DIV/0!</v>
      </c>
      <c r="E15" s="261" t="e">
        <f t="shared" si="0"/>
        <v>#DIV/0!</v>
      </c>
      <c r="F15" s="261" t="e">
        <f t="shared" si="0"/>
        <v>#DIV/0!</v>
      </c>
      <c r="G15" s="261" t="e">
        <f t="shared" si="0"/>
        <v>#DIV/0!</v>
      </c>
      <c r="H15" s="261" t="e">
        <f t="shared" si="0"/>
        <v>#DIV/0!</v>
      </c>
      <c r="I15" s="261" t="e">
        <f t="shared" si="0"/>
        <v>#DIV/0!</v>
      </c>
      <c r="J15" s="261" t="e">
        <f t="shared" si="0"/>
        <v>#DIV/0!</v>
      </c>
      <c r="K15" s="261" t="e">
        <f t="shared" si="0"/>
        <v>#DIV/0!</v>
      </c>
      <c r="L15" s="261" t="e">
        <f t="shared" si="0"/>
        <v>#DIV/0!</v>
      </c>
      <c r="M15" s="261" t="e">
        <f t="shared" si="0"/>
        <v>#DIV/0!</v>
      </c>
      <c r="N15" s="261" t="e">
        <f t="shared" si="0"/>
        <v>#DIV/0!</v>
      </c>
      <c r="O15" s="261" t="e">
        <f t="shared" si="0"/>
        <v>#DIV/0!</v>
      </c>
      <c r="P15" s="167" t="e">
        <f t="shared" si="0"/>
        <v>#DIV/0!</v>
      </c>
      <c r="Q15" s="339" t="e">
        <f t="shared" si="0"/>
        <v>#DIV/0!</v>
      </c>
    </row>
    <row r="16" spans="1:17" s="1325" customFormat="1" ht="9.75" hidden="1" customHeight="1" thickBot="1" x14ac:dyDescent="0.3">
      <c r="A16" s="766"/>
      <c r="B16" s="334"/>
      <c r="C16" s="334"/>
      <c r="D16" s="334"/>
      <c r="E16" s="334"/>
      <c r="F16" s="334"/>
      <c r="G16" s="334"/>
      <c r="H16" s="334"/>
      <c r="I16" s="334"/>
      <c r="J16" s="334"/>
      <c r="K16" s="334"/>
      <c r="L16" s="334"/>
      <c r="M16" s="334"/>
      <c r="N16" s="334"/>
      <c r="O16" s="334"/>
      <c r="P16" s="334"/>
      <c r="Q16" s="768"/>
    </row>
    <row r="17" spans="1:17" s="1325" customFormat="1" ht="15.75" hidden="1" customHeight="1" thickBot="1" x14ac:dyDescent="0.3">
      <c r="A17" s="2126" t="s">
        <v>246</v>
      </c>
      <c r="B17" s="2127"/>
      <c r="C17" s="2127"/>
      <c r="D17" s="2127"/>
      <c r="E17" s="2127"/>
      <c r="F17" s="2127"/>
      <c r="G17" s="2127"/>
      <c r="H17" s="2127"/>
      <c r="I17" s="2127"/>
      <c r="J17" s="2127"/>
      <c r="K17" s="2127"/>
      <c r="L17" s="2127"/>
      <c r="M17" s="2127"/>
      <c r="N17" s="2127"/>
      <c r="O17" s="2127"/>
      <c r="P17" s="2127"/>
      <c r="Q17" s="2128"/>
    </row>
    <row r="18" spans="1:17" s="1325" customFormat="1" ht="24.75" hidden="1" customHeight="1" x14ac:dyDescent="0.25">
      <c r="A18" s="168" t="s">
        <v>241</v>
      </c>
      <c r="B18" s="1428"/>
      <c r="C18" s="1429"/>
      <c r="D18" s="1429"/>
      <c r="E18" s="1429"/>
      <c r="F18" s="1429"/>
      <c r="G18" s="1429"/>
      <c r="H18" s="1429"/>
      <c r="I18" s="919"/>
      <c r="J18" s="1429"/>
      <c r="K18" s="1429"/>
      <c r="L18" s="1429"/>
      <c r="M18" s="1429"/>
      <c r="N18" s="1429"/>
      <c r="O18" s="1429"/>
      <c r="P18" s="1430"/>
      <c r="Q18" s="337">
        <f>SUM(B18:P18)</f>
        <v>0</v>
      </c>
    </row>
    <row r="19" spans="1:17" s="1325" customFormat="1" ht="24.75" hidden="1" customHeight="1" x14ac:dyDescent="0.25">
      <c r="A19" s="169" t="s">
        <v>247</v>
      </c>
      <c r="B19" s="1431"/>
      <c r="C19" s="1432"/>
      <c r="D19" s="1432"/>
      <c r="E19" s="1432"/>
      <c r="F19" s="1432"/>
      <c r="G19" s="1432"/>
      <c r="H19" s="1432"/>
      <c r="I19" s="1433"/>
      <c r="J19" s="1432"/>
      <c r="K19" s="1432"/>
      <c r="L19" s="1432"/>
      <c r="M19" s="1432"/>
      <c r="N19" s="1432"/>
      <c r="O19" s="1432"/>
      <c r="P19" s="1434"/>
      <c r="Q19" s="338">
        <f>SUM(B19:P19)</f>
        <v>0</v>
      </c>
    </row>
    <row r="20" spans="1:17" s="1325" customFormat="1" ht="26.25" hidden="1" thickBot="1" x14ac:dyDescent="0.3">
      <c r="A20" s="91" t="s">
        <v>248</v>
      </c>
      <c r="B20" s="260" t="e">
        <f t="shared" ref="B20:Q20" si="1">SUM(B19/B18)</f>
        <v>#DIV/0!</v>
      </c>
      <c r="C20" s="261" t="e">
        <f t="shared" si="1"/>
        <v>#DIV/0!</v>
      </c>
      <c r="D20" s="261" t="e">
        <f t="shared" si="1"/>
        <v>#DIV/0!</v>
      </c>
      <c r="E20" s="261" t="e">
        <f t="shared" si="1"/>
        <v>#DIV/0!</v>
      </c>
      <c r="F20" s="261" t="e">
        <f t="shared" si="1"/>
        <v>#DIV/0!</v>
      </c>
      <c r="G20" s="261" t="e">
        <f t="shared" si="1"/>
        <v>#DIV/0!</v>
      </c>
      <c r="H20" s="261" t="e">
        <f t="shared" si="1"/>
        <v>#DIV/0!</v>
      </c>
      <c r="I20" s="261" t="e">
        <f t="shared" si="1"/>
        <v>#DIV/0!</v>
      </c>
      <c r="J20" s="261" t="e">
        <f t="shared" si="1"/>
        <v>#DIV/0!</v>
      </c>
      <c r="K20" s="261" t="e">
        <f t="shared" si="1"/>
        <v>#DIV/0!</v>
      </c>
      <c r="L20" s="261" t="e">
        <f t="shared" si="1"/>
        <v>#DIV/0!</v>
      </c>
      <c r="M20" s="261" t="e">
        <f t="shared" si="1"/>
        <v>#DIV/0!</v>
      </c>
      <c r="N20" s="261" t="e">
        <f t="shared" si="1"/>
        <v>#DIV/0!</v>
      </c>
      <c r="O20" s="261" t="e">
        <f t="shared" si="1"/>
        <v>#DIV/0!</v>
      </c>
      <c r="P20" s="167" t="e">
        <f t="shared" si="1"/>
        <v>#DIV/0!</v>
      </c>
      <c r="Q20" s="339" t="e">
        <f t="shared" si="1"/>
        <v>#DIV/0!</v>
      </c>
    </row>
    <row r="21" spans="1:17" s="1325" customFormat="1" ht="9.75" hidden="1" customHeight="1" thickBot="1" x14ac:dyDescent="0.3">
      <c r="A21" s="766"/>
      <c r="B21" s="334"/>
      <c r="C21" s="334"/>
      <c r="D21" s="334"/>
      <c r="E21" s="334"/>
      <c r="F21" s="334"/>
      <c r="G21" s="334"/>
      <c r="H21" s="334"/>
      <c r="I21" s="334"/>
      <c r="J21" s="334"/>
      <c r="K21" s="334"/>
      <c r="L21" s="334"/>
      <c r="M21" s="334"/>
      <c r="N21" s="334"/>
      <c r="O21" s="334"/>
      <c r="P21" s="334"/>
      <c r="Q21" s="768"/>
    </row>
    <row r="22" spans="1:17" s="1325" customFormat="1" ht="15.75" hidden="1" customHeight="1" thickBot="1" x14ac:dyDescent="0.3">
      <c r="A22" s="2126" t="s">
        <v>249</v>
      </c>
      <c r="B22" s="2127"/>
      <c r="C22" s="2127"/>
      <c r="D22" s="2127"/>
      <c r="E22" s="2127"/>
      <c r="F22" s="2127"/>
      <c r="G22" s="2127"/>
      <c r="H22" s="2127"/>
      <c r="I22" s="2127"/>
      <c r="J22" s="2127"/>
      <c r="K22" s="2127"/>
      <c r="L22" s="2127"/>
      <c r="M22" s="2127"/>
      <c r="N22" s="2127"/>
      <c r="O22" s="2127"/>
      <c r="P22" s="2127"/>
      <c r="Q22" s="2128"/>
    </row>
    <row r="23" spans="1:17" s="1325" customFormat="1" ht="24.75" hidden="1" customHeight="1" x14ac:dyDescent="0.25">
      <c r="A23" s="168" t="s">
        <v>241</v>
      </c>
      <c r="B23" s="1428"/>
      <c r="C23" s="1429"/>
      <c r="D23" s="1429"/>
      <c r="E23" s="1429"/>
      <c r="F23" s="1429"/>
      <c r="G23" s="1429"/>
      <c r="H23" s="1429"/>
      <c r="I23" s="919"/>
      <c r="J23" s="1429"/>
      <c r="K23" s="1429"/>
      <c r="L23" s="1429"/>
      <c r="M23" s="1429"/>
      <c r="N23" s="1429"/>
      <c r="O23" s="1429"/>
      <c r="P23" s="1430"/>
      <c r="Q23" s="337">
        <f>SUM(B23:P23)</f>
        <v>0</v>
      </c>
    </row>
    <row r="24" spans="1:17" s="1325" customFormat="1" ht="24.75" hidden="1" customHeight="1" x14ac:dyDescent="0.25">
      <c r="A24" s="169" t="s">
        <v>250</v>
      </c>
      <c r="B24" s="1431"/>
      <c r="C24" s="1432"/>
      <c r="D24" s="1432"/>
      <c r="E24" s="1432"/>
      <c r="F24" s="1432"/>
      <c r="G24" s="1432"/>
      <c r="H24" s="1432"/>
      <c r="I24" s="1433"/>
      <c r="J24" s="1432"/>
      <c r="K24" s="1432"/>
      <c r="L24" s="1432"/>
      <c r="M24" s="1432"/>
      <c r="N24" s="1432"/>
      <c r="O24" s="1432"/>
      <c r="P24" s="1434"/>
      <c r="Q24" s="338">
        <f>SUM(B24:P24)</f>
        <v>0</v>
      </c>
    </row>
    <row r="25" spans="1:17" s="1325" customFormat="1" ht="27" hidden="1" customHeight="1" thickBot="1" x14ac:dyDescent="0.3">
      <c r="A25" s="91" t="s">
        <v>251</v>
      </c>
      <c r="B25" s="260" t="e">
        <f t="shared" ref="B25:Q25" si="2">SUM(B24/B23)</f>
        <v>#DIV/0!</v>
      </c>
      <c r="C25" s="261" t="e">
        <f t="shared" si="2"/>
        <v>#DIV/0!</v>
      </c>
      <c r="D25" s="261" t="e">
        <f t="shared" si="2"/>
        <v>#DIV/0!</v>
      </c>
      <c r="E25" s="261" t="e">
        <f t="shared" si="2"/>
        <v>#DIV/0!</v>
      </c>
      <c r="F25" s="261" t="e">
        <f t="shared" si="2"/>
        <v>#DIV/0!</v>
      </c>
      <c r="G25" s="261" t="e">
        <f t="shared" si="2"/>
        <v>#DIV/0!</v>
      </c>
      <c r="H25" s="261" t="e">
        <f t="shared" si="2"/>
        <v>#DIV/0!</v>
      </c>
      <c r="I25" s="261" t="e">
        <f t="shared" si="2"/>
        <v>#DIV/0!</v>
      </c>
      <c r="J25" s="261" t="e">
        <f t="shared" si="2"/>
        <v>#DIV/0!</v>
      </c>
      <c r="K25" s="261" t="e">
        <f t="shared" si="2"/>
        <v>#DIV/0!</v>
      </c>
      <c r="L25" s="261" t="e">
        <f t="shared" si="2"/>
        <v>#DIV/0!</v>
      </c>
      <c r="M25" s="261" t="e">
        <f t="shared" si="2"/>
        <v>#DIV/0!</v>
      </c>
      <c r="N25" s="261" t="e">
        <f t="shared" si="2"/>
        <v>#DIV/0!</v>
      </c>
      <c r="O25" s="261" t="e">
        <f t="shared" si="2"/>
        <v>#DIV/0!</v>
      </c>
      <c r="P25" s="167" t="e">
        <f t="shared" si="2"/>
        <v>#DIV/0!</v>
      </c>
      <c r="Q25" s="339" t="e">
        <f t="shared" si="2"/>
        <v>#DIV/0!</v>
      </c>
    </row>
    <row r="26" spans="1:17" s="1325" customFormat="1" ht="19.5" customHeight="1" thickBot="1" x14ac:dyDescent="0.35">
      <c r="A26" s="2208" t="s">
        <v>1017</v>
      </c>
      <c r="B26" s="2209"/>
      <c r="C26" s="2209"/>
      <c r="D26" s="2209"/>
      <c r="E26" s="2209"/>
      <c r="F26" s="2209"/>
      <c r="G26" s="2209"/>
      <c r="H26" s="2209"/>
      <c r="I26" s="2209"/>
      <c r="J26" s="2209"/>
      <c r="K26" s="2209"/>
      <c r="L26" s="2209"/>
      <c r="M26" s="2209"/>
      <c r="N26" s="2209"/>
      <c r="O26" s="2209"/>
      <c r="P26" s="2209"/>
      <c r="Q26" s="2210"/>
    </row>
    <row r="27" spans="1:17" s="1325" customFormat="1" ht="59.25" customHeight="1" thickBot="1" x14ac:dyDescent="0.3">
      <c r="A27" s="131"/>
      <c r="B27" s="759" t="s">
        <v>148</v>
      </c>
      <c r="C27" s="760" t="s">
        <v>149</v>
      </c>
      <c r="D27" s="760" t="s">
        <v>150</v>
      </c>
      <c r="E27" s="760" t="s">
        <v>151</v>
      </c>
      <c r="F27" s="760" t="s">
        <v>152</v>
      </c>
      <c r="G27" s="760" t="s">
        <v>153</v>
      </c>
      <c r="H27" s="760" t="s">
        <v>154</v>
      </c>
      <c r="I27" s="760" t="s">
        <v>155</v>
      </c>
      <c r="J27" s="760" t="s">
        <v>156</v>
      </c>
      <c r="K27" s="760" t="s">
        <v>157</v>
      </c>
      <c r="L27" s="760" t="s">
        <v>158</v>
      </c>
      <c r="M27" s="760" t="s">
        <v>159</v>
      </c>
      <c r="N27" s="760" t="s">
        <v>160</v>
      </c>
      <c r="O27" s="760" t="s">
        <v>161</v>
      </c>
      <c r="P27" s="761" t="s">
        <v>162</v>
      </c>
      <c r="Q27" s="72" t="s">
        <v>163</v>
      </c>
    </row>
    <row r="28" spans="1:17" s="1325" customFormat="1" ht="15.75" thickBot="1" x14ac:dyDescent="0.3">
      <c r="A28" s="2126" t="s">
        <v>237</v>
      </c>
      <c r="B28" s="2127"/>
      <c r="C28" s="2127"/>
      <c r="D28" s="2127"/>
      <c r="E28" s="2127"/>
      <c r="F28" s="2127"/>
      <c r="G28" s="2127"/>
      <c r="H28" s="2127"/>
      <c r="I28" s="2127"/>
      <c r="J28" s="2127"/>
      <c r="K28" s="2127"/>
      <c r="L28" s="2127"/>
      <c r="M28" s="2127"/>
      <c r="N28" s="2127"/>
      <c r="O28" s="2127"/>
      <c r="P28" s="2127"/>
      <c r="Q28" s="2128"/>
    </row>
    <row r="29" spans="1:17" s="1325" customFormat="1" ht="24.75" customHeight="1" x14ac:dyDescent="0.25">
      <c r="A29" s="168" t="s">
        <v>238</v>
      </c>
      <c r="B29" s="354">
        <v>449</v>
      </c>
      <c r="C29" s="355">
        <v>1573</v>
      </c>
      <c r="D29" s="355">
        <v>1350</v>
      </c>
      <c r="E29" s="355">
        <v>699</v>
      </c>
      <c r="F29" s="355">
        <v>400</v>
      </c>
      <c r="G29" s="355">
        <v>95</v>
      </c>
      <c r="H29" s="355">
        <v>179</v>
      </c>
      <c r="I29" s="356">
        <v>53333</v>
      </c>
      <c r="J29" s="355">
        <v>3015</v>
      </c>
      <c r="K29" s="355">
        <v>1432</v>
      </c>
      <c r="L29" s="355">
        <v>14017</v>
      </c>
      <c r="M29" s="355">
        <v>7098</v>
      </c>
      <c r="N29" s="355">
        <v>459</v>
      </c>
      <c r="O29" s="355">
        <v>3035</v>
      </c>
      <c r="P29" s="357">
        <v>2308</v>
      </c>
      <c r="Q29" s="337">
        <f>SUM(B29:P29)</f>
        <v>89442</v>
      </c>
    </row>
    <row r="30" spans="1:17" s="1325" customFormat="1" ht="24.75" customHeight="1" thickBot="1" x14ac:dyDescent="0.3">
      <c r="A30" s="91" t="s">
        <v>239</v>
      </c>
      <c r="B30" s="262">
        <f>SUM(B29/Q29)</f>
        <v>5.0200129692985398E-3</v>
      </c>
      <c r="C30" s="292">
        <f>SUM(C29/Q29)</f>
        <v>1.7586816037208471E-2</v>
      </c>
      <c r="D30" s="292">
        <f>SUM(D29/Q29)</f>
        <v>1.5093580197222782E-2</v>
      </c>
      <c r="E30" s="292">
        <f>SUM(E29/Q29)</f>
        <v>7.815120413228684E-3</v>
      </c>
      <c r="F30" s="292">
        <f>SUM(F29/Q29)</f>
        <v>4.4721719102882316E-3</v>
      </c>
      <c r="G30" s="292">
        <f>SUM(G29/Q29)</f>
        <v>1.062140828693455E-3</v>
      </c>
      <c r="H30" s="292">
        <f>SUM(H29/Q29)</f>
        <v>2.0012969298539834E-3</v>
      </c>
      <c r="I30" s="292">
        <f>SUM(I29/Q29)</f>
        <v>0.59628586122850558</v>
      </c>
      <c r="J30" s="292">
        <f>SUM(J29/Q29)</f>
        <v>3.3708995773797545E-2</v>
      </c>
      <c r="K30" s="292">
        <f>SUM(K29/Q29)</f>
        <v>1.6010375438831867E-2</v>
      </c>
      <c r="L30" s="292">
        <f>SUM(L29/Q29)</f>
        <v>0.15671608416627536</v>
      </c>
      <c r="M30" s="292">
        <f>SUM(M29/Q29)</f>
        <v>7.9358690548064673E-2</v>
      </c>
      <c r="N30" s="292">
        <f>SUM(N29/Q29)</f>
        <v>5.1318172670557459E-3</v>
      </c>
      <c r="O30" s="292">
        <f>SUM(O29/Q29)</f>
        <v>3.3932604369311954E-2</v>
      </c>
      <c r="P30" s="293">
        <f>SUM(P29/Q29)</f>
        <v>2.5804431922363095E-2</v>
      </c>
      <c r="Q30" s="762">
        <f>SUM(B30:P30)</f>
        <v>1</v>
      </c>
    </row>
    <row r="31" spans="1:17" s="1325" customFormat="1" ht="9.75" customHeight="1" thickBot="1" x14ac:dyDescent="0.3">
      <c r="A31" s="766"/>
      <c r="B31" s="767"/>
      <c r="C31" s="767"/>
      <c r="D31" s="767"/>
      <c r="E31" s="767"/>
      <c r="F31" s="767"/>
      <c r="G31" s="767"/>
      <c r="H31" s="767"/>
      <c r="I31" s="767"/>
      <c r="J31" s="767"/>
      <c r="K31" s="767"/>
      <c r="L31" s="767"/>
      <c r="M31" s="767"/>
      <c r="N31" s="767"/>
      <c r="O31" s="767"/>
      <c r="P31" s="767"/>
      <c r="Q31" s="768"/>
    </row>
    <row r="32" spans="1:17" s="1325" customFormat="1" ht="15.75" thickBot="1" x14ac:dyDescent="0.3">
      <c r="A32" s="2126" t="s">
        <v>240</v>
      </c>
      <c r="B32" s="2127"/>
      <c r="C32" s="2127"/>
      <c r="D32" s="2127"/>
      <c r="E32" s="2127"/>
      <c r="F32" s="2127"/>
      <c r="G32" s="2127"/>
      <c r="H32" s="2127"/>
      <c r="I32" s="2127"/>
      <c r="J32" s="2127"/>
      <c r="K32" s="2127"/>
      <c r="L32" s="2127"/>
      <c r="M32" s="2127"/>
      <c r="N32" s="2127"/>
      <c r="O32" s="2127"/>
      <c r="P32" s="2127"/>
      <c r="Q32" s="2128"/>
    </row>
    <row r="33" spans="1:17" s="1325" customFormat="1" ht="24.75" customHeight="1" x14ac:dyDescent="0.25">
      <c r="A33" s="168" t="s">
        <v>241</v>
      </c>
      <c r="B33" s="354">
        <v>8</v>
      </c>
      <c r="C33" s="355">
        <v>83</v>
      </c>
      <c r="D33" s="355">
        <v>39</v>
      </c>
      <c r="E33" s="355">
        <v>37</v>
      </c>
      <c r="F33" s="355">
        <v>23</v>
      </c>
      <c r="G33" s="355">
        <v>1</v>
      </c>
      <c r="H33" s="355">
        <v>2</v>
      </c>
      <c r="I33" s="356">
        <v>1685</v>
      </c>
      <c r="J33" s="355">
        <v>113</v>
      </c>
      <c r="K33" s="355">
        <v>44</v>
      </c>
      <c r="L33" s="355">
        <v>604</v>
      </c>
      <c r="M33" s="355">
        <v>184</v>
      </c>
      <c r="N33" s="355">
        <v>22</v>
      </c>
      <c r="O33" s="355">
        <v>96</v>
      </c>
      <c r="P33" s="357">
        <v>52</v>
      </c>
      <c r="Q33" s="337">
        <f>SUM(B33:P33)</f>
        <v>2993</v>
      </c>
    </row>
    <row r="34" spans="1:17" s="1325" customFormat="1" ht="24.75" customHeight="1" thickBot="1" x14ac:dyDescent="0.3">
      <c r="A34" s="91" t="s">
        <v>242</v>
      </c>
      <c r="B34" s="262">
        <f>SUM(B33/Q33)</f>
        <v>2.6729034413631807E-3</v>
      </c>
      <c r="C34" s="292">
        <f>SUM(C33/Q33)</f>
        <v>2.7731373204143001E-2</v>
      </c>
      <c r="D34" s="292">
        <f>SUM(D33/Q33)</f>
        <v>1.3030404276645506E-2</v>
      </c>
      <c r="E34" s="292">
        <f>SUM(E33/Q33)</f>
        <v>1.2362178416304711E-2</v>
      </c>
      <c r="F34" s="292">
        <f>SUM(F33/Q33)</f>
        <v>7.6845973939191443E-3</v>
      </c>
      <c r="G34" s="292">
        <f>SUM(G33/Q33)</f>
        <v>3.3411293017039759E-4</v>
      </c>
      <c r="H34" s="292">
        <f>SUM(H33/Q33)</f>
        <v>6.6822586034079518E-4</v>
      </c>
      <c r="I34" s="292">
        <f>SUM(I33/Q33)</f>
        <v>0.56298028733711991</v>
      </c>
      <c r="J34" s="292">
        <f>SUM(J33/Q33)</f>
        <v>3.7754761109254929E-2</v>
      </c>
      <c r="K34" s="292">
        <f>SUM(K33/Q33)</f>
        <v>1.4700968927497494E-2</v>
      </c>
      <c r="L34" s="292">
        <f>SUM(L33/Q33)</f>
        <v>0.20180420982292016</v>
      </c>
      <c r="M34" s="292">
        <f>SUM(M33/Q33)</f>
        <v>6.1476779151353154E-2</v>
      </c>
      <c r="N34" s="292">
        <f>SUM(N33/Q33)</f>
        <v>7.3504844637487469E-3</v>
      </c>
      <c r="O34" s="292">
        <f>SUM(O33/Q33)</f>
        <v>3.2074841296358167E-2</v>
      </c>
      <c r="P34" s="293">
        <f>SUM(P33/Q33)</f>
        <v>1.7373872368860673E-2</v>
      </c>
      <c r="Q34" s="762">
        <f>SUM(B34:P34)</f>
        <v>1</v>
      </c>
    </row>
    <row r="35" spans="1:17" s="1325" customFormat="1" ht="10.5" customHeight="1" thickBot="1" x14ac:dyDescent="0.3">
      <c r="A35" s="766"/>
      <c r="B35" s="334"/>
      <c r="C35" s="334"/>
      <c r="D35" s="334"/>
      <c r="E35" s="334"/>
      <c r="F35" s="334"/>
      <c r="G35" s="334"/>
      <c r="H35" s="334"/>
      <c r="I35" s="334"/>
      <c r="J35" s="334"/>
      <c r="K35" s="334"/>
      <c r="L35" s="334"/>
      <c r="M35" s="334"/>
      <c r="N35" s="334"/>
      <c r="O35" s="334"/>
      <c r="P35" s="334"/>
      <c r="Q35" s="768"/>
    </row>
    <row r="36" spans="1:17" s="1325" customFormat="1" ht="15.75" customHeight="1" thickBot="1" x14ac:dyDescent="0.3">
      <c r="A36" s="2126" t="s">
        <v>243</v>
      </c>
      <c r="B36" s="2127"/>
      <c r="C36" s="2127"/>
      <c r="D36" s="2127"/>
      <c r="E36" s="2127"/>
      <c r="F36" s="2127"/>
      <c r="G36" s="2127"/>
      <c r="H36" s="2127"/>
      <c r="I36" s="2127"/>
      <c r="J36" s="2127"/>
      <c r="K36" s="2127"/>
      <c r="L36" s="2127"/>
      <c r="M36" s="2127"/>
      <c r="N36" s="2127"/>
      <c r="O36" s="2127"/>
      <c r="P36" s="2127"/>
      <c r="Q36" s="2128"/>
    </row>
    <row r="37" spans="1:17" s="1325" customFormat="1" ht="24.75" customHeight="1" x14ac:dyDescent="0.25">
      <c r="A37" s="168" t="s">
        <v>241</v>
      </c>
      <c r="B37" s="354">
        <v>8</v>
      </c>
      <c r="C37" s="355">
        <v>83</v>
      </c>
      <c r="D37" s="355">
        <v>39</v>
      </c>
      <c r="E37" s="355">
        <v>37</v>
      </c>
      <c r="F37" s="355">
        <v>23</v>
      </c>
      <c r="G37" s="355">
        <v>1</v>
      </c>
      <c r="H37" s="355">
        <v>2</v>
      </c>
      <c r="I37" s="356">
        <v>1685</v>
      </c>
      <c r="J37" s="355">
        <v>113</v>
      </c>
      <c r="K37" s="355">
        <v>44</v>
      </c>
      <c r="L37" s="355">
        <v>604</v>
      </c>
      <c r="M37" s="355">
        <v>184</v>
      </c>
      <c r="N37" s="355">
        <v>22</v>
      </c>
      <c r="O37" s="355">
        <v>96</v>
      </c>
      <c r="P37" s="357">
        <v>52</v>
      </c>
      <c r="Q37" s="337">
        <f>SUM(B37:P37)</f>
        <v>2993</v>
      </c>
    </row>
    <row r="38" spans="1:17" s="1325" customFormat="1" ht="24.75" customHeight="1" x14ac:dyDescent="0.25">
      <c r="A38" s="169" t="s">
        <v>244</v>
      </c>
      <c r="B38" s="399">
        <v>0</v>
      </c>
      <c r="C38" s="400">
        <v>0</v>
      </c>
      <c r="D38" s="400">
        <v>0</v>
      </c>
      <c r="E38" s="400">
        <v>2</v>
      </c>
      <c r="F38" s="400">
        <v>0</v>
      </c>
      <c r="G38" s="400">
        <v>0</v>
      </c>
      <c r="H38" s="400">
        <v>0</v>
      </c>
      <c r="I38" s="401">
        <v>16</v>
      </c>
      <c r="J38" s="400">
        <v>0</v>
      </c>
      <c r="K38" s="400">
        <v>0</v>
      </c>
      <c r="L38" s="400">
        <v>13</v>
      </c>
      <c r="M38" s="400">
        <v>2</v>
      </c>
      <c r="N38" s="400">
        <v>2</v>
      </c>
      <c r="O38" s="400">
        <v>0</v>
      </c>
      <c r="P38" s="402">
        <v>2</v>
      </c>
      <c r="Q38" s="338">
        <f>SUM(B38:P38)</f>
        <v>37</v>
      </c>
    </row>
    <row r="39" spans="1:17" s="1325" customFormat="1" ht="26.25" thickBot="1" x14ac:dyDescent="0.3">
      <c r="A39" s="91" t="s">
        <v>245</v>
      </c>
      <c r="B39" s="260">
        <f t="shared" ref="B39:Q39" si="3">SUM(B38/B37)</f>
        <v>0</v>
      </c>
      <c r="C39" s="261">
        <f t="shared" si="3"/>
        <v>0</v>
      </c>
      <c r="D39" s="261">
        <f t="shared" si="3"/>
        <v>0</v>
      </c>
      <c r="E39" s="261">
        <f t="shared" si="3"/>
        <v>5.4054054054054057E-2</v>
      </c>
      <c r="F39" s="261">
        <f t="shared" si="3"/>
        <v>0</v>
      </c>
      <c r="G39" s="261">
        <f t="shared" si="3"/>
        <v>0</v>
      </c>
      <c r="H39" s="261">
        <f t="shared" si="3"/>
        <v>0</v>
      </c>
      <c r="I39" s="261">
        <f t="shared" si="3"/>
        <v>9.495548961424332E-3</v>
      </c>
      <c r="J39" s="261">
        <f t="shared" si="3"/>
        <v>0</v>
      </c>
      <c r="K39" s="261">
        <f t="shared" si="3"/>
        <v>0</v>
      </c>
      <c r="L39" s="261">
        <f t="shared" si="3"/>
        <v>2.1523178807947019E-2</v>
      </c>
      <c r="M39" s="261">
        <f t="shared" si="3"/>
        <v>1.0869565217391304E-2</v>
      </c>
      <c r="N39" s="261">
        <f t="shared" si="3"/>
        <v>9.0909090909090912E-2</v>
      </c>
      <c r="O39" s="261">
        <f t="shared" si="3"/>
        <v>0</v>
      </c>
      <c r="P39" s="167">
        <f t="shared" si="3"/>
        <v>3.8461538461538464E-2</v>
      </c>
      <c r="Q39" s="339">
        <f t="shared" si="3"/>
        <v>1.2362178416304711E-2</v>
      </c>
    </row>
    <row r="40" spans="1:17" s="1325" customFormat="1" ht="9.75" customHeight="1" thickBot="1" x14ac:dyDescent="0.3">
      <c r="A40" s="766"/>
      <c r="B40" s="334"/>
      <c r="C40" s="334"/>
      <c r="D40" s="334"/>
      <c r="E40" s="334"/>
      <c r="F40" s="334"/>
      <c r="G40" s="334"/>
      <c r="H40" s="334"/>
      <c r="I40" s="334"/>
      <c r="J40" s="334"/>
      <c r="K40" s="334"/>
      <c r="L40" s="334"/>
      <c r="M40" s="334"/>
      <c r="N40" s="334"/>
      <c r="O40" s="334"/>
      <c r="P40" s="334"/>
      <c r="Q40" s="768"/>
    </row>
    <row r="41" spans="1:17" s="1325" customFormat="1" ht="15.75" customHeight="1" thickBot="1" x14ac:dyDescent="0.3">
      <c r="A41" s="2126" t="s">
        <v>246</v>
      </c>
      <c r="B41" s="2127"/>
      <c r="C41" s="2127"/>
      <c r="D41" s="2127"/>
      <c r="E41" s="2127"/>
      <c r="F41" s="2127"/>
      <c r="G41" s="2127"/>
      <c r="H41" s="2127"/>
      <c r="I41" s="2127"/>
      <c r="J41" s="2127"/>
      <c r="K41" s="2127"/>
      <c r="L41" s="2127"/>
      <c r="M41" s="2127"/>
      <c r="N41" s="2127"/>
      <c r="O41" s="2127"/>
      <c r="P41" s="2127"/>
      <c r="Q41" s="2128"/>
    </row>
    <row r="42" spans="1:17" s="1325" customFormat="1" ht="24.75" customHeight="1" x14ac:dyDescent="0.25">
      <c r="A42" s="168" t="s">
        <v>241</v>
      </c>
      <c r="B42" s="354">
        <v>8</v>
      </c>
      <c r="C42" s="355">
        <v>83</v>
      </c>
      <c r="D42" s="355">
        <v>39</v>
      </c>
      <c r="E42" s="355">
        <v>37</v>
      </c>
      <c r="F42" s="355">
        <v>23</v>
      </c>
      <c r="G42" s="355">
        <v>1</v>
      </c>
      <c r="H42" s="355">
        <v>2</v>
      </c>
      <c r="I42" s="356">
        <v>1685</v>
      </c>
      <c r="J42" s="355">
        <v>113</v>
      </c>
      <c r="K42" s="355">
        <v>44</v>
      </c>
      <c r="L42" s="355">
        <v>604</v>
      </c>
      <c r="M42" s="355">
        <v>184</v>
      </c>
      <c r="N42" s="355">
        <v>22</v>
      </c>
      <c r="O42" s="355">
        <v>96</v>
      </c>
      <c r="P42" s="357">
        <v>52</v>
      </c>
      <c r="Q42" s="337">
        <f>SUM(B42:P42)</f>
        <v>2993</v>
      </c>
    </row>
    <row r="43" spans="1:17" s="1325" customFormat="1" ht="24.75" customHeight="1" x14ac:dyDescent="0.25">
      <c r="A43" s="169" t="s">
        <v>247</v>
      </c>
      <c r="B43" s="399">
        <v>3</v>
      </c>
      <c r="C43" s="400">
        <v>1</v>
      </c>
      <c r="D43" s="400">
        <v>0</v>
      </c>
      <c r="E43" s="400">
        <v>1</v>
      </c>
      <c r="F43" s="400">
        <v>0</v>
      </c>
      <c r="G43" s="400">
        <v>0</v>
      </c>
      <c r="H43" s="400">
        <v>1</v>
      </c>
      <c r="I43" s="401">
        <v>49</v>
      </c>
      <c r="J43" s="400">
        <v>6</v>
      </c>
      <c r="K43" s="400">
        <v>0</v>
      </c>
      <c r="L43" s="400">
        <v>19</v>
      </c>
      <c r="M43" s="400">
        <v>2</v>
      </c>
      <c r="N43" s="400">
        <v>0</v>
      </c>
      <c r="O43" s="400">
        <v>1</v>
      </c>
      <c r="P43" s="402">
        <v>2</v>
      </c>
      <c r="Q43" s="338">
        <f>SUM(B43:P43)</f>
        <v>85</v>
      </c>
    </row>
    <row r="44" spans="1:17" s="1325" customFormat="1" ht="26.25" thickBot="1" x14ac:dyDescent="0.3">
      <c r="A44" s="91" t="s">
        <v>248</v>
      </c>
      <c r="B44" s="260">
        <f t="shared" ref="B44:Q44" si="4">SUM(B43/B42)</f>
        <v>0.375</v>
      </c>
      <c r="C44" s="261">
        <f t="shared" si="4"/>
        <v>1.2048192771084338E-2</v>
      </c>
      <c r="D44" s="261">
        <f t="shared" si="4"/>
        <v>0</v>
      </c>
      <c r="E44" s="261">
        <f t="shared" si="4"/>
        <v>2.7027027027027029E-2</v>
      </c>
      <c r="F44" s="261">
        <f t="shared" si="4"/>
        <v>0</v>
      </c>
      <c r="G44" s="261">
        <f t="shared" si="4"/>
        <v>0</v>
      </c>
      <c r="H44" s="261">
        <f t="shared" si="4"/>
        <v>0.5</v>
      </c>
      <c r="I44" s="261">
        <f t="shared" si="4"/>
        <v>2.9080118694362018E-2</v>
      </c>
      <c r="J44" s="261">
        <f t="shared" si="4"/>
        <v>5.3097345132743362E-2</v>
      </c>
      <c r="K44" s="261">
        <f t="shared" si="4"/>
        <v>0</v>
      </c>
      <c r="L44" s="261">
        <f t="shared" si="4"/>
        <v>3.1456953642384107E-2</v>
      </c>
      <c r="M44" s="261">
        <f t="shared" si="4"/>
        <v>1.0869565217391304E-2</v>
      </c>
      <c r="N44" s="261">
        <f t="shared" si="4"/>
        <v>0</v>
      </c>
      <c r="O44" s="261">
        <f t="shared" si="4"/>
        <v>1.0416666666666666E-2</v>
      </c>
      <c r="P44" s="167">
        <f t="shared" si="4"/>
        <v>3.8461538461538464E-2</v>
      </c>
      <c r="Q44" s="339">
        <f t="shared" si="4"/>
        <v>2.8399599064483794E-2</v>
      </c>
    </row>
    <row r="45" spans="1:17" s="1325" customFormat="1" ht="9.75" customHeight="1" thickBot="1" x14ac:dyDescent="0.3">
      <c r="A45" s="766"/>
      <c r="B45" s="334"/>
      <c r="C45" s="334"/>
      <c r="D45" s="334"/>
      <c r="E45" s="334"/>
      <c r="F45" s="334"/>
      <c r="G45" s="334"/>
      <c r="H45" s="334"/>
      <c r="I45" s="334"/>
      <c r="J45" s="334"/>
      <c r="K45" s="334"/>
      <c r="L45" s="334"/>
      <c r="M45" s="334"/>
      <c r="N45" s="334"/>
      <c r="O45" s="334"/>
      <c r="P45" s="334"/>
      <c r="Q45" s="768"/>
    </row>
    <row r="46" spans="1:17" s="1325" customFormat="1" ht="15.75" customHeight="1" thickBot="1" x14ac:dyDescent="0.3">
      <c r="A46" s="2126" t="s">
        <v>249</v>
      </c>
      <c r="B46" s="2127"/>
      <c r="C46" s="2127"/>
      <c r="D46" s="2127"/>
      <c r="E46" s="2127"/>
      <c r="F46" s="2127"/>
      <c r="G46" s="2127"/>
      <c r="H46" s="2127"/>
      <c r="I46" s="2127"/>
      <c r="J46" s="2127"/>
      <c r="K46" s="2127"/>
      <c r="L46" s="2127"/>
      <c r="M46" s="2127"/>
      <c r="N46" s="2127"/>
      <c r="O46" s="2127"/>
      <c r="P46" s="2127"/>
      <c r="Q46" s="2128"/>
    </row>
    <row r="47" spans="1:17" s="1325" customFormat="1" ht="24.75" customHeight="1" x14ac:dyDescent="0.25">
      <c r="A47" s="168" t="s">
        <v>241</v>
      </c>
      <c r="B47" s="354">
        <v>8</v>
      </c>
      <c r="C47" s="355">
        <v>83</v>
      </c>
      <c r="D47" s="355">
        <v>39</v>
      </c>
      <c r="E47" s="355">
        <v>37</v>
      </c>
      <c r="F47" s="355">
        <v>23</v>
      </c>
      <c r="G47" s="355">
        <v>1</v>
      </c>
      <c r="H47" s="355">
        <v>2</v>
      </c>
      <c r="I47" s="356">
        <v>1685</v>
      </c>
      <c r="J47" s="355">
        <v>113</v>
      </c>
      <c r="K47" s="355">
        <v>44</v>
      </c>
      <c r="L47" s="355">
        <v>604</v>
      </c>
      <c r="M47" s="355">
        <v>184</v>
      </c>
      <c r="N47" s="355">
        <v>22</v>
      </c>
      <c r="O47" s="355">
        <v>96</v>
      </c>
      <c r="P47" s="357">
        <v>52</v>
      </c>
      <c r="Q47" s="337">
        <f>SUM(B47:P47)</f>
        <v>2993</v>
      </c>
    </row>
    <row r="48" spans="1:17" s="1325" customFormat="1" ht="24.75" customHeight="1" x14ac:dyDescent="0.25">
      <c r="A48" s="169" t="s">
        <v>250</v>
      </c>
      <c r="B48" s="399">
        <v>0</v>
      </c>
      <c r="C48" s="400">
        <v>1</v>
      </c>
      <c r="D48" s="400">
        <v>1</v>
      </c>
      <c r="E48" s="400">
        <v>0</v>
      </c>
      <c r="F48" s="400">
        <v>0</v>
      </c>
      <c r="G48" s="400">
        <v>0</v>
      </c>
      <c r="H48" s="400">
        <v>0</v>
      </c>
      <c r="I48" s="401">
        <v>60</v>
      </c>
      <c r="J48" s="400">
        <v>6</v>
      </c>
      <c r="K48" s="400">
        <v>4</v>
      </c>
      <c r="L48" s="400">
        <v>18</v>
      </c>
      <c r="M48" s="400">
        <v>5</v>
      </c>
      <c r="N48" s="400">
        <v>0</v>
      </c>
      <c r="O48" s="400">
        <v>6</v>
      </c>
      <c r="P48" s="402">
        <v>3</v>
      </c>
      <c r="Q48" s="338">
        <f>SUM(B48:P48)</f>
        <v>104</v>
      </c>
    </row>
    <row r="49" spans="1:17" s="1325" customFormat="1" ht="27" customHeight="1" thickBot="1" x14ac:dyDescent="0.3">
      <c r="A49" s="91" t="s">
        <v>251</v>
      </c>
      <c r="B49" s="260">
        <f t="shared" ref="B49:Q49" si="5">SUM(B48/B47)</f>
        <v>0</v>
      </c>
      <c r="C49" s="261">
        <f t="shared" si="5"/>
        <v>1.2048192771084338E-2</v>
      </c>
      <c r="D49" s="261">
        <f t="shared" si="5"/>
        <v>2.564102564102564E-2</v>
      </c>
      <c r="E49" s="261">
        <f t="shared" si="5"/>
        <v>0</v>
      </c>
      <c r="F49" s="261">
        <f t="shared" si="5"/>
        <v>0</v>
      </c>
      <c r="G49" s="261">
        <f t="shared" si="5"/>
        <v>0</v>
      </c>
      <c r="H49" s="261">
        <f t="shared" si="5"/>
        <v>0</v>
      </c>
      <c r="I49" s="261">
        <f t="shared" si="5"/>
        <v>3.5608308605341248E-2</v>
      </c>
      <c r="J49" s="261">
        <f t="shared" si="5"/>
        <v>5.3097345132743362E-2</v>
      </c>
      <c r="K49" s="261">
        <f t="shared" si="5"/>
        <v>9.0909090909090912E-2</v>
      </c>
      <c r="L49" s="261">
        <f t="shared" si="5"/>
        <v>2.9801324503311258E-2</v>
      </c>
      <c r="M49" s="261">
        <f t="shared" si="5"/>
        <v>2.717391304347826E-2</v>
      </c>
      <c r="N49" s="261">
        <f t="shared" si="5"/>
        <v>0</v>
      </c>
      <c r="O49" s="261">
        <f t="shared" si="5"/>
        <v>6.25E-2</v>
      </c>
      <c r="P49" s="167">
        <f t="shared" si="5"/>
        <v>5.7692307692307696E-2</v>
      </c>
      <c r="Q49" s="339">
        <f t="shared" si="5"/>
        <v>3.4747744737721346E-2</v>
      </c>
    </row>
    <row r="50" spans="1:17" s="1325" customFormat="1" ht="19.5" hidden="1" customHeight="1" thickBot="1" x14ac:dyDescent="0.35">
      <c r="A50" s="2208" t="s">
        <v>117</v>
      </c>
      <c r="B50" s="2209"/>
      <c r="C50" s="2209"/>
      <c r="D50" s="2209"/>
      <c r="E50" s="2209"/>
      <c r="F50" s="2209"/>
      <c r="G50" s="2209"/>
      <c r="H50" s="2209"/>
      <c r="I50" s="2209"/>
      <c r="J50" s="2209"/>
      <c r="K50" s="2209"/>
      <c r="L50" s="2209"/>
      <c r="M50" s="2209"/>
      <c r="N50" s="2209"/>
      <c r="O50" s="2209"/>
      <c r="P50" s="2209"/>
      <c r="Q50" s="2210"/>
    </row>
    <row r="51" spans="1:17" s="1325" customFormat="1" ht="59.25" hidden="1" customHeight="1" thickBot="1" x14ac:dyDescent="0.3">
      <c r="A51" s="131"/>
      <c r="B51" s="759" t="s">
        <v>148</v>
      </c>
      <c r="C51" s="760" t="s">
        <v>149</v>
      </c>
      <c r="D51" s="760" t="s">
        <v>150</v>
      </c>
      <c r="E51" s="760" t="s">
        <v>151</v>
      </c>
      <c r="F51" s="760" t="s">
        <v>152</v>
      </c>
      <c r="G51" s="760" t="s">
        <v>153</v>
      </c>
      <c r="H51" s="760" t="s">
        <v>154</v>
      </c>
      <c r="I51" s="760" t="s">
        <v>155</v>
      </c>
      <c r="J51" s="760" t="s">
        <v>156</v>
      </c>
      <c r="K51" s="760" t="s">
        <v>157</v>
      </c>
      <c r="L51" s="760" t="s">
        <v>158</v>
      </c>
      <c r="M51" s="760" t="s">
        <v>159</v>
      </c>
      <c r="N51" s="760" t="s">
        <v>160</v>
      </c>
      <c r="O51" s="760" t="s">
        <v>161</v>
      </c>
      <c r="P51" s="761" t="s">
        <v>162</v>
      </c>
      <c r="Q51" s="72" t="s">
        <v>163</v>
      </c>
    </row>
    <row r="52" spans="1:17" s="1325" customFormat="1" ht="15.75" hidden="1" thickBot="1" x14ac:dyDescent="0.3">
      <c r="A52" s="2126" t="s">
        <v>237</v>
      </c>
      <c r="B52" s="2127"/>
      <c r="C52" s="2127"/>
      <c r="D52" s="2127"/>
      <c r="E52" s="2127"/>
      <c r="F52" s="2127"/>
      <c r="G52" s="2127"/>
      <c r="H52" s="2127"/>
      <c r="I52" s="2127"/>
      <c r="J52" s="2127"/>
      <c r="K52" s="2127"/>
      <c r="L52" s="2127"/>
      <c r="M52" s="2127"/>
      <c r="N52" s="2127"/>
      <c r="O52" s="2127"/>
      <c r="P52" s="2127"/>
      <c r="Q52" s="2128"/>
    </row>
    <row r="53" spans="1:17" s="1325" customFormat="1" ht="24.75" hidden="1" customHeight="1" x14ac:dyDescent="0.25">
      <c r="A53" s="168" t="s">
        <v>238</v>
      </c>
      <c r="B53" s="354">
        <v>295</v>
      </c>
      <c r="C53" s="355">
        <v>1859</v>
      </c>
      <c r="D53" s="355">
        <v>1121</v>
      </c>
      <c r="E53" s="355">
        <v>582</v>
      </c>
      <c r="F53" s="355">
        <v>444</v>
      </c>
      <c r="G53" s="355">
        <v>69</v>
      </c>
      <c r="H53" s="355">
        <v>196</v>
      </c>
      <c r="I53" s="356">
        <v>51430</v>
      </c>
      <c r="J53" s="355">
        <v>3276</v>
      </c>
      <c r="K53" s="355">
        <v>1318</v>
      </c>
      <c r="L53" s="355">
        <v>13921</v>
      </c>
      <c r="M53" s="355">
        <v>6676</v>
      </c>
      <c r="N53" s="355">
        <v>376</v>
      </c>
      <c r="O53" s="355">
        <v>2711</v>
      </c>
      <c r="P53" s="357">
        <v>2214</v>
      </c>
      <c r="Q53" s="337">
        <f>SUM(B53:P53)</f>
        <v>86488</v>
      </c>
    </row>
    <row r="54" spans="1:17" s="1325" customFormat="1" ht="24.75" hidden="1" customHeight="1" thickBot="1" x14ac:dyDescent="0.3">
      <c r="A54" s="91" t="s">
        <v>239</v>
      </c>
      <c r="B54" s="262">
        <f>SUM(B53/Q53)</f>
        <v>3.4108778096383313E-3</v>
      </c>
      <c r="C54" s="292">
        <f>SUM(C53/Q53)</f>
        <v>2.1494311349551383E-2</v>
      </c>
      <c r="D54" s="292">
        <f>SUM(D53/Q53)</f>
        <v>1.2961335676625659E-2</v>
      </c>
      <c r="E54" s="292">
        <f>SUM(E53/Q53)</f>
        <v>6.7292572379983352E-3</v>
      </c>
      <c r="F54" s="292">
        <f>SUM(F53/Q53)</f>
        <v>5.1336601609471835E-3</v>
      </c>
      <c r="G54" s="292">
        <f>SUM(G53/Q53)</f>
        <v>7.9779853852557576E-4</v>
      </c>
      <c r="H54" s="292">
        <f>SUM(H53/Q53)</f>
        <v>2.2662103413190267E-3</v>
      </c>
      <c r="I54" s="292">
        <f>SUM(I53/Q53)</f>
        <v>0.59464896864304873</v>
      </c>
      <c r="J54" s="292">
        <f>SUM(J53/Q53)</f>
        <v>3.7878087133475166E-2</v>
      </c>
      <c r="K54" s="292">
        <f>SUM(K53/Q53)</f>
        <v>1.5239108315604476E-2</v>
      </c>
      <c r="L54" s="292">
        <f>SUM(L53/Q53)</f>
        <v>0.16095874572194988</v>
      </c>
      <c r="M54" s="292">
        <f>SUM(M53/Q53)</f>
        <v>7.7189899176764401E-2</v>
      </c>
      <c r="N54" s="292">
        <f>SUM(N53/Q53)</f>
        <v>4.3474239200813987E-3</v>
      </c>
      <c r="O54" s="292">
        <f>SUM(O53/Q53)</f>
        <v>3.1345388955693276E-2</v>
      </c>
      <c r="P54" s="293">
        <f>SUM(P53/Q53)</f>
        <v>2.5598927018777171E-2</v>
      </c>
      <c r="Q54" s="762">
        <f>SUM(B54:P54)</f>
        <v>1</v>
      </c>
    </row>
    <row r="55" spans="1:17" s="1325" customFormat="1" ht="9.75" hidden="1" customHeight="1" thickBot="1" x14ac:dyDescent="0.3">
      <c r="A55" s="766"/>
      <c r="B55" s="767"/>
      <c r="C55" s="767"/>
      <c r="D55" s="767"/>
      <c r="E55" s="767"/>
      <c r="F55" s="767"/>
      <c r="G55" s="767"/>
      <c r="H55" s="767"/>
      <c r="I55" s="767"/>
      <c r="J55" s="767"/>
      <c r="K55" s="767"/>
      <c r="L55" s="767"/>
      <c r="M55" s="767"/>
      <c r="N55" s="767"/>
      <c r="O55" s="767"/>
      <c r="P55" s="767"/>
      <c r="Q55" s="768"/>
    </row>
    <row r="56" spans="1:17" s="1325" customFormat="1" ht="15.75" hidden="1" thickBot="1" x14ac:dyDescent="0.3">
      <c r="A56" s="2126" t="s">
        <v>240</v>
      </c>
      <c r="B56" s="2127"/>
      <c r="C56" s="2127"/>
      <c r="D56" s="2127"/>
      <c r="E56" s="2127"/>
      <c r="F56" s="2127"/>
      <c r="G56" s="2127"/>
      <c r="H56" s="2127"/>
      <c r="I56" s="2127"/>
      <c r="J56" s="2127"/>
      <c r="K56" s="2127"/>
      <c r="L56" s="2127"/>
      <c r="M56" s="2127"/>
      <c r="N56" s="2127"/>
      <c r="O56" s="2127"/>
      <c r="P56" s="2127"/>
      <c r="Q56" s="2128"/>
    </row>
    <row r="57" spans="1:17" s="1325" customFormat="1" ht="24.75" hidden="1" customHeight="1" x14ac:dyDescent="0.25">
      <c r="A57" s="168" t="s">
        <v>241</v>
      </c>
      <c r="B57" s="354">
        <v>6</v>
      </c>
      <c r="C57" s="355">
        <v>82</v>
      </c>
      <c r="D57" s="355">
        <v>47</v>
      </c>
      <c r="E57" s="355">
        <v>29</v>
      </c>
      <c r="F57" s="355">
        <v>13</v>
      </c>
      <c r="G57" s="355">
        <v>7</v>
      </c>
      <c r="H57" s="355">
        <v>15</v>
      </c>
      <c r="I57" s="356">
        <v>1793</v>
      </c>
      <c r="J57" s="355">
        <v>127</v>
      </c>
      <c r="K57" s="355">
        <v>51</v>
      </c>
      <c r="L57" s="355">
        <v>744</v>
      </c>
      <c r="M57" s="355">
        <v>232</v>
      </c>
      <c r="N57" s="355">
        <v>25</v>
      </c>
      <c r="O57" s="355">
        <v>66</v>
      </c>
      <c r="P57" s="357">
        <v>37</v>
      </c>
      <c r="Q57" s="337">
        <f>SUM(B57:P57)</f>
        <v>3274</v>
      </c>
    </row>
    <row r="58" spans="1:17" s="1325" customFormat="1" ht="24.75" hidden="1" customHeight="1" thickBot="1" x14ac:dyDescent="0.3">
      <c r="A58" s="91" t="s">
        <v>242</v>
      </c>
      <c r="B58" s="262">
        <f>SUM(B57/Q57)</f>
        <v>1.8326206475259622E-3</v>
      </c>
      <c r="C58" s="292">
        <f>SUM(C57/Q57)</f>
        <v>2.504581551618815E-2</v>
      </c>
      <c r="D58" s="292">
        <f>SUM(D57/Q57)</f>
        <v>1.4355528405620037E-2</v>
      </c>
      <c r="E58" s="292">
        <f>SUM(E57/Q57)</f>
        <v>8.8576664630421499E-3</v>
      </c>
      <c r="F58" s="292">
        <f>SUM(F57/Q57)</f>
        <v>3.970678069639585E-3</v>
      </c>
      <c r="G58" s="292">
        <f>SUM(G57/Q57)</f>
        <v>2.1380574221136223E-3</v>
      </c>
      <c r="H58" s="292">
        <f>SUM(H57/Q57)</f>
        <v>4.5815516188149052E-3</v>
      </c>
      <c r="I58" s="292">
        <f>SUM(I57/Q57)</f>
        <v>0.54764813683567504</v>
      </c>
      <c r="J58" s="292">
        <f>SUM(J57/Q57)</f>
        <v>3.8790470372632863E-2</v>
      </c>
      <c r="K58" s="292">
        <f>SUM(K57/Q57)</f>
        <v>1.5577275503970677E-2</v>
      </c>
      <c r="L58" s="292">
        <f>SUM(L57/Q57)</f>
        <v>0.22724496029321931</v>
      </c>
      <c r="M58" s="292">
        <f>SUM(M57/Q57)</f>
        <v>7.0861331704337199E-2</v>
      </c>
      <c r="N58" s="292">
        <f>SUM(N57/Q57)</f>
        <v>7.6359193646915085E-3</v>
      </c>
      <c r="O58" s="292">
        <f>SUM(O57/Q57)</f>
        <v>2.0158827122785584E-2</v>
      </c>
      <c r="P58" s="293">
        <f>SUM(P57/Q57)</f>
        <v>1.1301160659743433E-2</v>
      </c>
      <c r="Q58" s="762">
        <f>SUM(B58:P58)</f>
        <v>1</v>
      </c>
    </row>
    <row r="59" spans="1:17" s="1325" customFormat="1" ht="10.5" hidden="1" customHeight="1" thickBot="1" x14ac:dyDescent="0.3">
      <c r="A59" s="766"/>
      <c r="B59" s="334"/>
      <c r="C59" s="334"/>
      <c r="D59" s="334"/>
      <c r="E59" s="334"/>
      <c r="F59" s="334"/>
      <c r="G59" s="334"/>
      <c r="H59" s="334"/>
      <c r="I59" s="334"/>
      <c r="J59" s="334"/>
      <c r="K59" s="334"/>
      <c r="L59" s="334"/>
      <c r="M59" s="334"/>
      <c r="N59" s="334"/>
      <c r="O59" s="334"/>
      <c r="P59" s="334"/>
      <c r="Q59" s="768"/>
    </row>
    <row r="60" spans="1:17" s="1325" customFormat="1" ht="15.75" hidden="1" customHeight="1" thickBot="1" x14ac:dyDescent="0.3">
      <c r="A60" s="2126" t="s">
        <v>243</v>
      </c>
      <c r="B60" s="2127"/>
      <c r="C60" s="2127"/>
      <c r="D60" s="2127"/>
      <c r="E60" s="2127"/>
      <c r="F60" s="2127"/>
      <c r="G60" s="2127"/>
      <c r="H60" s="2127"/>
      <c r="I60" s="2127"/>
      <c r="J60" s="2127"/>
      <c r="K60" s="2127"/>
      <c r="L60" s="2127"/>
      <c r="M60" s="2127"/>
      <c r="N60" s="2127"/>
      <c r="O60" s="2127"/>
      <c r="P60" s="2127"/>
      <c r="Q60" s="2128"/>
    </row>
    <row r="61" spans="1:17" s="1325" customFormat="1" ht="24.75" hidden="1" customHeight="1" x14ac:dyDescent="0.25">
      <c r="A61" s="168" t="s">
        <v>241</v>
      </c>
      <c r="B61" s="354">
        <v>6</v>
      </c>
      <c r="C61" s="355">
        <v>82</v>
      </c>
      <c r="D61" s="355">
        <v>47</v>
      </c>
      <c r="E61" s="355">
        <v>29</v>
      </c>
      <c r="F61" s="355">
        <v>13</v>
      </c>
      <c r="G61" s="355">
        <v>7</v>
      </c>
      <c r="H61" s="355">
        <v>15</v>
      </c>
      <c r="I61" s="356">
        <v>1793</v>
      </c>
      <c r="J61" s="355">
        <v>127</v>
      </c>
      <c r="K61" s="355">
        <v>51</v>
      </c>
      <c r="L61" s="355">
        <v>744</v>
      </c>
      <c r="M61" s="355">
        <v>232</v>
      </c>
      <c r="N61" s="355">
        <v>25</v>
      </c>
      <c r="O61" s="355">
        <v>66</v>
      </c>
      <c r="P61" s="357">
        <v>37</v>
      </c>
      <c r="Q61" s="337">
        <f>SUM(B61:P61)</f>
        <v>3274</v>
      </c>
    </row>
    <row r="62" spans="1:17" s="1325" customFormat="1" ht="24.75" hidden="1" customHeight="1" x14ac:dyDescent="0.25">
      <c r="A62" s="169" t="s">
        <v>244</v>
      </c>
      <c r="B62" s="399">
        <v>0</v>
      </c>
      <c r="C62" s="400">
        <v>0</v>
      </c>
      <c r="D62" s="400">
        <v>0</v>
      </c>
      <c r="E62" s="400">
        <v>2</v>
      </c>
      <c r="F62" s="400">
        <v>0</v>
      </c>
      <c r="G62" s="400">
        <v>0</v>
      </c>
      <c r="H62" s="400">
        <v>0</v>
      </c>
      <c r="I62" s="401">
        <v>11</v>
      </c>
      <c r="J62" s="400">
        <v>0</v>
      </c>
      <c r="K62" s="400">
        <v>0</v>
      </c>
      <c r="L62" s="400">
        <v>17</v>
      </c>
      <c r="M62" s="400">
        <v>3</v>
      </c>
      <c r="N62" s="400">
        <v>3</v>
      </c>
      <c r="O62" s="400">
        <v>2</v>
      </c>
      <c r="P62" s="402">
        <v>2</v>
      </c>
      <c r="Q62" s="338">
        <f>SUM(B62:P62)</f>
        <v>40</v>
      </c>
    </row>
    <row r="63" spans="1:17" s="1325" customFormat="1" ht="26.25" hidden="1" thickBot="1" x14ac:dyDescent="0.3">
      <c r="A63" s="91" t="s">
        <v>245</v>
      </c>
      <c r="B63" s="260">
        <f t="shared" ref="B63:Q63" si="6">SUM(B62/B61)</f>
        <v>0</v>
      </c>
      <c r="C63" s="261">
        <f t="shared" si="6"/>
        <v>0</v>
      </c>
      <c r="D63" s="261">
        <f t="shared" si="6"/>
        <v>0</v>
      </c>
      <c r="E63" s="261">
        <f t="shared" si="6"/>
        <v>6.8965517241379309E-2</v>
      </c>
      <c r="F63" s="261">
        <f t="shared" si="6"/>
        <v>0</v>
      </c>
      <c r="G63" s="261">
        <f t="shared" si="6"/>
        <v>0</v>
      </c>
      <c r="H63" s="261">
        <f t="shared" si="6"/>
        <v>0</v>
      </c>
      <c r="I63" s="261">
        <f t="shared" si="6"/>
        <v>6.1349693251533744E-3</v>
      </c>
      <c r="J63" s="261">
        <f t="shared" si="6"/>
        <v>0</v>
      </c>
      <c r="K63" s="261">
        <f t="shared" si="6"/>
        <v>0</v>
      </c>
      <c r="L63" s="261">
        <f t="shared" si="6"/>
        <v>2.2849462365591398E-2</v>
      </c>
      <c r="M63" s="261">
        <f t="shared" si="6"/>
        <v>1.2931034482758621E-2</v>
      </c>
      <c r="N63" s="261">
        <f t="shared" si="6"/>
        <v>0.12</v>
      </c>
      <c r="O63" s="261">
        <f t="shared" si="6"/>
        <v>3.0303030303030304E-2</v>
      </c>
      <c r="P63" s="167">
        <f t="shared" si="6"/>
        <v>5.4054054054054057E-2</v>
      </c>
      <c r="Q63" s="339">
        <f t="shared" si="6"/>
        <v>1.2217470983506415E-2</v>
      </c>
    </row>
    <row r="64" spans="1:17" s="1325" customFormat="1" ht="9.75" hidden="1" customHeight="1" thickBot="1" x14ac:dyDescent="0.3">
      <c r="A64" s="766"/>
      <c r="B64" s="334"/>
      <c r="C64" s="334"/>
      <c r="D64" s="334"/>
      <c r="E64" s="334"/>
      <c r="F64" s="334"/>
      <c r="G64" s="334"/>
      <c r="H64" s="334"/>
      <c r="I64" s="334"/>
      <c r="J64" s="334"/>
      <c r="K64" s="334"/>
      <c r="L64" s="334"/>
      <c r="M64" s="334"/>
      <c r="N64" s="334"/>
      <c r="O64" s="334"/>
      <c r="P64" s="334"/>
      <c r="Q64" s="768"/>
    </row>
    <row r="65" spans="1:17" s="1325" customFormat="1" ht="15.75" hidden="1" customHeight="1" thickBot="1" x14ac:dyDescent="0.3">
      <c r="A65" s="2126" t="s">
        <v>246</v>
      </c>
      <c r="B65" s="2127"/>
      <c r="C65" s="2127"/>
      <c r="D65" s="2127"/>
      <c r="E65" s="2127"/>
      <c r="F65" s="2127"/>
      <c r="G65" s="2127"/>
      <c r="H65" s="2127"/>
      <c r="I65" s="2127"/>
      <c r="J65" s="2127"/>
      <c r="K65" s="2127"/>
      <c r="L65" s="2127"/>
      <c r="M65" s="2127"/>
      <c r="N65" s="2127"/>
      <c r="O65" s="2127"/>
      <c r="P65" s="2127"/>
      <c r="Q65" s="2128"/>
    </row>
    <row r="66" spans="1:17" s="1325" customFormat="1" ht="24.75" hidden="1" customHeight="1" x14ac:dyDescent="0.25">
      <c r="A66" s="168" t="s">
        <v>241</v>
      </c>
      <c r="B66" s="354">
        <v>6</v>
      </c>
      <c r="C66" s="355">
        <v>82</v>
      </c>
      <c r="D66" s="355">
        <v>47</v>
      </c>
      <c r="E66" s="355">
        <v>29</v>
      </c>
      <c r="F66" s="355">
        <v>13</v>
      </c>
      <c r="G66" s="355">
        <v>7</v>
      </c>
      <c r="H66" s="355">
        <v>15</v>
      </c>
      <c r="I66" s="356">
        <v>1793</v>
      </c>
      <c r="J66" s="355">
        <v>127</v>
      </c>
      <c r="K66" s="355">
        <v>51</v>
      </c>
      <c r="L66" s="355">
        <v>744</v>
      </c>
      <c r="M66" s="355">
        <v>232</v>
      </c>
      <c r="N66" s="355">
        <v>25</v>
      </c>
      <c r="O66" s="355">
        <v>66</v>
      </c>
      <c r="P66" s="357">
        <v>37</v>
      </c>
      <c r="Q66" s="337">
        <f>SUM(B66:P66)</f>
        <v>3274</v>
      </c>
    </row>
    <row r="67" spans="1:17" s="1325" customFormat="1" ht="24.75" hidden="1" customHeight="1" x14ac:dyDescent="0.25">
      <c r="A67" s="169" t="s">
        <v>247</v>
      </c>
      <c r="B67" s="399">
        <v>0</v>
      </c>
      <c r="C67" s="400">
        <v>6</v>
      </c>
      <c r="D67" s="400">
        <v>0</v>
      </c>
      <c r="E67" s="400">
        <v>1</v>
      </c>
      <c r="F67" s="400">
        <v>0</v>
      </c>
      <c r="G67" s="400">
        <v>1</v>
      </c>
      <c r="H67" s="400">
        <v>0</v>
      </c>
      <c r="I67" s="401">
        <v>53</v>
      </c>
      <c r="J67" s="400">
        <v>4</v>
      </c>
      <c r="K67" s="400">
        <v>2</v>
      </c>
      <c r="L67" s="400">
        <v>30</v>
      </c>
      <c r="M67" s="400">
        <v>4</v>
      </c>
      <c r="N67" s="400">
        <v>0</v>
      </c>
      <c r="O67" s="400">
        <v>2</v>
      </c>
      <c r="P67" s="402">
        <v>2</v>
      </c>
      <c r="Q67" s="338">
        <f>SUM(B67:P67)</f>
        <v>105</v>
      </c>
    </row>
    <row r="68" spans="1:17" s="1325" customFormat="1" ht="26.25" hidden="1" thickBot="1" x14ac:dyDescent="0.3">
      <c r="A68" s="91" t="s">
        <v>248</v>
      </c>
      <c r="B68" s="260">
        <f t="shared" ref="B68:Q68" si="7">SUM(B67/B66)</f>
        <v>0</v>
      </c>
      <c r="C68" s="261">
        <f t="shared" si="7"/>
        <v>7.3170731707317069E-2</v>
      </c>
      <c r="D68" s="261">
        <f t="shared" si="7"/>
        <v>0</v>
      </c>
      <c r="E68" s="261">
        <f t="shared" si="7"/>
        <v>3.4482758620689655E-2</v>
      </c>
      <c r="F68" s="261">
        <f t="shared" si="7"/>
        <v>0</v>
      </c>
      <c r="G68" s="261">
        <f t="shared" si="7"/>
        <v>0.14285714285714285</v>
      </c>
      <c r="H68" s="261">
        <f t="shared" si="7"/>
        <v>0</v>
      </c>
      <c r="I68" s="261">
        <f t="shared" si="7"/>
        <v>2.9559397657557166E-2</v>
      </c>
      <c r="J68" s="261">
        <f t="shared" si="7"/>
        <v>3.1496062992125984E-2</v>
      </c>
      <c r="K68" s="261">
        <f t="shared" si="7"/>
        <v>3.9215686274509803E-2</v>
      </c>
      <c r="L68" s="261">
        <f t="shared" si="7"/>
        <v>4.0322580645161289E-2</v>
      </c>
      <c r="M68" s="261">
        <f t="shared" si="7"/>
        <v>1.7241379310344827E-2</v>
      </c>
      <c r="N68" s="261">
        <f t="shared" si="7"/>
        <v>0</v>
      </c>
      <c r="O68" s="261">
        <f t="shared" si="7"/>
        <v>3.0303030303030304E-2</v>
      </c>
      <c r="P68" s="167">
        <f t="shared" si="7"/>
        <v>5.4054054054054057E-2</v>
      </c>
      <c r="Q68" s="339">
        <f t="shared" si="7"/>
        <v>3.2070861331704337E-2</v>
      </c>
    </row>
    <row r="69" spans="1:17" s="1325" customFormat="1" ht="9.75" hidden="1" customHeight="1" thickBot="1" x14ac:dyDescent="0.3">
      <c r="A69" s="766"/>
      <c r="B69" s="334"/>
      <c r="C69" s="334"/>
      <c r="D69" s="334"/>
      <c r="E69" s="334"/>
      <c r="F69" s="334"/>
      <c r="G69" s="334"/>
      <c r="H69" s="334"/>
      <c r="I69" s="334"/>
      <c r="J69" s="334"/>
      <c r="K69" s="334"/>
      <c r="L69" s="334"/>
      <c r="M69" s="334"/>
      <c r="N69" s="334"/>
      <c r="O69" s="334"/>
      <c r="P69" s="334"/>
      <c r="Q69" s="768"/>
    </row>
    <row r="70" spans="1:17" s="1325" customFormat="1" ht="15.75" hidden="1" customHeight="1" thickBot="1" x14ac:dyDescent="0.3">
      <c r="A70" s="2126" t="s">
        <v>249</v>
      </c>
      <c r="B70" s="2127"/>
      <c r="C70" s="2127"/>
      <c r="D70" s="2127"/>
      <c r="E70" s="2127"/>
      <c r="F70" s="2127"/>
      <c r="G70" s="2127"/>
      <c r="H70" s="2127"/>
      <c r="I70" s="2127"/>
      <c r="J70" s="2127"/>
      <c r="K70" s="2127"/>
      <c r="L70" s="2127"/>
      <c r="M70" s="2127"/>
      <c r="N70" s="2127"/>
      <c r="O70" s="2127"/>
      <c r="P70" s="2127"/>
      <c r="Q70" s="2128"/>
    </row>
    <row r="71" spans="1:17" s="1325" customFormat="1" ht="24.75" hidden="1" customHeight="1" x14ac:dyDescent="0.25">
      <c r="A71" s="168" t="s">
        <v>241</v>
      </c>
      <c r="B71" s="354">
        <v>6</v>
      </c>
      <c r="C71" s="355">
        <v>82</v>
      </c>
      <c r="D71" s="355">
        <v>47</v>
      </c>
      <c r="E71" s="355">
        <v>29</v>
      </c>
      <c r="F71" s="355">
        <v>13</v>
      </c>
      <c r="G71" s="355">
        <v>7</v>
      </c>
      <c r="H71" s="355">
        <v>15</v>
      </c>
      <c r="I71" s="356">
        <v>1793</v>
      </c>
      <c r="J71" s="355">
        <v>127</v>
      </c>
      <c r="K71" s="355">
        <v>51</v>
      </c>
      <c r="L71" s="355">
        <v>744</v>
      </c>
      <c r="M71" s="355">
        <v>232</v>
      </c>
      <c r="N71" s="355">
        <v>25</v>
      </c>
      <c r="O71" s="355">
        <v>66</v>
      </c>
      <c r="P71" s="357">
        <v>37</v>
      </c>
      <c r="Q71" s="337">
        <f>SUM(B71:P71)</f>
        <v>3274</v>
      </c>
    </row>
    <row r="72" spans="1:17" s="1325" customFormat="1" ht="24.75" hidden="1" customHeight="1" x14ac:dyDescent="0.25">
      <c r="A72" s="169" t="s">
        <v>250</v>
      </c>
      <c r="B72" s="399">
        <v>0</v>
      </c>
      <c r="C72" s="400">
        <v>2</v>
      </c>
      <c r="D72" s="400">
        <v>2</v>
      </c>
      <c r="E72" s="400">
        <v>0</v>
      </c>
      <c r="F72" s="400">
        <v>2</v>
      </c>
      <c r="G72" s="400">
        <v>0</v>
      </c>
      <c r="H72" s="400">
        <v>0</v>
      </c>
      <c r="I72" s="401">
        <v>52</v>
      </c>
      <c r="J72" s="400">
        <v>3</v>
      </c>
      <c r="K72" s="400">
        <v>0</v>
      </c>
      <c r="L72" s="400">
        <v>38</v>
      </c>
      <c r="M72" s="400">
        <v>2</v>
      </c>
      <c r="N72" s="400">
        <v>1</v>
      </c>
      <c r="O72" s="400">
        <v>3</v>
      </c>
      <c r="P72" s="402">
        <v>0</v>
      </c>
      <c r="Q72" s="338">
        <f>SUM(B72:P72)</f>
        <v>105</v>
      </c>
    </row>
    <row r="73" spans="1:17" s="1325" customFormat="1" ht="27" hidden="1" customHeight="1" thickBot="1" x14ac:dyDescent="0.3">
      <c r="A73" s="91" t="s">
        <v>251</v>
      </c>
      <c r="B73" s="260">
        <f t="shared" ref="B73:Q73" si="8">SUM(B72/B71)</f>
        <v>0</v>
      </c>
      <c r="C73" s="261">
        <f t="shared" si="8"/>
        <v>2.4390243902439025E-2</v>
      </c>
      <c r="D73" s="261">
        <f t="shared" si="8"/>
        <v>4.2553191489361701E-2</v>
      </c>
      <c r="E73" s="261">
        <f t="shared" si="8"/>
        <v>0</v>
      </c>
      <c r="F73" s="261">
        <f t="shared" si="8"/>
        <v>0.15384615384615385</v>
      </c>
      <c r="G73" s="261">
        <f t="shared" si="8"/>
        <v>0</v>
      </c>
      <c r="H73" s="261">
        <f t="shared" si="8"/>
        <v>0</v>
      </c>
      <c r="I73" s="261">
        <f t="shared" si="8"/>
        <v>2.9001673173452314E-2</v>
      </c>
      <c r="J73" s="261">
        <f t="shared" si="8"/>
        <v>2.3622047244094488E-2</v>
      </c>
      <c r="K73" s="261">
        <f t="shared" si="8"/>
        <v>0</v>
      </c>
      <c r="L73" s="261">
        <f t="shared" si="8"/>
        <v>5.1075268817204304E-2</v>
      </c>
      <c r="M73" s="261">
        <f t="shared" si="8"/>
        <v>8.6206896551724137E-3</v>
      </c>
      <c r="N73" s="261">
        <f t="shared" si="8"/>
        <v>0.04</v>
      </c>
      <c r="O73" s="261">
        <f t="shared" si="8"/>
        <v>4.5454545454545456E-2</v>
      </c>
      <c r="P73" s="167">
        <f t="shared" si="8"/>
        <v>0</v>
      </c>
      <c r="Q73" s="339">
        <f t="shared" si="8"/>
        <v>3.2070861331704337E-2</v>
      </c>
    </row>
    <row r="74" spans="1:17" s="1325" customFormat="1" ht="19.5" hidden="1" customHeight="1" thickBot="1" x14ac:dyDescent="0.35">
      <c r="A74" s="2208" t="s">
        <v>137</v>
      </c>
      <c r="B74" s="2209"/>
      <c r="C74" s="2209"/>
      <c r="D74" s="2209"/>
      <c r="E74" s="2209"/>
      <c r="F74" s="2209"/>
      <c r="G74" s="2209"/>
      <c r="H74" s="2209"/>
      <c r="I74" s="2209"/>
      <c r="J74" s="2209"/>
      <c r="K74" s="2209"/>
      <c r="L74" s="2209"/>
      <c r="M74" s="2209"/>
      <c r="N74" s="2209"/>
      <c r="O74" s="2209"/>
      <c r="P74" s="2209"/>
      <c r="Q74" s="2210"/>
    </row>
    <row r="75" spans="1:17" s="1325" customFormat="1" ht="59.25" hidden="1" customHeight="1" thickBot="1" x14ac:dyDescent="0.3">
      <c r="A75" s="131"/>
      <c r="B75" s="759" t="s">
        <v>148</v>
      </c>
      <c r="C75" s="760" t="s">
        <v>149</v>
      </c>
      <c r="D75" s="760" t="s">
        <v>150</v>
      </c>
      <c r="E75" s="760" t="s">
        <v>151</v>
      </c>
      <c r="F75" s="760" t="s">
        <v>152</v>
      </c>
      <c r="G75" s="760" t="s">
        <v>153</v>
      </c>
      <c r="H75" s="760" t="s">
        <v>154</v>
      </c>
      <c r="I75" s="760" t="s">
        <v>155</v>
      </c>
      <c r="J75" s="760" t="s">
        <v>156</v>
      </c>
      <c r="K75" s="760" t="s">
        <v>157</v>
      </c>
      <c r="L75" s="760" t="s">
        <v>158</v>
      </c>
      <c r="M75" s="760" t="s">
        <v>159</v>
      </c>
      <c r="N75" s="760" t="s">
        <v>160</v>
      </c>
      <c r="O75" s="760" t="s">
        <v>161</v>
      </c>
      <c r="P75" s="761" t="s">
        <v>162</v>
      </c>
      <c r="Q75" s="72" t="s">
        <v>163</v>
      </c>
    </row>
    <row r="76" spans="1:17" s="1325" customFormat="1" ht="15.75" hidden="1" thickBot="1" x14ac:dyDescent="0.3">
      <c r="A76" s="2126" t="s">
        <v>237</v>
      </c>
      <c r="B76" s="2127"/>
      <c r="C76" s="2127"/>
      <c r="D76" s="2127"/>
      <c r="E76" s="2127"/>
      <c r="F76" s="2127"/>
      <c r="G76" s="2127"/>
      <c r="H76" s="2127"/>
      <c r="I76" s="2127"/>
      <c r="J76" s="2127"/>
      <c r="K76" s="2127"/>
      <c r="L76" s="2127"/>
      <c r="M76" s="2127"/>
      <c r="N76" s="2127"/>
      <c r="O76" s="2127"/>
      <c r="P76" s="2127"/>
      <c r="Q76" s="2128"/>
    </row>
    <row r="77" spans="1:17" s="1325" customFormat="1" ht="24.75" hidden="1" customHeight="1" x14ac:dyDescent="0.25">
      <c r="A77" s="168" t="s">
        <v>238</v>
      </c>
      <c r="B77" s="354">
        <v>292</v>
      </c>
      <c r="C77" s="355">
        <v>1470</v>
      </c>
      <c r="D77" s="355">
        <v>1156</v>
      </c>
      <c r="E77" s="355">
        <v>643</v>
      </c>
      <c r="F77" s="355">
        <v>451</v>
      </c>
      <c r="G77" s="355">
        <v>89</v>
      </c>
      <c r="H77" s="355">
        <v>139</v>
      </c>
      <c r="I77" s="356">
        <v>44851</v>
      </c>
      <c r="J77" s="355">
        <v>2785</v>
      </c>
      <c r="K77" s="355">
        <v>977</v>
      </c>
      <c r="L77" s="355">
        <v>12757</v>
      </c>
      <c r="M77" s="355">
        <v>5829</v>
      </c>
      <c r="N77" s="355">
        <v>356</v>
      </c>
      <c r="O77" s="355">
        <v>2279</v>
      </c>
      <c r="P77" s="357">
        <v>1846</v>
      </c>
      <c r="Q77" s="337">
        <f>SUM(B77:P77)</f>
        <v>75920</v>
      </c>
    </row>
    <row r="78" spans="1:17" s="1325" customFormat="1" ht="24.75" hidden="1" customHeight="1" thickBot="1" x14ac:dyDescent="0.3">
      <c r="A78" s="91" t="s">
        <v>239</v>
      </c>
      <c r="B78" s="262">
        <f>SUM(B77/Q77)</f>
        <v>3.8461538461538464E-3</v>
      </c>
      <c r="C78" s="292">
        <f>SUM(C77/Q77)</f>
        <v>1.9362486828240252E-2</v>
      </c>
      <c r="D78" s="292">
        <f>SUM(D77/Q77)</f>
        <v>1.5226554267650159E-2</v>
      </c>
      <c r="E78" s="292">
        <f>SUM(E77/Q77)</f>
        <v>8.4694415173867232E-3</v>
      </c>
      <c r="F78" s="292">
        <f>SUM(F77/Q77)</f>
        <v>5.9404636459430976E-3</v>
      </c>
      <c r="G78" s="292">
        <f>SUM(G77/Q77)</f>
        <v>1.172286617492097E-3</v>
      </c>
      <c r="H78" s="292">
        <f>SUM(H77/Q77)</f>
        <v>1.8308746048472076E-3</v>
      </c>
      <c r="I78" s="292">
        <f>SUM(I77/Q77)</f>
        <v>0.59076659641728135</v>
      </c>
      <c r="J78" s="292">
        <f>SUM(J77/Q77)</f>
        <v>3.6683350895679666E-2</v>
      </c>
      <c r="K78" s="292">
        <f>SUM(K77/Q77)</f>
        <v>1.2868809272918861E-2</v>
      </c>
      <c r="L78" s="292">
        <f>SUM(L77/Q77)</f>
        <v>0.16803213909378292</v>
      </c>
      <c r="M78" s="292">
        <f>SUM(M77/Q77)</f>
        <v>7.6778187565858802E-2</v>
      </c>
      <c r="N78" s="292">
        <f>SUM(N77/Q77)</f>
        <v>4.6891464699683879E-3</v>
      </c>
      <c r="O78" s="292">
        <f>SUM(O77/Q77)</f>
        <v>3.0018440463645941E-2</v>
      </c>
      <c r="P78" s="293">
        <f>SUM(P77/Q77)</f>
        <v>2.4315068493150686E-2</v>
      </c>
      <c r="Q78" s="762">
        <f>SUM(B78:P78)</f>
        <v>1.0000000000000002</v>
      </c>
    </row>
    <row r="79" spans="1:17" s="1325" customFormat="1" ht="9.75" hidden="1" customHeight="1" thickBot="1" x14ac:dyDescent="0.3">
      <c r="A79" s="1757"/>
      <c r="B79" s="767"/>
      <c r="C79" s="767"/>
      <c r="D79" s="767"/>
      <c r="E79" s="767"/>
      <c r="F79" s="767"/>
      <c r="G79" s="767"/>
      <c r="H79" s="767"/>
      <c r="I79" s="767"/>
      <c r="J79" s="767"/>
      <c r="K79" s="767"/>
      <c r="L79" s="767"/>
      <c r="M79" s="767"/>
      <c r="N79" s="767"/>
      <c r="O79" s="767"/>
      <c r="P79" s="767"/>
      <c r="Q79" s="768"/>
    </row>
    <row r="80" spans="1:17" s="1325" customFormat="1" ht="15.75" hidden="1" thickBot="1" x14ac:dyDescent="0.3">
      <c r="A80" s="2126" t="s">
        <v>240</v>
      </c>
      <c r="B80" s="2127"/>
      <c r="C80" s="2127"/>
      <c r="D80" s="2127"/>
      <c r="E80" s="2127"/>
      <c r="F80" s="2127"/>
      <c r="G80" s="2127"/>
      <c r="H80" s="2127"/>
      <c r="I80" s="2127"/>
      <c r="J80" s="2127"/>
      <c r="K80" s="2127"/>
      <c r="L80" s="2127"/>
      <c r="M80" s="2127"/>
      <c r="N80" s="2127"/>
      <c r="O80" s="2127"/>
      <c r="P80" s="2127"/>
      <c r="Q80" s="2128"/>
    </row>
    <row r="81" spans="1:17" s="1325" customFormat="1" ht="24.75" hidden="1" customHeight="1" x14ac:dyDescent="0.25">
      <c r="A81" s="168" t="s">
        <v>241</v>
      </c>
      <c r="B81" s="354">
        <v>12</v>
      </c>
      <c r="C81" s="355">
        <v>79</v>
      </c>
      <c r="D81" s="355">
        <v>35</v>
      </c>
      <c r="E81" s="355">
        <v>30</v>
      </c>
      <c r="F81" s="355">
        <v>11</v>
      </c>
      <c r="G81" s="355">
        <v>0</v>
      </c>
      <c r="H81" s="355">
        <v>14</v>
      </c>
      <c r="I81" s="356">
        <v>1975</v>
      </c>
      <c r="J81" s="355">
        <v>162</v>
      </c>
      <c r="K81" s="355">
        <v>28</v>
      </c>
      <c r="L81" s="355">
        <v>690</v>
      </c>
      <c r="M81" s="355">
        <v>213</v>
      </c>
      <c r="N81" s="355">
        <v>24</v>
      </c>
      <c r="O81" s="355">
        <v>89</v>
      </c>
      <c r="P81" s="357">
        <v>53</v>
      </c>
      <c r="Q81" s="337">
        <f>SUM(B81:P81)</f>
        <v>3415</v>
      </c>
    </row>
    <row r="82" spans="1:17" s="1325" customFormat="1" ht="24.75" hidden="1" customHeight="1" thickBot="1" x14ac:dyDescent="0.3">
      <c r="A82" s="91" t="s">
        <v>242</v>
      </c>
      <c r="B82" s="262">
        <f>SUM(B81/Q81)</f>
        <v>3.5139092240117132E-3</v>
      </c>
      <c r="C82" s="292">
        <f>SUM(C81/Q81)</f>
        <v>2.3133235724743777E-2</v>
      </c>
      <c r="D82" s="292">
        <f>SUM(D81/Q81)</f>
        <v>1.0248901903367497E-2</v>
      </c>
      <c r="E82" s="292">
        <f>SUM(E81/Q81)</f>
        <v>8.7847730600292828E-3</v>
      </c>
      <c r="F82" s="292">
        <f>SUM(F81/Q81)</f>
        <v>3.2210834553440702E-3</v>
      </c>
      <c r="G82" s="292">
        <f>SUM(G81/Q81)</f>
        <v>0</v>
      </c>
      <c r="H82" s="292">
        <f>SUM(H81/Q81)</f>
        <v>4.0995607613469988E-3</v>
      </c>
      <c r="I82" s="292">
        <f>SUM(I81/Q81)</f>
        <v>0.57833089311859442</v>
      </c>
      <c r="J82" s="292">
        <f>SUM(J81/Q81)</f>
        <v>4.7437774524158129E-2</v>
      </c>
      <c r="K82" s="292">
        <f>SUM(K81/Q81)</f>
        <v>8.1991215226939976E-3</v>
      </c>
      <c r="L82" s="292">
        <f>SUM(L81/Q81)</f>
        <v>0.2020497803806735</v>
      </c>
      <c r="M82" s="292">
        <f>SUM(M81/Q81)</f>
        <v>6.2371888726207907E-2</v>
      </c>
      <c r="N82" s="292">
        <f>SUM(N81/Q81)</f>
        <v>7.0278184480234264E-3</v>
      </c>
      <c r="O82" s="292">
        <f>SUM(O81/Q81)</f>
        <v>2.6061493411420205E-2</v>
      </c>
      <c r="P82" s="293">
        <f>SUM(P81/Q81)</f>
        <v>1.5519765739385067E-2</v>
      </c>
      <c r="Q82" s="762">
        <f>SUM(B82:P82)</f>
        <v>0.99999999999999989</v>
      </c>
    </row>
    <row r="83" spans="1:17" s="1325" customFormat="1" ht="10.5" hidden="1" customHeight="1" thickBot="1" x14ac:dyDescent="0.3">
      <c r="A83" s="766"/>
      <c r="B83" s="334"/>
      <c r="C83" s="334"/>
      <c r="D83" s="334"/>
      <c r="E83" s="334"/>
      <c r="F83" s="334"/>
      <c r="G83" s="334"/>
      <c r="H83" s="334"/>
      <c r="I83" s="334"/>
      <c r="J83" s="334"/>
      <c r="K83" s="334"/>
      <c r="L83" s="334"/>
      <c r="M83" s="334"/>
      <c r="N83" s="334"/>
      <c r="O83" s="334"/>
      <c r="P83" s="334"/>
      <c r="Q83" s="768"/>
    </row>
    <row r="84" spans="1:17" s="1325" customFormat="1" ht="15.75" hidden="1" customHeight="1" thickBot="1" x14ac:dyDescent="0.3">
      <c r="A84" s="2126" t="s">
        <v>243</v>
      </c>
      <c r="B84" s="2127"/>
      <c r="C84" s="2127"/>
      <c r="D84" s="2127"/>
      <c r="E84" s="2127"/>
      <c r="F84" s="2127"/>
      <c r="G84" s="2127"/>
      <c r="H84" s="2127"/>
      <c r="I84" s="2127"/>
      <c r="J84" s="2127"/>
      <c r="K84" s="2127"/>
      <c r="L84" s="2127"/>
      <c r="M84" s="2127"/>
      <c r="N84" s="2127"/>
      <c r="O84" s="2127"/>
      <c r="P84" s="2127"/>
      <c r="Q84" s="2128"/>
    </row>
    <row r="85" spans="1:17" s="1325" customFormat="1" ht="24.75" hidden="1" customHeight="1" x14ac:dyDescent="0.25">
      <c r="A85" s="168" t="s">
        <v>241</v>
      </c>
      <c r="B85" s="354">
        <v>12</v>
      </c>
      <c r="C85" s="355">
        <v>79</v>
      </c>
      <c r="D85" s="355">
        <v>35</v>
      </c>
      <c r="E85" s="355">
        <v>30</v>
      </c>
      <c r="F85" s="355">
        <v>11</v>
      </c>
      <c r="G85" s="355">
        <v>0</v>
      </c>
      <c r="H85" s="355">
        <v>14</v>
      </c>
      <c r="I85" s="356">
        <v>1975</v>
      </c>
      <c r="J85" s="355">
        <v>162</v>
      </c>
      <c r="K85" s="355">
        <v>28</v>
      </c>
      <c r="L85" s="355">
        <v>690</v>
      </c>
      <c r="M85" s="355">
        <v>213</v>
      </c>
      <c r="N85" s="355">
        <v>24</v>
      </c>
      <c r="O85" s="355">
        <v>89</v>
      </c>
      <c r="P85" s="357">
        <v>53</v>
      </c>
      <c r="Q85" s="337">
        <f>SUM(B85:P85)</f>
        <v>3415</v>
      </c>
    </row>
    <row r="86" spans="1:17" s="1325" customFormat="1" ht="24.75" hidden="1" customHeight="1" x14ac:dyDescent="0.25">
      <c r="A86" s="169" t="s">
        <v>244</v>
      </c>
      <c r="B86" s="399">
        <v>0</v>
      </c>
      <c r="C86" s="400">
        <v>2</v>
      </c>
      <c r="D86" s="400">
        <v>2</v>
      </c>
      <c r="E86" s="400">
        <v>0</v>
      </c>
      <c r="F86" s="400">
        <v>2</v>
      </c>
      <c r="G86" s="400">
        <v>0</v>
      </c>
      <c r="H86" s="400">
        <v>0</v>
      </c>
      <c r="I86" s="401">
        <v>24</v>
      </c>
      <c r="J86" s="400">
        <v>1</v>
      </c>
      <c r="K86" s="400">
        <v>0</v>
      </c>
      <c r="L86" s="400">
        <v>16</v>
      </c>
      <c r="M86" s="400">
        <v>2</v>
      </c>
      <c r="N86" s="400">
        <v>0</v>
      </c>
      <c r="O86" s="400">
        <v>1</v>
      </c>
      <c r="P86" s="402">
        <v>1</v>
      </c>
      <c r="Q86" s="338">
        <f>SUM(B86:P86)</f>
        <v>51</v>
      </c>
    </row>
    <row r="87" spans="1:17" s="1325" customFormat="1" ht="26.25" hidden="1" thickBot="1" x14ac:dyDescent="0.3">
      <c r="A87" s="91" t="s">
        <v>245</v>
      </c>
      <c r="B87" s="260">
        <f t="shared" ref="B87:Q87" si="9">SUM(B86/B85)</f>
        <v>0</v>
      </c>
      <c r="C87" s="261">
        <f t="shared" si="9"/>
        <v>2.5316455696202531E-2</v>
      </c>
      <c r="D87" s="261">
        <f t="shared" si="9"/>
        <v>5.7142857142857141E-2</v>
      </c>
      <c r="E87" s="261">
        <f t="shared" si="9"/>
        <v>0</v>
      </c>
      <c r="F87" s="261">
        <f t="shared" si="9"/>
        <v>0.18181818181818182</v>
      </c>
      <c r="G87" s="261">
        <v>0</v>
      </c>
      <c r="H87" s="261">
        <f t="shared" si="9"/>
        <v>0</v>
      </c>
      <c r="I87" s="261">
        <f t="shared" si="9"/>
        <v>1.2151898734177215E-2</v>
      </c>
      <c r="J87" s="261">
        <f t="shared" si="9"/>
        <v>6.1728395061728392E-3</v>
      </c>
      <c r="K87" s="261">
        <f t="shared" si="9"/>
        <v>0</v>
      </c>
      <c r="L87" s="261">
        <f t="shared" si="9"/>
        <v>2.318840579710145E-2</v>
      </c>
      <c r="M87" s="261">
        <f t="shared" si="9"/>
        <v>9.3896713615023476E-3</v>
      </c>
      <c r="N87" s="261">
        <f t="shared" si="9"/>
        <v>0</v>
      </c>
      <c r="O87" s="261">
        <f t="shared" si="9"/>
        <v>1.1235955056179775E-2</v>
      </c>
      <c r="P87" s="167">
        <f t="shared" si="9"/>
        <v>1.8867924528301886E-2</v>
      </c>
      <c r="Q87" s="339">
        <f t="shared" si="9"/>
        <v>1.493411420204978E-2</v>
      </c>
    </row>
    <row r="88" spans="1:17" s="1325" customFormat="1" ht="9.75" hidden="1" customHeight="1" thickBot="1" x14ac:dyDescent="0.3">
      <c r="A88" s="766"/>
      <c r="B88" s="334"/>
      <c r="C88" s="334"/>
      <c r="D88" s="334"/>
      <c r="E88" s="334"/>
      <c r="F88" s="334"/>
      <c r="G88" s="334"/>
      <c r="H88" s="334"/>
      <c r="I88" s="334"/>
      <c r="J88" s="334"/>
      <c r="K88" s="334"/>
      <c r="L88" s="334"/>
      <c r="M88" s="334"/>
      <c r="N88" s="334"/>
      <c r="O88" s="334"/>
      <c r="P88" s="334"/>
      <c r="Q88" s="768"/>
    </row>
    <row r="89" spans="1:17" s="1325" customFormat="1" ht="15.75" hidden="1" customHeight="1" thickBot="1" x14ac:dyDescent="0.3">
      <c r="A89" s="2126" t="s">
        <v>246</v>
      </c>
      <c r="B89" s="2127"/>
      <c r="C89" s="2127"/>
      <c r="D89" s="2127"/>
      <c r="E89" s="2127"/>
      <c r="F89" s="2127"/>
      <c r="G89" s="2127"/>
      <c r="H89" s="2127"/>
      <c r="I89" s="2127"/>
      <c r="J89" s="2127"/>
      <c r="K89" s="2127"/>
      <c r="L89" s="2127"/>
      <c r="M89" s="2127"/>
      <c r="N89" s="2127"/>
      <c r="O89" s="2127"/>
      <c r="P89" s="2127"/>
      <c r="Q89" s="2128"/>
    </row>
    <row r="90" spans="1:17" s="1325" customFormat="1" ht="24.75" hidden="1" customHeight="1" x14ac:dyDescent="0.25">
      <c r="A90" s="168" t="s">
        <v>241</v>
      </c>
      <c r="B90" s="354">
        <v>12</v>
      </c>
      <c r="C90" s="355">
        <v>79</v>
      </c>
      <c r="D90" s="355">
        <v>35</v>
      </c>
      <c r="E90" s="355">
        <v>30</v>
      </c>
      <c r="F90" s="355">
        <v>11</v>
      </c>
      <c r="G90" s="355">
        <v>0</v>
      </c>
      <c r="H90" s="355">
        <v>14</v>
      </c>
      <c r="I90" s="356">
        <v>1975</v>
      </c>
      <c r="J90" s="355">
        <v>162</v>
      </c>
      <c r="K90" s="355">
        <v>28</v>
      </c>
      <c r="L90" s="355">
        <v>690</v>
      </c>
      <c r="M90" s="355">
        <v>213</v>
      </c>
      <c r="N90" s="355">
        <v>24</v>
      </c>
      <c r="O90" s="355">
        <v>89</v>
      </c>
      <c r="P90" s="357">
        <v>53</v>
      </c>
      <c r="Q90" s="337">
        <f>SUM(B90:P90)</f>
        <v>3415</v>
      </c>
    </row>
    <row r="91" spans="1:17" s="1325" customFormat="1" ht="24.75" hidden="1" customHeight="1" x14ac:dyDescent="0.25">
      <c r="A91" s="169" t="s">
        <v>247</v>
      </c>
      <c r="B91" s="399">
        <v>0</v>
      </c>
      <c r="C91" s="400">
        <v>5</v>
      </c>
      <c r="D91" s="400">
        <v>0</v>
      </c>
      <c r="E91" s="400">
        <v>0</v>
      </c>
      <c r="F91" s="400">
        <v>0</v>
      </c>
      <c r="G91" s="400">
        <v>0</v>
      </c>
      <c r="H91" s="400">
        <v>0</v>
      </c>
      <c r="I91" s="401">
        <v>50</v>
      </c>
      <c r="J91" s="400">
        <v>1</v>
      </c>
      <c r="K91" s="400">
        <v>1</v>
      </c>
      <c r="L91" s="400">
        <v>34</v>
      </c>
      <c r="M91" s="400">
        <v>2</v>
      </c>
      <c r="N91" s="400">
        <v>6</v>
      </c>
      <c r="O91" s="400">
        <v>5</v>
      </c>
      <c r="P91" s="402">
        <v>0</v>
      </c>
      <c r="Q91" s="338">
        <f>SUM(B91:P91)</f>
        <v>104</v>
      </c>
    </row>
    <row r="92" spans="1:17" s="1325" customFormat="1" ht="26.25" hidden="1" thickBot="1" x14ac:dyDescent="0.3">
      <c r="A92" s="91" t="s">
        <v>248</v>
      </c>
      <c r="B92" s="260">
        <f t="shared" ref="B92:Q92" si="10">SUM(B91/B90)</f>
        <v>0</v>
      </c>
      <c r="C92" s="261">
        <f t="shared" si="10"/>
        <v>6.3291139240506333E-2</v>
      </c>
      <c r="D92" s="261">
        <f t="shared" si="10"/>
        <v>0</v>
      </c>
      <c r="E92" s="261">
        <f t="shared" si="10"/>
        <v>0</v>
      </c>
      <c r="F92" s="261">
        <f t="shared" si="10"/>
        <v>0</v>
      </c>
      <c r="G92" s="261">
        <v>0</v>
      </c>
      <c r="H92" s="261">
        <f t="shared" si="10"/>
        <v>0</v>
      </c>
      <c r="I92" s="261">
        <f t="shared" si="10"/>
        <v>2.5316455696202531E-2</v>
      </c>
      <c r="J92" s="261">
        <f t="shared" si="10"/>
        <v>6.1728395061728392E-3</v>
      </c>
      <c r="K92" s="261">
        <f t="shared" si="10"/>
        <v>3.5714285714285712E-2</v>
      </c>
      <c r="L92" s="261">
        <f t="shared" si="10"/>
        <v>4.9275362318840582E-2</v>
      </c>
      <c r="M92" s="261">
        <f t="shared" si="10"/>
        <v>9.3896713615023476E-3</v>
      </c>
      <c r="N92" s="261">
        <f t="shared" si="10"/>
        <v>0.25</v>
      </c>
      <c r="O92" s="261">
        <f t="shared" si="10"/>
        <v>5.6179775280898875E-2</v>
      </c>
      <c r="P92" s="167">
        <f t="shared" si="10"/>
        <v>0</v>
      </c>
      <c r="Q92" s="339">
        <f t="shared" si="10"/>
        <v>3.0453879941434846E-2</v>
      </c>
    </row>
    <row r="93" spans="1:17" s="1325" customFormat="1" ht="9.75" hidden="1" customHeight="1" thickBot="1" x14ac:dyDescent="0.3">
      <c r="A93" s="766"/>
      <c r="B93" s="334"/>
      <c r="C93" s="334"/>
      <c r="D93" s="334"/>
      <c r="E93" s="334"/>
      <c r="F93" s="334"/>
      <c r="G93" s="334"/>
      <c r="H93" s="334"/>
      <c r="I93" s="334"/>
      <c r="J93" s="334"/>
      <c r="K93" s="334"/>
      <c r="L93" s="334"/>
      <c r="M93" s="334"/>
      <c r="N93" s="334"/>
      <c r="O93" s="334"/>
      <c r="P93" s="334"/>
      <c r="Q93" s="768"/>
    </row>
    <row r="94" spans="1:17" s="1325" customFormat="1" ht="15.75" hidden="1" customHeight="1" thickBot="1" x14ac:dyDescent="0.3">
      <c r="A94" s="2126" t="s">
        <v>249</v>
      </c>
      <c r="B94" s="2127"/>
      <c r="C94" s="2127"/>
      <c r="D94" s="2127"/>
      <c r="E94" s="2127"/>
      <c r="F94" s="2127"/>
      <c r="G94" s="2127"/>
      <c r="H94" s="2127"/>
      <c r="I94" s="2127"/>
      <c r="J94" s="2127"/>
      <c r="K94" s="2127"/>
      <c r="L94" s="2127"/>
      <c r="M94" s="2127"/>
      <c r="N94" s="2127"/>
      <c r="O94" s="2127"/>
      <c r="P94" s="2127"/>
      <c r="Q94" s="2128"/>
    </row>
    <row r="95" spans="1:17" s="1325" customFormat="1" ht="24.75" hidden="1" customHeight="1" x14ac:dyDescent="0.25">
      <c r="A95" s="168" t="s">
        <v>241</v>
      </c>
      <c r="B95" s="354">
        <v>12</v>
      </c>
      <c r="C95" s="355">
        <v>79</v>
      </c>
      <c r="D95" s="355">
        <v>35</v>
      </c>
      <c r="E95" s="355">
        <v>30</v>
      </c>
      <c r="F95" s="355">
        <v>11</v>
      </c>
      <c r="G95" s="355">
        <v>0</v>
      </c>
      <c r="H95" s="355">
        <v>14</v>
      </c>
      <c r="I95" s="356">
        <v>1975</v>
      </c>
      <c r="J95" s="355">
        <v>162</v>
      </c>
      <c r="K95" s="355">
        <v>28</v>
      </c>
      <c r="L95" s="355">
        <v>690</v>
      </c>
      <c r="M95" s="355">
        <v>213</v>
      </c>
      <c r="N95" s="355">
        <v>24</v>
      </c>
      <c r="O95" s="355">
        <v>89</v>
      </c>
      <c r="P95" s="357">
        <v>53</v>
      </c>
      <c r="Q95" s="337">
        <f>SUM(B95:P95)</f>
        <v>3415</v>
      </c>
    </row>
    <row r="96" spans="1:17" s="1325" customFormat="1" ht="24.75" hidden="1" customHeight="1" x14ac:dyDescent="0.25">
      <c r="A96" s="169" t="s">
        <v>250</v>
      </c>
      <c r="B96" s="399">
        <v>0</v>
      </c>
      <c r="C96" s="400">
        <v>1</v>
      </c>
      <c r="D96" s="400">
        <v>2</v>
      </c>
      <c r="E96" s="400">
        <v>3</v>
      </c>
      <c r="F96" s="400">
        <v>0</v>
      </c>
      <c r="G96" s="400">
        <v>3</v>
      </c>
      <c r="H96" s="400">
        <v>0</v>
      </c>
      <c r="I96" s="401">
        <v>74</v>
      </c>
      <c r="J96" s="400">
        <v>10</v>
      </c>
      <c r="K96" s="400">
        <v>2</v>
      </c>
      <c r="L96" s="400">
        <v>33</v>
      </c>
      <c r="M96" s="400">
        <v>1</v>
      </c>
      <c r="N96" s="400">
        <v>0</v>
      </c>
      <c r="O96" s="400">
        <v>1</v>
      </c>
      <c r="P96" s="402">
        <v>2</v>
      </c>
      <c r="Q96" s="338">
        <f>SUM(B96:P96)</f>
        <v>132</v>
      </c>
    </row>
    <row r="97" spans="1:17" s="1325" customFormat="1" ht="27" hidden="1" customHeight="1" thickBot="1" x14ac:dyDescent="0.3">
      <c r="A97" s="91" t="s">
        <v>251</v>
      </c>
      <c r="B97" s="260">
        <f t="shared" ref="B97:Q97" si="11">SUM(B96/B95)</f>
        <v>0</v>
      </c>
      <c r="C97" s="261">
        <f t="shared" si="11"/>
        <v>1.2658227848101266E-2</v>
      </c>
      <c r="D97" s="261">
        <f t="shared" si="11"/>
        <v>5.7142857142857141E-2</v>
      </c>
      <c r="E97" s="261">
        <f t="shared" si="11"/>
        <v>0.1</v>
      </c>
      <c r="F97" s="261">
        <f t="shared" si="11"/>
        <v>0</v>
      </c>
      <c r="G97" s="261">
        <v>0</v>
      </c>
      <c r="H97" s="261">
        <f t="shared" si="11"/>
        <v>0</v>
      </c>
      <c r="I97" s="261">
        <f t="shared" si="11"/>
        <v>3.7468354430379748E-2</v>
      </c>
      <c r="J97" s="261">
        <f t="shared" si="11"/>
        <v>6.1728395061728392E-2</v>
      </c>
      <c r="K97" s="261">
        <f t="shared" si="11"/>
        <v>7.1428571428571425E-2</v>
      </c>
      <c r="L97" s="261">
        <f t="shared" si="11"/>
        <v>4.7826086956521741E-2</v>
      </c>
      <c r="M97" s="261">
        <f t="shared" si="11"/>
        <v>4.6948356807511738E-3</v>
      </c>
      <c r="N97" s="261">
        <f t="shared" si="11"/>
        <v>0</v>
      </c>
      <c r="O97" s="261">
        <f t="shared" si="11"/>
        <v>1.1235955056179775E-2</v>
      </c>
      <c r="P97" s="167">
        <f t="shared" si="11"/>
        <v>3.7735849056603772E-2</v>
      </c>
      <c r="Q97" s="339">
        <f t="shared" si="11"/>
        <v>3.8653001464128846E-2</v>
      </c>
    </row>
    <row r="98" spans="1:17" s="197" customFormat="1" ht="19.5" hidden="1" customHeight="1" thickBot="1" x14ac:dyDescent="0.35">
      <c r="A98" s="2208" t="s">
        <v>138</v>
      </c>
      <c r="B98" s="2209"/>
      <c r="C98" s="2209"/>
      <c r="D98" s="2209"/>
      <c r="E98" s="2209"/>
      <c r="F98" s="2209"/>
      <c r="G98" s="2209"/>
      <c r="H98" s="2209"/>
      <c r="I98" s="2209"/>
      <c r="J98" s="2209"/>
      <c r="K98" s="2209"/>
      <c r="L98" s="2209"/>
      <c r="M98" s="2209"/>
      <c r="N98" s="2209"/>
      <c r="O98" s="2209"/>
      <c r="P98" s="2209"/>
      <c r="Q98" s="2210"/>
    </row>
    <row r="99" spans="1:17" s="197" customFormat="1" ht="59.25" hidden="1" customHeight="1" thickBot="1" x14ac:dyDescent="0.3">
      <c r="A99" s="131"/>
      <c r="B99" s="759" t="s">
        <v>148</v>
      </c>
      <c r="C99" s="760" t="s">
        <v>149</v>
      </c>
      <c r="D99" s="760" t="s">
        <v>150</v>
      </c>
      <c r="E99" s="760" t="s">
        <v>151</v>
      </c>
      <c r="F99" s="760" t="s">
        <v>152</v>
      </c>
      <c r="G99" s="760" t="s">
        <v>153</v>
      </c>
      <c r="H99" s="760" t="s">
        <v>154</v>
      </c>
      <c r="I99" s="760" t="s">
        <v>155</v>
      </c>
      <c r="J99" s="760" t="s">
        <v>156</v>
      </c>
      <c r="K99" s="760" t="s">
        <v>157</v>
      </c>
      <c r="L99" s="760" t="s">
        <v>158</v>
      </c>
      <c r="M99" s="760" t="s">
        <v>159</v>
      </c>
      <c r="N99" s="760" t="s">
        <v>160</v>
      </c>
      <c r="O99" s="760" t="s">
        <v>161</v>
      </c>
      <c r="P99" s="761" t="s">
        <v>162</v>
      </c>
      <c r="Q99" s="72" t="s">
        <v>163</v>
      </c>
    </row>
    <row r="100" spans="1:17" s="197" customFormat="1" ht="15.75" hidden="1" thickBot="1" x14ac:dyDescent="0.3">
      <c r="A100" s="2126" t="s">
        <v>237</v>
      </c>
      <c r="B100" s="2127"/>
      <c r="C100" s="2127"/>
      <c r="D100" s="2127"/>
      <c r="E100" s="2127"/>
      <c r="F100" s="2127"/>
      <c r="G100" s="2127"/>
      <c r="H100" s="2127"/>
      <c r="I100" s="2127"/>
      <c r="J100" s="2127"/>
      <c r="K100" s="2127"/>
      <c r="L100" s="2127"/>
      <c r="M100" s="2127"/>
      <c r="N100" s="2127"/>
      <c r="O100" s="2127"/>
      <c r="P100" s="2127"/>
      <c r="Q100" s="2128"/>
    </row>
    <row r="101" spans="1:17" s="197" customFormat="1" ht="24.75" hidden="1" customHeight="1" x14ac:dyDescent="0.25">
      <c r="A101" s="168" t="s">
        <v>238</v>
      </c>
      <c r="B101" s="1711">
        <v>115</v>
      </c>
      <c r="C101" s="1712">
        <v>620</v>
      </c>
      <c r="D101" s="1712">
        <v>377</v>
      </c>
      <c r="E101" s="1712">
        <v>233</v>
      </c>
      <c r="F101" s="1712">
        <v>132</v>
      </c>
      <c r="G101" s="1712">
        <v>38</v>
      </c>
      <c r="H101" s="1712">
        <v>59</v>
      </c>
      <c r="I101" s="1713">
        <v>18477</v>
      </c>
      <c r="J101" s="1712">
        <v>1053</v>
      </c>
      <c r="K101" s="1712">
        <v>369</v>
      </c>
      <c r="L101" s="1712">
        <v>5013</v>
      </c>
      <c r="M101" s="1712">
        <v>2327</v>
      </c>
      <c r="N101" s="1712">
        <v>134</v>
      </c>
      <c r="O101" s="1712">
        <v>865</v>
      </c>
      <c r="P101" s="1714">
        <v>677</v>
      </c>
      <c r="Q101" s="337">
        <f>SUM(B101:P101)</f>
        <v>30489</v>
      </c>
    </row>
    <row r="102" spans="1:17" s="197" customFormat="1" ht="24.75" hidden="1" customHeight="1" thickBot="1" x14ac:dyDescent="0.3">
      <c r="A102" s="91" t="s">
        <v>239</v>
      </c>
      <c r="B102" s="1715">
        <f>SUM(B101/Q101)</f>
        <v>3.7718521433959787E-3</v>
      </c>
      <c r="C102" s="1716">
        <f>SUM(C101/Q101)</f>
        <v>2.0335202860047887E-2</v>
      </c>
      <c r="D102" s="1716">
        <f>SUM(D101/Q101)</f>
        <v>1.2365115287480731E-2</v>
      </c>
      <c r="E102" s="1716">
        <f>SUM(E101/Q101)</f>
        <v>7.6421004296631572E-3</v>
      </c>
      <c r="F102" s="1716">
        <f>SUM(F101/Q101)</f>
        <v>4.3294302863327756E-3</v>
      </c>
      <c r="G102" s="1716">
        <f>SUM(G101/Q101)</f>
        <v>1.246351143035193E-3</v>
      </c>
      <c r="H102" s="1716">
        <f>SUM(H101/Q101)</f>
        <v>1.9351241431335893E-3</v>
      </c>
      <c r="I102" s="1716">
        <f>SUM(I101/Q101)</f>
        <v>0.60602184394371739</v>
      </c>
      <c r="J102" s="1716">
        <f>SUM(J101/Q101)</f>
        <v>3.4537046147791003E-2</v>
      </c>
      <c r="K102" s="1716">
        <f>SUM(K101/Q101)</f>
        <v>1.2102725573157532E-2</v>
      </c>
      <c r="L102" s="1716">
        <f>SUM(L101/Q101)</f>
        <v>0.16441995473777427</v>
      </c>
      <c r="M102" s="1716">
        <f>SUM(M101/Q101)</f>
        <v>7.6322608153760366E-2</v>
      </c>
      <c r="N102" s="1716">
        <f>SUM(N101/Q101)</f>
        <v>4.3950277149135755E-3</v>
      </c>
      <c r="O102" s="1716">
        <f>SUM(O101/Q101)</f>
        <v>2.8370887861195841E-2</v>
      </c>
      <c r="P102" s="1717">
        <f>SUM(P101/Q101)</f>
        <v>2.2204729574600676E-2</v>
      </c>
      <c r="Q102" s="762">
        <f>SUM(B102:P102)</f>
        <v>0.99999999999999978</v>
      </c>
    </row>
    <row r="103" spans="1:17" s="197" customFormat="1" ht="9.75" hidden="1" customHeight="1" thickBot="1" x14ac:dyDescent="0.3">
      <c r="A103" s="766"/>
      <c r="B103" s="767"/>
      <c r="C103" s="767"/>
      <c r="D103" s="767"/>
      <c r="E103" s="767"/>
      <c r="F103" s="767"/>
      <c r="G103" s="767"/>
      <c r="H103" s="767"/>
      <c r="I103" s="767"/>
      <c r="J103" s="767"/>
      <c r="K103" s="767"/>
      <c r="L103" s="767"/>
      <c r="M103" s="767"/>
      <c r="N103" s="767"/>
      <c r="O103" s="767"/>
      <c r="P103" s="767"/>
      <c r="Q103" s="768"/>
    </row>
    <row r="104" spans="1:17" s="197" customFormat="1" ht="15.75" hidden="1" thickBot="1" x14ac:dyDescent="0.3">
      <c r="A104" s="2126" t="s">
        <v>240</v>
      </c>
      <c r="B104" s="2127"/>
      <c r="C104" s="2127"/>
      <c r="D104" s="2127"/>
      <c r="E104" s="2127"/>
      <c r="F104" s="2127"/>
      <c r="G104" s="2127"/>
      <c r="H104" s="2127"/>
      <c r="I104" s="2127"/>
      <c r="J104" s="2127"/>
      <c r="K104" s="2127"/>
      <c r="L104" s="2127"/>
      <c r="M104" s="2127"/>
      <c r="N104" s="2127"/>
      <c r="O104" s="2127"/>
      <c r="P104" s="2127"/>
      <c r="Q104" s="2128"/>
    </row>
    <row r="105" spans="1:17" s="197" customFormat="1" ht="24.75" hidden="1" customHeight="1" x14ac:dyDescent="0.25">
      <c r="A105" s="168" t="s">
        <v>241</v>
      </c>
      <c r="B105" s="354">
        <v>20</v>
      </c>
      <c r="C105" s="355">
        <v>60</v>
      </c>
      <c r="D105" s="355">
        <v>42</v>
      </c>
      <c r="E105" s="355">
        <v>29</v>
      </c>
      <c r="F105" s="355">
        <v>13</v>
      </c>
      <c r="G105" s="355">
        <v>1</v>
      </c>
      <c r="H105" s="355">
        <v>7</v>
      </c>
      <c r="I105" s="356">
        <v>2227</v>
      </c>
      <c r="J105" s="355">
        <v>127</v>
      </c>
      <c r="K105" s="355">
        <v>29</v>
      </c>
      <c r="L105" s="355">
        <v>831</v>
      </c>
      <c r="M105" s="355">
        <v>254</v>
      </c>
      <c r="N105" s="355">
        <v>45</v>
      </c>
      <c r="O105" s="355">
        <v>130</v>
      </c>
      <c r="P105" s="357">
        <v>79</v>
      </c>
      <c r="Q105" s="337">
        <f>SUM(B105:P105)</f>
        <v>3894</v>
      </c>
    </row>
    <row r="106" spans="1:17" s="197" customFormat="1" ht="24.75" hidden="1" customHeight="1" thickBot="1" x14ac:dyDescent="0.3">
      <c r="A106" s="91" t="s">
        <v>242</v>
      </c>
      <c r="B106" s="262">
        <f>SUM(B105/Q105)</f>
        <v>5.136106831022085E-3</v>
      </c>
      <c r="C106" s="292">
        <f>SUM(C105/Q105)</f>
        <v>1.5408320493066256E-2</v>
      </c>
      <c r="D106" s="292">
        <f>SUM(D105/Q105)</f>
        <v>1.078582434514638E-2</v>
      </c>
      <c r="E106" s="292">
        <f>SUM(E105/Q105)</f>
        <v>7.447354904982024E-3</v>
      </c>
      <c r="F106" s="292">
        <f>SUM(F105/Q105)</f>
        <v>3.3384694401643552E-3</v>
      </c>
      <c r="G106" s="292">
        <f>SUM(G105/Q105)</f>
        <v>2.5680534155110427E-4</v>
      </c>
      <c r="H106" s="292">
        <f>SUM(H105/Q105)</f>
        <v>1.7976373908577298E-3</v>
      </c>
      <c r="I106" s="292">
        <f>SUM(I105/Q105)</f>
        <v>0.57190549563430915</v>
      </c>
      <c r="J106" s="292">
        <f>SUM(J105/Q105)</f>
        <v>3.2614278376990241E-2</v>
      </c>
      <c r="K106" s="292">
        <f>SUM(K105/Q105)</f>
        <v>7.447354904982024E-3</v>
      </c>
      <c r="L106" s="292">
        <f>SUM(L105/Q105)</f>
        <v>0.21340523882896764</v>
      </c>
      <c r="M106" s="292">
        <f>SUM(M105/Q105)</f>
        <v>6.5228556753980482E-2</v>
      </c>
      <c r="N106" s="292">
        <f>SUM(N105/Q105)</f>
        <v>1.1556240369799691E-2</v>
      </c>
      <c r="O106" s="292">
        <f>SUM(O105/Q105)</f>
        <v>3.3384694401643551E-2</v>
      </c>
      <c r="P106" s="293">
        <f>SUM(P105/Q105)</f>
        <v>2.0287621982537238E-2</v>
      </c>
      <c r="Q106" s="762">
        <f>SUM(B106:P106)</f>
        <v>1</v>
      </c>
    </row>
    <row r="107" spans="1:17" s="197" customFormat="1" ht="10.5" hidden="1" customHeight="1" thickBot="1" x14ac:dyDescent="0.3">
      <c r="A107" s="766"/>
      <c r="B107" s="334"/>
      <c r="C107" s="334"/>
      <c r="D107" s="334"/>
      <c r="E107" s="334"/>
      <c r="F107" s="334"/>
      <c r="G107" s="334"/>
      <c r="H107" s="334"/>
      <c r="I107" s="334"/>
      <c r="J107" s="334"/>
      <c r="K107" s="334"/>
      <c r="L107" s="334"/>
      <c r="M107" s="334"/>
      <c r="N107" s="334"/>
      <c r="O107" s="334"/>
      <c r="P107" s="334"/>
      <c r="Q107" s="768"/>
    </row>
    <row r="108" spans="1:17" s="197" customFormat="1" ht="15.75" hidden="1" customHeight="1" thickBot="1" x14ac:dyDescent="0.3">
      <c r="A108" s="2126" t="s">
        <v>243</v>
      </c>
      <c r="B108" s="2127"/>
      <c r="C108" s="2127"/>
      <c r="D108" s="2127"/>
      <c r="E108" s="2127"/>
      <c r="F108" s="2127"/>
      <c r="G108" s="2127"/>
      <c r="H108" s="2127"/>
      <c r="I108" s="2127"/>
      <c r="J108" s="2127"/>
      <c r="K108" s="2127"/>
      <c r="L108" s="2127"/>
      <c r="M108" s="2127"/>
      <c r="N108" s="2127"/>
      <c r="O108" s="2127"/>
      <c r="P108" s="2127"/>
      <c r="Q108" s="2128"/>
    </row>
    <row r="109" spans="1:17" s="197" customFormat="1" ht="24.75" hidden="1" customHeight="1" x14ac:dyDescent="0.25">
      <c r="A109" s="168" t="s">
        <v>241</v>
      </c>
      <c r="B109" s="354">
        <v>20</v>
      </c>
      <c r="C109" s="355">
        <v>60</v>
      </c>
      <c r="D109" s="355">
        <v>42</v>
      </c>
      <c r="E109" s="355">
        <v>29</v>
      </c>
      <c r="F109" s="355">
        <v>13</v>
      </c>
      <c r="G109" s="355">
        <v>1</v>
      </c>
      <c r="H109" s="355">
        <v>7</v>
      </c>
      <c r="I109" s="356">
        <v>2227</v>
      </c>
      <c r="J109" s="355">
        <v>127</v>
      </c>
      <c r="K109" s="355">
        <v>29</v>
      </c>
      <c r="L109" s="355">
        <v>831</v>
      </c>
      <c r="M109" s="355">
        <v>254</v>
      </c>
      <c r="N109" s="355">
        <v>45</v>
      </c>
      <c r="O109" s="355">
        <v>130</v>
      </c>
      <c r="P109" s="357">
        <v>79</v>
      </c>
      <c r="Q109" s="337">
        <f>SUM(B109:P109)</f>
        <v>3894</v>
      </c>
    </row>
    <row r="110" spans="1:17" s="197" customFormat="1" ht="24.75" hidden="1" customHeight="1" x14ac:dyDescent="0.25">
      <c r="A110" s="169" t="s">
        <v>244</v>
      </c>
      <c r="B110" s="399">
        <v>0</v>
      </c>
      <c r="C110" s="400">
        <v>0</v>
      </c>
      <c r="D110" s="400">
        <v>0</v>
      </c>
      <c r="E110" s="400">
        <v>0</v>
      </c>
      <c r="F110" s="400">
        <v>0</v>
      </c>
      <c r="G110" s="400">
        <v>0</v>
      </c>
      <c r="H110" s="400">
        <v>0</v>
      </c>
      <c r="I110" s="401">
        <v>9</v>
      </c>
      <c r="J110" s="400">
        <v>0</v>
      </c>
      <c r="K110" s="400">
        <v>2</v>
      </c>
      <c r="L110" s="400">
        <v>26</v>
      </c>
      <c r="M110" s="400">
        <v>2</v>
      </c>
      <c r="N110" s="400">
        <v>1</v>
      </c>
      <c r="O110" s="400">
        <v>1</v>
      </c>
      <c r="P110" s="402">
        <v>6</v>
      </c>
      <c r="Q110" s="338">
        <f>SUM(B110:P110)</f>
        <v>47</v>
      </c>
    </row>
    <row r="111" spans="1:17" s="197" customFormat="1" ht="26.25" hidden="1" thickBot="1" x14ac:dyDescent="0.3">
      <c r="A111" s="91" t="s">
        <v>245</v>
      </c>
      <c r="B111" s="260">
        <f t="shared" ref="B111:Q111" si="12">SUM(B110/B109)</f>
        <v>0</v>
      </c>
      <c r="C111" s="261">
        <f t="shared" si="12"/>
        <v>0</v>
      </c>
      <c r="D111" s="261">
        <f t="shared" si="12"/>
        <v>0</v>
      </c>
      <c r="E111" s="261">
        <f t="shared" si="12"/>
        <v>0</v>
      </c>
      <c r="F111" s="261">
        <f t="shared" si="12"/>
        <v>0</v>
      </c>
      <c r="G111" s="261">
        <f t="shared" si="12"/>
        <v>0</v>
      </c>
      <c r="H111" s="261">
        <f t="shared" si="12"/>
        <v>0</v>
      </c>
      <c r="I111" s="261">
        <f t="shared" si="12"/>
        <v>4.0413111809609343E-3</v>
      </c>
      <c r="J111" s="261">
        <f t="shared" si="12"/>
        <v>0</v>
      </c>
      <c r="K111" s="261">
        <f t="shared" si="12"/>
        <v>6.8965517241379309E-2</v>
      </c>
      <c r="L111" s="261">
        <f t="shared" si="12"/>
        <v>3.1287605294825514E-2</v>
      </c>
      <c r="M111" s="261">
        <f t="shared" si="12"/>
        <v>7.874015748031496E-3</v>
      </c>
      <c r="N111" s="261">
        <f t="shared" si="12"/>
        <v>2.2222222222222223E-2</v>
      </c>
      <c r="O111" s="261">
        <f t="shared" si="12"/>
        <v>7.6923076923076927E-3</v>
      </c>
      <c r="P111" s="167">
        <f t="shared" si="12"/>
        <v>7.5949367088607597E-2</v>
      </c>
      <c r="Q111" s="339">
        <f t="shared" si="12"/>
        <v>1.2069851052901901E-2</v>
      </c>
    </row>
    <row r="112" spans="1:17" s="197" customFormat="1" ht="9.75" hidden="1" customHeight="1" thickBot="1" x14ac:dyDescent="0.3">
      <c r="A112" s="766"/>
      <c r="B112" s="334"/>
      <c r="C112" s="334"/>
      <c r="D112" s="334"/>
      <c r="E112" s="334"/>
      <c r="F112" s="334"/>
      <c r="G112" s="334"/>
      <c r="H112" s="334"/>
      <c r="I112" s="334"/>
      <c r="J112" s="334"/>
      <c r="K112" s="334"/>
      <c r="L112" s="334"/>
      <c r="M112" s="334"/>
      <c r="N112" s="334"/>
      <c r="O112" s="334"/>
      <c r="P112" s="334"/>
      <c r="Q112" s="768"/>
    </row>
    <row r="113" spans="1:17" s="197" customFormat="1" ht="15.75" hidden="1" customHeight="1" thickBot="1" x14ac:dyDescent="0.3">
      <c r="A113" s="2126" t="s">
        <v>246</v>
      </c>
      <c r="B113" s="2127"/>
      <c r="C113" s="2127"/>
      <c r="D113" s="2127"/>
      <c r="E113" s="2127"/>
      <c r="F113" s="2127"/>
      <c r="G113" s="2127"/>
      <c r="H113" s="2127"/>
      <c r="I113" s="2127"/>
      <c r="J113" s="2127"/>
      <c r="K113" s="2127"/>
      <c r="L113" s="2127"/>
      <c r="M113" s="2127"/>
      <c r="N113" s="2127"/>
      <c r="O113" s="2127"/>
      <c r="P113" s="2127"/>
      <c r="Q113" s="2128"/>
    </row>
    <row r="114" spans="1:17" s="197" customFormat="1" ht="24.75" hidden="1" customHeight="1" x14ac:dyDescent="0.25">
      <c r="A114" s="168" t="s">
        <v>241</v>
      </c>
      <c r="B114" s="354">
        <v>20</v>
      </c>
      <c r="C114" s="355">
        <v>60</v>
      </c>
      <c r="D114" s="355">
        <v>42</v>
      </c>
      <c r="E114" s="355">
        <v>29</v>
      </c>
      <c r="F114" s="355">
        <v>13</v>
      </c>
      <c r="G114" s="355">
        <v>1</v>
      </c>
      <c r="H114" s="355">
        <v>7</v>
      </c>
      <c r="I114" s="356">
        <v>2227</v>
      </c>
      <c r="J114" s="355">
        <v>127</v>
      </c>
      <c r="K114" s="355">
        <v>29</v>
      </c>
      <c r="L114" s="355">
        <v>831</v>
      </c>
      <c r="M114" s="355">
        <v>254</v>
      </c>
      <c r="N114" s="355">
        <v>45</v>
      </c>
      <c r="O114" s="355">
        <v>130</v>
      </c>
      <c r="P114" s="357">
        <v>79</v>
      </c>
      <c r="Q114" s="337">
        <f>SUM(B114:P114)</f>
        <v>3894</v>
      </c>
    </row>
    <row r="115" spans="1:17" s="197" customFormat="1" ht="24.75" hidden="1" customHeight="1" x14ac:dyDescent="0.25">
      <c r="A115" s="169" t="s">
        <v>247</v>
      </c>
      <c r="B115" s="399">
        <v>0</v>
      </c>
      <c r="C115" s="400">
        <v>1</v>
      </c>
      <c r="D115" s="400">
        <v>0</v>
      </c>
      <c r="E115" s="400">
        <v>0</v>
      </c>
      <c r="F115" s="400">
        <v>0</v>
      </c>
      <c r="G115" s="400">
        <v>0</v>
      </c>
      <c r="H115" s="400">
        <v>1</v>
      </c>
      <c r="I115" s="401">
        <v>64</v>
      </c>
      <c r="J115" s="400">
        <v>1</v>
      </c>
      <c r="K115" s="400">
        <v>0</v>
      </c>
      <c r="L115" s="400">
        <v>46</v>
      </c>
      <c r="M115" s="400">
        <v>1</v>
      </c>
      <c r="N115" s="400">
        <v>2</v>
      </c>
      <c r="O115" s="400">
        <v>0</v>
      </c>
      <c r="P115" s="402">
        <v>7</v>
      </c>
      <c r="Q115" s="338">
        <f>SUM(B115:P115)</f>
        <v>123</v>
      </c>
    </row>
    <row r="116" spans="1:17" s="197" customFormat="1" ht="26.25" hidden="1" thickBot="1" x14ac:dyDescent="0.3">
      <c r="A116" s="91" t="s">
        <v>248</v>
      </c>
      <c r="B116" s="260">
        <f t="shared" ref="B116:Q116" si="13">SUM(B115/B114)</f>
        <v>0</v>
      </c>
      <c r="C116" s="261">
        <f t="shared" si="13"/>
        <v>1.6666666666666666E-2</v>
      </c>
      <c r="D116" s="261">
        <f t="shared" si="13"/>
        <v>0</v>
      </c>
      <c r="E116" s="261">
        <f t="shared" si="13"/>
        <v>0</v>
      </c>
      <c r="F116" s="261">
        <f t="shared" si="13"/>
        <v>0</v>
      </c>
      <c r="G116" s="261">
        <f t="shared" si="13"/>
        <v>0</v>
      </c>
      <c r="H116" s="261">
        <f t="shared" si="13"/>
        <v>0.14285714285714285</v>
      </c>
      <c r="I116" s="261">
        <f t="shared" si="13"/>
        <v>2.8738212842388863E-2</v>
      </c>
      <c r="J116" s="261">
        <f t="shared" si="13"/>
        <v>7.874015748031496E-3</v>
      </c>
      <c r="K116" s="261">
        <f t="shared" si="13"/>
        <v>0</v>
      </c>
      <c r="L116" s="261">
        <f t="shared" si="13"/>
        <v>5.5354993983152828E-2</v>
      </c>
      <c r="M116" s="261">
        <f t="shared" si="13"/>
        <v>3.937007874015748E-3</v>
      </c>
      <c r="N116" s="261">
        <f t="shared" si="13"/>
        <v>4.4444444444444446E-2</v>
      </c>
      <c r="O116" s="261">
        <f t="shared" si="13"/>
        <v>0</v>
      </c>
      <c r="P116" s="167">
        <f t="shared" si="13"/>
        <v>8.8607594936708861E-2</v>
      </c>
      <c r="Q116" s="339">
        <f t="shared" si="13"/>
        <v>3.1587057010785825E-2</v>
      </c>
    </row>
    <row r="117" spans="1:17" s="197" customFormat="1" ht="9.75" hidden="1" customHeight="1" thickBot="1" x14ac:dyDescent="0.3">
      <c r="A117" s="766"/>
      <c r="B117" s="334"/>
      <c r="C117" s="334"/>
      <c r="D117" s="334"/>
      <c r="E117" s="334"/>
      <c r="F117" s="334"/>
      <c r="G117" s="334"/>
      <c r="H117" s="334"/>
      <c r="I117" s="334"/>
      <c r="J117" s="334"/>
      <c r="K117" s="334"/>
      <c r="L117" s="334"/>
      <c r="M117" s="334"/>
      <c r="N117" s="334"/>
      <c r="O117" s="334"/>
      <c r="P117" s="334"/>
      <c r="Q117" s="768"/>
    </row>
    <row r="118" spans="1:17" s="197" customFormat="1" ht="15.75" hidden="1" customHeight="1" thickBot="1" x14ac:dyDescent="0.3">
      <c r="A118" s="2126" t="s">
        <v>249</v>
      </c>
      <c r="B118" s="2127"/>
      <c r="C118" s="2127"/>
      <c r="D118" s="2127"/>
      <c r="E118" s="2127"/>
      <c r="F118" s="2127"/>
      <c r="G118" s="2127"/>
      <c r="H118" s="2127"/>
      <c r="I118" s="2127"/>
      <c r="J118" s="2127"/>
      <c r="K118" s="2127"/>
      <c r="L118" s="2127"/>
      <c r="M118" s="2127"/>
      <c r="N118" s="2127"/>
      <c r="O118" s="2127"/>
      <c r="P118" s="2127"/>
      <c r="Q118" s="2128"/>
    </row>
    <row r="119" spans="1:17" s="197" customFormat="1" ht="24.75" hidden="1" customHeight="1" x14ac:dyDescent="0.25">
      <c r="A119" s="168" t="s">
        <v>241</v>
      </c>
      <c r="B119" s="354">
        <v>20</v>
      </c>
      <c r="C119" s="355">
        <v>60</v>
      </c>
      <c r="D119" s="355">
        <v>42</v>
      </c>
      <c r="E119" s="355">
        <v>29</v>
      </c>
      <c r="F119" s="355">
        <v>13</v>
      </c>
      <c r="G119" s="355">
        <v>1</v>
      </c>
      <c r="H119" s="355">
        <v>7</v>
      </c>
      <c r="I119" s="356">
        <v>2227</v>
      </c>
      <c r="J119" s="355">
        <v>127</v>
      </c>
      <c r="K119" s="355">
        <v>29</v>
      </c>
      <c r="L119" s="355">
        <v>831</v>
      </c>
      <c r="M119" s="355">
        <v>254</v>
      </c>
      <c r="N119" s="355">
        <v>45</v>
      </c>
      <c r="O119" s="355">
        <v>130</v>
      </c>
      <c r="P119" s="357">
        <v>79</v>
      </c>
      <c r="Q119" s="337">
        <f>SUM(B119:P119)</f>
        <v>3894</v>
      </c>
    </row>
    <row r="120" spans="1:17" s="197" customFormat="1" ht="24.75" hidden="1" customHeight="1" x14ac:dyDescent="0.25">
      <c r="A120" s="169" t="s">
        <v>250</v>
      </c>
      <c r="B120" s="399">
        <v>0</v>
      </c>
      <c r="C120" s="400">
        <v>1</v>
      </c>
      <c r="D120" s="400">
        <v>0</v>
      </c>
      <c r="E120" s="400">
        <v>1</v>
      </c>
      <c r="F120" s="400">
        <v>0</v>
      </c>
      <c r="G120" s="400">
        <v>0</v>
      </c>
      <c r="H120" s="400">
        <v>0</v>
      </c>
      <c r="I120" s="401">
        <v>51</v>
      </c>
      <c r="J120" s="400">
        <v>4</v>
      </c>
      <c r="K120" s="400">
        <v>4</v>
      </c>
      <c r="L120" s="400">
        <v>36</v>
      </c>
      <c r="M120" s="400">
        <v>13</v>
      </c>
      <c r="N120" s="400">
        <v>0</v>
      </c>
      <c r="O120" s="400">
        <v>4</v>
      </c>
      <c r="P120" s="402">
        <v>1</v>
      </c>
      <c r="Q120" s="338">
        <f>SUM(B120:P120)</f>
        <v>115</v>
      </c>
    </row>
    <row r="121" spans="1:17" s="197" customFormat="1" ht="27" hidden="1" customHeight="1" thickBot="1" x14ac:dyDescent="0.3">
      <c r="A121" s="91" t="s">
        <v>251</v>
      </c>
      <c r="B121" s="260">
        <f t="shared" ref="B121:Q121" si="14">SUM(B120/B119)</f>
        <v>0</v>
      </c>
      <c r="C121" s="261">
        <f t="shared" si="14"/>
        <v>1.6666666666666666E-2</v>
      </c>
      <c r="D121" s="261">
        <f t="shared" si="14"/>
        <v>0</v>
      </c>
      <c r="E121" s="261">
        <f t="shared" si="14"/>
        <v>3.4482758620689655E-2</v>
      </c>
      <c r="F121" s="261">
        <f t="shared" si="14"/>
        <v>0</v>
      </c>
      <c r="G121" s="261">
        <f t="shared" si="14"/>
        <v>0</v>
      </c>
      <c r="H121" s="261">
        <f t="shared" si="14"/>
        <v>0</v>
      </c>
      <c r="I121" s="261">
        <f t="shared" si="14"/>
        <v>2.2900763358778626E-2</v>
      </c>
      <c r="J121" s="261">
        <f t="shared" si="14"/>
        <v>3.1496062992125984E-2</v>
      </c>
      <c r="K121" s="261">
        <f t="shared" si="14"/>
        <v>0.13793103448275862</v>
      </c>
      <c r="L121" s="261">
        <f t="shared" si="14"/>
        <v>4.3321299638989168E-2</v>
      </c>
      <c r="M121" s="261">
        <f t="shared" si="14"/>
        <v>5.1181102362204724E-2</v>
      </c>
      <c r="N121" s="261">
        <f t="shared" si="14"/>
        <v>0</v>
      </c>
      <c r="O121" s="261">
        <f t="shared" si="14"/>
        <v>3.0769230769230771E-2</v>
      </c>
      <c r="P121" s="167">
        <f t="shared" si="14"/>
        <v>1.2658227848101266E-2</v>
      </c>
      <c r="Q121" s="339">
        <f t="shared" si="14"/>
        <v>2.953261427837699E-2</v>
      </c>
    </row>
    <row r="122" spans="1:17" s="1325" customFormat="1" ht="19.5" hidden="1" customHeight="1" thickBot="1" x14ac:dyDescent="0.35">
      <c r="A122" s="2208" t="s">
        <v>208</v>
      </c>
      <c r="B122" s="2209"/>
      <c r="C122" s="2209"/>
      <c r="D122" s="2209"/>
      <c r="E122" s="2209"/>
      <c r="F122" s="2209"/>
      <c r="G122" s="2209"/>
      <c r="H122" s="2209"/>
      <c r="I122" s="2209"/>
      <c r="J122" s="2209"/>
      <c r="K122" s="2209"/>
      <c r="L122" s="2209"/>
      <c r="M122" s="2209"/>
      <c r="N122" s="2209"/>
      <c r="O122" s="2209"/>
      <c r="P122" s="2209"/>
      <c r="Q122" s="2210"/>
    </row>
    <row r="123" spans="1:17" s="1325" customFormat="1" ht="59.25" hidden="1" customHeight="1" thickBot="1" x14ac:dyDescent="0.3">
      <c r="A123" s="131"/>
      <c r="B123" s="759" t="s">
        <v>148</v>
      </c>
      <c r="C123" s="760" t="s">
        <v>149</v>
      </c>
      <c r="D123" s="760" t="s">
        <v>150</v>
      </c>
      <c r="E123" s="760" t="s">
        <v>151</v>
      </c>
      <c r="F123" s="760" t="s">
        <v>152</v>
      </c>
      <c r="G123" s="760" t="s">
        <v>153</v>
      </c>
      <c r="H123" s="760" t="s">
        <v>154</v>
      </c>
      <c r="I123" s="760" t="s">
        <v>155</v>
      </c>
      <c r="J123" s="760" t="s">
        <v>156</v>
      </c>
      <c r="K123" s="760" t="s">
        <v>157</v>
      </c>
      <c r="L123" s="760" t="s">
        <v>158</v>
      </c>
      <c r="M123" s="760" t="s">
        <v>159</v>
      </c>
      <c r="N123" s="760" t="s">
        <v>160</v>
      </c>
      <c r="O123" s="760" t="s">
        <v>161</v>
      </c>
      <c r="P123" s="761" t="s">
        <v>162</v>
      </c>
      <c r="Q123" s="72" t="s">
        <v>163</v>
      </c>
    </row>
    <row r="124" spans="1:17" s="1325" customFormat="1" ht="15.75" hidden="1" thickBot="1" x14ac:dyDescent="0.3">
      <c r="A124" s="2126" t="s">
        <v>237</v>
      </c>
      <c r="B124" s="2127"/>
      <c r="C124" s="2127"/>
      <c r="D124" s="2127"/>
      <c r="E124" s="2127"/>
      <c r="F124" s="2127"/>
      <c r="G124" s="2127"/>
      <c r="H124" s="2127"/>
      <c r="I124" s="2127"/>
      <c r="J124" s="2127"/>
      <c r="K124" s="2127"/>
      <c r="L124" s="2127"/>
      <c r="M124" s="2127"/>
      <c r="N124" s="2127"/>
      <c r="O124" s="2127"/>
      <c r="P124" s="2127"/>
      <c r="Q124" s="2128"/>
    </row>
    <row r="125" spans="1:17" s="1325" customFormat="1" ht="24.75" hidden="1" customHeight="1" x14ac:dyDescent="0.25">
      <c r="A125" s="168" t="s">
        <v>238</v>
      </c>
      <c r="B125" s="354">
        <v>151</v>
      </c>
      <c r="C125" s="355">
        <v>726</v>
      </c>
      <c r="D125" s="355">
        <v>511</v>
      </c>
      <c r="E125" s="355">
        <v>246</v>
      </c>
      <c r="F125" s="355">
        <v>166</v>
      </c>
      <c r="G125" s="355">
        <v>53</v>
      </c>
      <c r="H125" s="355">
        <v>72</v>
      </c>
      <c r="I125" s="356">
        <v>20584</v>
      </c>
      <c r="J125" s="355">
        <v>1146</v>
      </c>
      <c r="K125" s="355">
        <v>474</v>
      </c>
      <c r="L125" s="355">
        <v>5713</v>
      </c>
      <c r="M125" s="355">
        <v>2676</v>
      </c>
      <c r="N125" s="355">
        <v>157</v>
      </c>
      <c r="O125" s="355">
        <v>1058</v>
      </c>
      <c r="P125" s="357">
        <v>796</v>
      </c>
      <c r="Q125" s="337">
        <f>SUM(B125:P125)</f>
        <v>34529</v>
      </c>
    </row>
    <row r="126" spans="1:17" s="1325" customFormat="1" ht="24.75" hidden="1" customHeight="1" thickBot="1" x14ac:dyDescent="0.3">
      <c r="A126" s="91" t="s">
        <v>239</v>
      </c>
      <c r="B126" s="262">
        <f>SUM(B125/Q125)</f>
        <v>4.373135625126705E-3</v>
      </c>
      <c r="C126" s="292">
        <f>SUM(C125/Q125)</f>
        <v>2.1025804396304557E-2</v>
      </c>
      <c r="D126" s="292">
        <f>SUM(D125/Q125)</f>
        <v>1.4799154334038054E-2</v>
      </c>
      <c r="E126" s="292">
        <f>SUM(E125/Q125)</f>
        <v>7.1244461177560892E-3</v>
      </c>
      <c r="F126" s="292">
        <f>SUM(F125/Q125)</f>
        <v>4.8075530713313445E-3</v>
      </c>
      <c r="G126" s="292">
        <f>SUM(G125/Q125)</f>
        <v>1.5349416432563932E-3</v>
      </c>
      <c r="H126" s="292">
        <f>SUM(H125/Q125)</f>
        <v>2.08520374178227E-3</v>
      </c>
      <c r="I126" s="292">
        <f>SUM(I125/Q125)</f>
        <v>0.59613658084508669</v>
      </c>
      <c r="J126" s="292">
        <f>SUM(J125/Q125)</f>
        <v>3.3189492890034464E-2</v>
      </c>
      <c r="K126" s="292">
        <f>SUM(K125/Q125)</f>
        <v>1.3727591300066611E-2</v>
      </c>
      <c r="L126" s="292">
        <f>SUM(L125/Q125)</f>
        <v>0.16545512467780707</v>
      </c>
      <c r="M126" s="292">
        <f>SUM(M125/Q125)</f>
        <v>7.7500072402907697E-2</v>
      </c>
      <c r="N126" s="292">
        <f>SUM(N125/Q125)</f>
        <v>4.5469026036085609E-3</v>
      </c>
      <c r="O126" s="292">
        <f>SUM(O125/Q125)</f>
        <v>3.0640910538967246E-2</v>
      </c>
      <c r="P126" s="293">
        <f>SUM(P125/Q125)</f>
        <v>2.3053085811926208E-2</v>
      </c>
      <c r="Q126" s="762">
        <f>SUM(B126:P126)</f>
        <v>1</v>
      </c>
    </row>
    <row r="127" spans="1:17" s="1325" customFormat="1" ht="9.75" hidden="1" customHeight="1" thickBot="1" x14ac:dyDescent="0.3">
      <c r="A127" s="766"/>
      <c r="B127" s="767"/>
      <c r="C127" s="767"/>
      <c r="D127" s="767"/>
      <c r="E127" s="767"/>
      <c r="F127" s="767"/>
      <c r="G127" s="767"/>
      <c r="H127" s="767"/>
      <c r="I127" s="767"/>
      <c r="J127" s="767"/>
      <c r="K127" s="767"/>
      <c r="L127" s="767"/>
      <c r="M127" s="767"/>
      <c r="N127" s="767"/>
      <c r="O127" s="767"/>
      <c r="P127" s="767"/>
      <c r="Q127" s="768"/>
    </row>
    <row r="128" spans="1:17" s="1325" customFormat="1" ht="15.75" hidden="1" thickBot="1" x14ac:dyDescent="0.3">
      <c r="A128" s="2126" t="s">
        <v>240</v>
      </c>
      <c r="B128" s="2127"/>
      <c r="C128" s="2127"/>
      <c r="D128" s="2127"/>
      <c r="E128" s="2127"/>
      <c r="F128" s="2127"/>
      <c r="G128" s="2127"/>
      <c r="H128" s="2127"/>
      <c r="I128" s="2127"/>
      <c r="J128" s="2127"/>
      <c r="K128" s="2127"/>
      <c r="L128" s="2127"/>
      <c r="M128" s="2127"/>
      <c r="N128" s="2127"/>
      <c r="O128" s="2127"/>
      <c r="P128" s="2127"/>
      <c r="Q128" s="2128"/>
    </row>
    <row r="129" spans="1:17" s="1325" customFormat="1" ht="24.75" hidden="1" customHeight="1" x14ac:dyDescent="0.25">
      <c r="A129" s="168" t="s">
        <v>241</v>
      </c>
      <c r="B129" s="354">
        <v>13</v>
      </c>
      <c r="C129" s="355">
        <v>61</v>
      </c>
      <c r="D129" s="355">
        <v>51</v>
      </c>
      <c r="E129" s="355">
        <v>32</v>
      </c>
      <c r="F129" s="355">
        <v>28</v>
      </c>
      <c r="G129" s="355">
        <v>3</v>
      </c>
      <c r="H129" s="355">
        <v>5</v>
      </c>
      <c r="I129" s="356">
        <v>2316</v>
      </c>
      <c r="J129" s="355">
        <v>180</v>
      </c>
      <c r="K129" s="355">
        <v>30</v>
      </c>
      <c r="L129" s="355">
        <v>928</v>
      </c>
      <c r="M129" s="355">
        <v>262</v>
      </c>
      <c r="N129" s="355">
        <v>24</v>
      </c>
      <c r="O129" s="355">
        <v>137</v>
      </c>
      <c r="P129" s="357">
        <v>74</v>
      </c>
      <c r="Q129" s="337">
        <f>SUM(B129:P129)</f>
        <v>4144</v>
      </c>
    </row>
    <row r="130" spans="1:17" s="1325" customFormat="1" ht="24.75" hidden="1" customHeight="1" thickBot="1" x14ac:dyDescent="0.3">
      <c r="A130" s="91" t="s">
        <v>242</v>
      </c>
      <c r="B130" s="262">
        <f>SUM(B129/Q129)</f>
        <v>3.1370656370656369E-3</v>
      </c>
      <c r="C130" s="292">
        <f>SUM(C129/Q129)</f>
        <v>1.472007722007722E-2</v>
      </c>
      <c r="D130" s="292">
        <f>SUM(D129/Q129)</f>
        <v>1.2306949806949807E-2</v>
      </c>
      <c r="E130" s="292">
        <f>SUM(E129/Q129)</f>
        <v>7.7220077220077222E-3</v>
      </c>
      <c r="F130" s="292">
        <f>SUM(F129/Q129)</f>
        <v>6.7567567567567571E-3</v>
      </c>
      <c r="G130" s="292">
        <f>SUM(G129/Q129)</f>
        <v>7.239382239382239E-4</v>
      </c>
      <c r="H130" s="292">
        <f>SUM(H129/Q129)</f>
        <v>1.2065637065637065E-3</v>
      </c>
      <c r="I130" s="292">
        <f>SUM(I129/Q129)</f>
        <v>0.55888030888030893</v>
      </c>
      <c r="J130" s="292">
        <f>SUM(J129/Q129)</f>
        <v>4.343629343629344E-2</v>
      </c>
      <c r="K130" s="292">
        <f>SUM(K129/Q129)</f>
        <v>7.2393822393822397E-3</v>
      </c>
      <c r="L130" s="292">
        <f>SUM(L129/Q129)</f>
        <v>0.22393822393822393</v>
      </c>
      <c r="M130" s="292">
        <f>SUM(M129/Q129)</f>
        <v>6.3223938223938222E-2</v>
      </c>
      <c r="N130" s="292">
        <f>SUM(N129/Q129)</f>
        <v>5.7915057915057912E-3</v>
      </c>
      <c r="O130" s="292">
        <f>SUM(O129/Q129)</f>
        <v>3.3059845559845563E-2</v>
      </c>
      <c r="P130" s="293">
        <f>SUM(P129/Q129)</f>
        <v>1.7857142857142856E-2</v>
      </c>
      <c r="Q130" s="762">
        <f>SUM(B130:P130)</f>
        <v>1</v>
      </c>
    </row>
    <row r="131" spans="1:17" s="1325" customFormat="1" ht="10.5" hidden="1" customHeight="1" thickBot="1" x14ac:dyDescent="0.3">
      <c r="A131" s="766"/>
      <c r="B131" s="334"/>
      <c r="C131" s="334"/>
      <c r="D131" s="334"/>
      <c r="E131" s="334"/>
      <c r="F131" s="334"/>
      <c r="G131" s="334"/>
      <c r="H131" s="334"/>
      <c r="I131" s="334"/>
      <c r="J131" s="334"/>
      <c r="K131" s="334"/>
      <c r="L131" s="334"/>
      <c r="M131" s="334"/>
      <c r="N131" s="334"/>
      <c r="O131" s="334"/>
      <c r="P131" s="334"/>
      <c r="Q131" s="768"/>
    </row>
    <row r="132" spans="1:17" s="1325" customFormat="1" ht="15.75" hidden="1" customHeight="1" thickBot="1" x14ac:dyDescent="0.3">
      <c r="A132" s="2126" t="s">
        <v>243</v>
      </c>
      <c r="B132" s="2127"/>
      <c r="C132" s="2127"/>
      <c r="D132" s="2127"/>
      <c r="E132" s="2127"/>
      <c r="F132" s="2127"/>
      <c r="G132" s="2127"/>
      <c r="H132" s="2127"/>
      <c r="I132" s="2127"/>
      <c r="J132" s="2127"/>
      <c r="K132" s="2127"/>
      <c r="L132" s="2127"/>
      <c r="M132" s="2127"/>
      <c r="N132" s="2127"/>
      <c r="O132" s="2127"/>
      <c r="P132" s="2127"/>
      <c r="Q132" s="2128"/>
    </row>
    <row r="133" spans="1:17" s="1325" customFormat="1" ht="24.75" hidden="1" customHeight="1" thickBot="1" x14ac:dyDescent="0.3">
      <c r="A133" s="1592" t="s">
        <v>241</v>
      </c>
      <c r="B133" s="354">
        <v>13</v>
      </c>
      <c r="C133" s="355">
        <v>61</v>
      </c>
      <c r="D133" s="355">
        <v>51</v>
      </c>
      <c r="E133" s="355">
        <v>32</v>
      </c>
      <c r="F133" s="355">
        <v>28</v>
      </c>
      <c r="G133" s="355">
        <v>3</v>
      </c>
      <c r="H133" s="355">
        <v>5</v>
      </c>
      <c r="I133" s="356">
        <v>2316</v>
      </c>
      <c r="J133" s="355">
        <v>180</v>
      </c>
      <c r="K133" s="355">
        <v>30</v>
      </c>
      <c r="L133" s="355">
        <v>928</v>
      </c>
      <c r="M133" s="355">
        <v>262</v>
      </c>
      <c r="N133" s="355">
        <v>24</v>
      </c>
      <c r="O133" s="355">
        <v>137</v>
      </c>
      <c r="P133" s="357">
        <v>74</v>
      </c>
      <c r="Q133" s="1599">
        <f>SUM(B133:P133)</f>
        <v>4144</v>
      </c>
    </row>
    <row r="134" spans="1:17" s="1325" customFormat="1" ht="24.75" hidden="1" customHeight="1" x14ac:dyDescent="0.25">
      <c r="A134" s="171" t="s">
        <v>244</v>
      </c>
      <c r="B134" s="354">
        <v>1</v>
      </c>
      <c r="C134" s="355">
        <v>0</v>
      </c>
      <c r="D134" s="355">
        <v>0</v>
      </c>
      <c r="E134" s="355">
        <v>0</v>
      </c>
      <c r="F134" s="355">
        <v>0</v>
      </c>
      <c r="G134" s="355">
        <v>0</v>
      </c>
      <c r="H134" s="355">
        <v>0</v>
      </c>
      <c r="I134" s="356">
        <v>17</v>
      </c>
      <c r="J134" s="355">
        <v>0</v>
      </c>
      <c r="K134" s="355">
        <v>1</v>
      </c>
      <c r="L134" s="355">
        <v>26</v>
      </c>
      <c r="M134" s="355">
        <v>2</v>
      </c>
      <c r="N134" s="355">
        <v>0</v>
      </c>
      <c r="O134" s="355">
        <v>2</v>
      </c>
      <c r="P134" s="357">
        <v>4</v>
      </c>
      <c r="Q134" s="1593">
        <f>SUM(B134:P134)</f>
        <v>53</v>
      </c>
    </row>
    <row r="135" spans="1:17" s="1325" customFormat="1" ht="26.25" hidden="1" thickBot="1" x14ac:dyDescent="0.3">
      <c r="A135" s="91" t="s">
        <v>245</v>
      </c>
      <c r="B135" s="626">
        <f t="shared" ref="B135:Q135" si="15">SUM(B134/B133)</f>
        <v>7.6923076923076927E-2</v>
      </c>
      <c r="C135" s="627">
        <f t="shared" si="15"/>
        <v>0</v>
      </c>
      <c r="D135" s="627">
        <f t="shared" si="15"/>
        <v>0</v>
      </c>
      <c r="E135" s="627">
        <f t="shared" si="15"/>
        <v>0</v>
      </c>
      <c r="F135" s="627">
        <f t="shared" si="15"/>
        <v>0</v>
      </c>
      <c r="G135" s="627">
        <f t="shared" si="15"/>
        <v>0</v>
      </c>
      <c r="H135" s="627">
        <f t="shared" si="15"/>
        <v>0</v>
      </c>
      <c r="I135" s="627">
        <f t="shared" si="15"/>
        <v>7.3402417962003452E-3</v>
      </c>
      <c r="J135" s="627">
        <f t="shared" si="15"/>
        <v>0</v>
      </c>
      <c r="K135" s="627">
        <f t="shared" si="15"/>
        <v>3.3333333333333333E-2</v>
      </c>
      <c r="L135" s="627">
        <f t="shared" si="15"/>
        <v>2.8017241379310345E-2</v>
      </c>
      <c r="M135" s="627">
        <f t="shared" si="15"/>
        <v>7.6335877862595417E-3</v>
      </c>
      <c r="N135" s="627">
        <f t="shared" si="15"/>
        <v>0</v>
      </c>
      <c r="O135" s="627">
        <f t="shared" si="15"/>
        <v>1.4598540145985401E-2</v>
      </c>
      <c r="P135" s="628">
        <f t="shared" si="15"/>
        <v>5.4054054054054057E-2</v>
      </c>
      <c r="Q135" s="339">
        <f t="shared" si="15"/>
        <v>1.278957528957529E-2</v>
      </c>
    </row>
    <row r="136" spans="1:17" s="1325" customFormat="1" ht="9.75" hidden="1" customHeight="1" thickBot="1" x14ac:dyDescent="0.3">
      <c r="A136" s="766"/>
      <c r="B136" s="334"/>
      <c r="C136" s="334"/>
      <c r="D136" s="334"/>
      <c r="E136" s="334"/>
      <c r="F136" s="334"/>
      <c r="G136" s="334"/>
      <c r="H136" s="334"/>
      <c r="I136" s="334"/>
      <c r="J136" s="334"/>
      <c r="K136" s="334"/>
      <c r="L136" s="334"/>
      <c r="M136" s="334"/>
      <c r="N136" s="334"/>
      <c r="O136" s="334"/>
      <c r="P136" s="334"/>
      <c r="Q136" s="768"/>
    </row>
    <row r="137" spans="1:17" s="1325" customFormat="1" ht="15.75" hidden="1" customHeight="1" thickBot="1" x14ac:dyDescent="0.3">
      <c r="A137" s="2126" t="s">
        <v>246</v>
      </c>
      <c r="B137" s="2127"/>
      <c r="C137" s="2127"/>
      <c r="D137" s="2127"/>
      <c r="E137" s="2127"/>
      <c r="F137" s="2127"/>
      <c r="G137" s="2127"/>
      <c r="H137" s="2127"/>
      <c r="I137" s="2127"/>
      <c r="J137" s="2127"/>
      <c r="K137" s="2127"/>
      <c r="L137" s="2127"/>
      <c r="M137" s="2127"/>
      <c r="N137" s="2127"/>
      <c r="O137" s="2127"/>
      <c r="P137" s="2127"/>
      <c r="Q137" s="2128"/>
    </row>
    <row r="138" spans="1:17" s="1325" customFormat="1" ht="24.75" hidden="1" customHeight="1" thickBot="1" x14ac:dyDescent="0.3">
      <c r="A138" s="1594" t="s">
        <v>241</v>
      </c>
      <c r="B138" s="1595">
        <v>13</v>
      </c>
      <c r="C138" s="1596">
        <v>61</v>
      </c>
      <c r="D138" s="1596">
        <v>51</v>
      </c>
      <c r="E138" s="1596">
        <v>32</v>
      </c>
      <c r="F138" s="1596">
        <v>28</v>
      </c>
      <c r="G138" s="1596">
        <v>3</v>
      </c>
      <c r="H138" s="1596">
        <v>5</v>
      </c>
      <c r="I138" s="1597">
        <v>2316</v>
      </c>
      <c r="J138" s="1596">
        <v>180</v>
      </c>
      <c r="K138" s="1596">
        <v>30</v>
      </c>
      <c r="L138" s="1596">
        <v>928</v>
      </c>
      <c r="M138" s="1596">
        <v>262</v>
      </c>
      <c r="N138" s="1596">
        <v>24</v>
      </c>
      <c r="O138" s="1596">
        <v>137</v>
      </c>
      <c r="P138" s="1598">
        <v>74</v>
      </c>
      <c r="Q138" s="1599">
        <f>SUM(B138:P138)</f>
        <v>4144</v>
      </c>
    </row>
    <row r="139" spans="1:17" s="1325" customFormat="1" ht="24.75" hidden="1" customHeight="1" x14ac:dyDescent="0.25">
      <c r="A139" s="171" t="s">
        <v>247</v>
      </c>
      <c r="B139" s="399">
        <v>0</v>
      </c>
      <c r="C139" s="400">
        <v>4</v>
      </c>
      <c r="D139" s="400">
        <v>2</v>
      </c>
      <c r="E139" s="400">
        <v>0</v>
      </c>
      <c r="F139" s="400">
        <v>5</v>
      </c>
      <c r="G139" s="400">
        <v>0</v>
      </c>
      <c r="H139" s="400">
        <v>0</v>
      </c>
      <c r="I139" s="401">
        <v>87</v>
      </c>
      <c r="J139" s="400">
        <v>1</v>
      </c>
      <c r="K139" s="400">
        <v>8</v>
      </c>
      <c r="L139" s="400">
        <v>44</v>
      </c>
      <c r="M139" s="400">
        <v>2</v>
      </c>
      <c r="N139" s="400">
        <v>1</v>
      </c>
      <c r="O139" s="400">
        <v>7</v>
      </c>
      <c r="P139" s="402">
        <v>1</v>
      </c>
      <c r="Q139" s="1593">
        <f>SUM(B139:P139)</f>
        <v>162</v>
      </c>
    </row>
    <row r="140" spans="1:17" s="1325" customFormat="1" ht="26.25" hidden="1" thickBot="1" x14ac:dyDescent="0.3">
      <c r="A140" s="91" t="s">
        <v>248</v>
      </c>
      <c r="B140" s="626">
        <f t="shared" ref="B140:Q140" si="16">SUM(B139/B138)</f>
        <v>0</v>
      </c>
      <c r="C140" s="627">
        <f t="shared" si="16"/>
        <v>6.5573770491803282E-2</v>
      </c>
      <c r="D140" s="627">
        <f t="shared" si="16"/>
        <v>3.9215686274509803E-2</v>
      </c>
      <c r="E140" s="627">
        <f t="shared" si="16"/>
        <v>0</v>
      </c>
      <c r="F140" s="627">
        <f t="shared" si="16"/>
        <v>0.17857142857142858</v>
      </c>
      <c r="G140" s="627">
        <f t="shared" si="16"/>
        <v>0</v>
      </c>
      <c r="H140" s="627">
        <f t="shared" si="16"/>
        <v>0</v>
      </c>
      <c r="I140" s="627">
        <f t="shared" si="16"/>
        <v>3.756476683937824E-2</v>
      </c>
      <c r="J140" s="627">
        <f t="shared" si="16"/>
        <v>5.5555555555555558E-3</v>
      </c>
      <c r="K140" s="627">
        <f t="shared" si="16"/>
        <v>0.26666666666666666</v>
      </c>
      <c r="L140" s="627">
        <f t="shared" si="16"/>
        <v>4.7413793103448273E-2</v>
      </c>
      <c r="M140" s="627">
        <f t="shared" si="16"/>
        <v>7.6335877862595417E-3</v>
      </c>
      <c r="N140" s="627">
        <f t="shared" si="16"/>
        <v>4.1666666666666664E-2</v>
      </c>
      <c r="O140" s="627">
        <f t="shared" si="16"/>
        <v>5.1094890510948905E-2</v>
      </c>
      <c r="P140" s="628">
        <f t="shared" si="16"/>
        <v>1.3513513513513514E-2</v>
      </c>
      <c r="Q140" s="339">
        <f t="shared" si="16"/>
        <v>3.9092664092664091E-2</v>
      </c>
    </row>
    <row r="141" spans="1:17" s="1325" customFormat="1" ht="9.75" hidden="1" customHeight="1" thickBot="1" x14ac:dyDescent="0.3">
      <c r="A141" s="766"/>
      <c r="B141" s="334"/>
      <c r="C141" s="334"/>
      <c r="D141" s="334"/>
      <c r="E141" s="334"/>
      <c r="F141" s="334"/>
      <c r="G141" s="334"/>
      <c r="H141" s="334"/>
      <c r="I141" s="334"/>
      <c r="J141" s="334"/>
      <c r="K141" s="334"/>
      <c r="L141" s="334"/>
      <c r="M141" s="334"/>
      <c r="N141" s="334"/>
      <c r="O141" s="334"/>
      <c r="P141" s="334"/>
      <c r="Q141" s="768"/>
    </row>
    <row r="142" spans="1:17" s="1325" customFormat="1" ht="15.75" hidden="1" customHeight="1" thickBot="1" x14ac:dyDescent="0.3">
      <c r="A142" s="2126" t="s">
        <v>249</v>
      </c>
      <c r="B142" s="2127"/>
      <c r="C142" s="2127"/>
      <c r="D142" s="2127"/>
      <c r="E142" s="2127"/>
      <c r="F142" s="2127"/>
      <c r="G142" s="2127"/>
      <c r="H142" s="2127"/>
      <c r="I142" s="2127"/>
      <c r="J142" s="2127"/>
      <c r="K142" s="2127"/>
      <c r="L142" s="2127"/>
      <c r="M142" s="2127"/>
      <c r="N142" s="2127"/>
      <c r="O142" s="2127"/>
      <c r="P142" s="2127"/>
      <c r="Q142" s="2128"/>
    </row>
    <row r="143" spans="1:17" s="1325" customFormat="1" ht="24.75" hidden="1" customHeight="1" thickBot="1" x14ac:dyDescent="0.3">
      <c r="A143" s="1594" t="s">
        <v>241</v>
      </c>
      <c r="B143" s="1595">
        <v>13</v>
      </c>
      <c r="C143" s="1596">
        <v>61</v>
      </c>
      <c r="D143" s="1596">
        <v>51</v>
      </c>
      <c r="E143" s="1596">
        <v>32</v>
      </c>
      <c r="F143" s="1596">
        <v>28</v>
      </c>
      <c r="G143" s="1596">
        <v>3</v>
      </c>
      <c r="H143" s="1596">
        <v>5</v>
      </c>
      <c r="I143" s="1597">
        <v>2316</v>
      </c>
      <c r="J143" s="1596">
        <v>180</v>
      </c>
      <c r="K143" s="1596">
        <v>30</v>
      </c>
      <c r="L143" s="1596">
        <v>928</v>
      </c>
      <c r="M143" s="1596">
        <v>262</v>
      </c>
      <c r="N143" s="1596">
        <v>24</v>
      </c>
      <c r="O143" s="1596">
        <v>137</v>
      </c>
      <c r="P143" s="1598">
        <v>74</v>
      </c>
      <c r="Q143" s="1599">
        <f>SUM(B143:P143)</f>
        <v>4144</v>
      </c>
    </row>
    <row r="144" spans="1:17" s="1325" customFormat="1" ht="24.75" hidden="1" customHeight="1" x14ac:dyDescent="0.25">
      <c r="A144" s="171" t="s">
        <v>250</v>
      </c>
      <c r="B144" s="399">
        <v>0</v>
      </c>
      <c r="C144" s="400">
        <v>2</v>
      </c>
      <c r="D144" s="400">
        <v>1</v>
      </c>
      <c r="E144" s="400">
        <v>0</v>
      </c>
      <c r="F144" s="400">
        <v>0</v>
      </c>
      <c r="G144" s="400">
        <v>0</v>
      </c>
      <c r="H144" s="400">
        <v>0</v>
      </c>
      <c r="I144" s="401">
        <v>65</v>
      </c>
      <c r="J144" s="400">
        <v>4</v>
      </c>
      <c r="K144" s="400">
        <v>1</v>
      </c>
      <c r="L144" s="400">
        <v>37</v>
      </c>
      <c r="M144" s="400">
        <v>10</v>
      </c>
      <c r="N144" s="400">
        <v>0</v>
      </c>
      <c r="O144" s="400">
        <v>1</v>
      </c>
      <c r="P144" s="402">
        <v>1</v>
      </c>
      <c r="Q144" s="1593">
        <f>SUM(B144:P144)</f>
        <v>122</v>
      </c>
    </row>
    <row r="145" spans="1:17" s="1325" customFormat="1" ht="27" hidden="1" customHeight="1" thickBot="1" x14ac:dyDescent="0.3">
      <c r="A145" s="91" t="s">
        <v>251</v>
      </c>
      <c r="B145" s="626">
        <f t="shared" ref="B145:Q145" si="17">SUM(B144/B143)</f>
        <v>0</v>
      </c>
      <c r="C145" s="627">
        <f t="shared" si="17"/>
        <v>3.2786885245901641E-2</v>
      </c>
      <c r="D145" s="627">
        <f t="shared" si="17"/>
        <v>1.9607843137254902E-2</v>
      </c>
      <c r="E145" s="627">
        <f t="shared" si="17"/>
        <v>0</v>
      </c>
      <c r="F145" s="627">
        <f t="shared" si="17"/>
        <v>0</v>
      </c>
      <c r="G145" s="627">
        <f t="shared" si="17"/>
        <v>0</v>
      </c>
      <c r="H145" s="627">
        <f t="shared" si="17"/>
        <v>0</v>
      </c>
      <c r="I145" s="627">
        <f t="shared" si="17"/>
        <v>2.8065630397236616E-2</v>
      </c>
      <c r="J145" s="627">
        <f t="shared" si="17"/>
        <v>2.2222222222222223E-2</v>
      </c>
      <c r="K145" s="627">
        <f t="shared" si="17"/>
        <v>3.3333333333333333E-2</v>
      </c>
      <c r="L145" s="627">
        <f t="shared" si="17"/>
        <v>3.9870689655172417E-2</v>
      </c>
      <c r="M145" s="627">
        <f t="shared" si="17"/>
        <v>3.8167938931297711E-2</v>
      </c>
      <c r="N145" s="627">
        <f t="shared" si="17"/>
        <v>0</v>
      </c>
      <c r="O145" s="627">
        <f t="shared" si="17"/>
        <v>7.2992700729927005E-3</v>
      </c>
      <c r="P145" s="628">
        <f t="shared" si="17"/>
        <v>1.3513513513513514E-2</v>
      </c>
      <c r="Q145" s="339">
        <f t="shared" si="17"/>
        <v>2.944015444015444E-2</v>
      </c>
    </row>
    <row r="146" spans="1:17" s="1325" customFormat="1" ht="19.5" hidden="1" customHeight="1" thickBot="1" x14ac:dyDescent="0.35">
      <c r="A146" s="2208" t="s">
        <v>140</v>
      </c>
      <c r="B146" s="2209"/>
      <c r="C146" s="2209"/>
      <c r="D146" s="2209"/>
      <c r="E146" s="2209"/>
      <c r="F146" s="2209"/>
      <c r="G146" s="2209"/>
      <c r="H146" s="2209"/>
      <c r="I146" s="2209"/>
      <c r="J146" s="2209"/>
      <c r="K146" s="2209"/>
      <c r="L146" s="2209"/>
      <c r="M146" s="2209"/>
      <c r="N146" s="2209"/>
      <c r="O146" s="2209"/>
      <c r="P146" s="2209"/>
      <c r="Q146" s="2210"/>
    </row>
    <row r="147" spans="1:17" s="1325" customFormat="1" ht="59.25" hidden="1" customHeight="1" thickBot="1" x14ac:dyDescent="0.3">
      <c r="A147" s="131"/>
      <c r="B147" s="759" t="s">
        <v>148</v>
      </c>
      <c r="C147" s="760" t="s">
        <v>149</v>
      </c>
      <c r="D147" s="760" t="s">
        <v>150</v>
      </c>
      <c r="E147" s="760" t="s">
        <v>151</v>
      </c>
      <c r="F147" s="760" t="s">
        <v>152</v>
      </c>
      <c r="G147" s="760" t="s">
        <v>153</v>
      </c>
      <c r="H147" s="760" t="s">
        <v>154</v>
      </c>
      <c r="I147" s="760" t="s">
        <v>155</v>
      </c>
      <c r="J147" s="760" t="s">
        <v>156</v>
      </c>
      <c r="K147" s="760" t="s">
        <v>157</v>
      </c>
      <c r="L147" s="760" t="s">
        <v>158</v>
      </c>
      <c r="M147" s="760" t="s">
        <v>159</v>
      </c>
      <c r="N147" s="760" t="s">
        <v>160</v>
      </c>
      <c r="O147" s="760" t="s">
        <v>161</v>
      </c>
      <c r="P147" s="761" t="s">
        <v>162</v>
      </c>
      <c r="Q147" s="72" t="s">
        <v>163</v>
      </c>
    </row>
    <row r="148" spans="1:17" s="1325" customFormat="1" ht="15.75" hidden="1" thickBot="1" x14ac:dyDescent="0.3">
      <c r="A148" s="2126" t="s">
        <v>237</v>
      </c>
      <c r="B148" s="2127"/>
      <c r="C148" s="2127"/>
      <c r="D148" s="2127"/>
      <c r="E148" s="2127"/>
      <c r="F148" s="2127"/>
      <c r="G148" s="2127"/>
      <c r="H148" s="2127"/>
      <c r="I148" s="2127"/>
      <c r="J148" s="2127"/>
      <c r="K148" s="2127"/>
      <c r="L148" s="2127"/>
      <c r="M148" s="2127"/>
      <c r="N148" s="2127"/>
      <c r="O148" s="2127"/>
      <c r="P148" s="2127"/>
      <c r="Q148" s="2128"/>
    </row>
    <row r="149" spans="1:17" s="1325" customFormat="1" ht="24.75" hidden="1" customHeight="1" x14ac:dyDescent="0.25">
      <c r="A149" s="168" t="s">
        <v>238</v>
      </c>
      <c r="B149" s="354">
        <v>158</v>
      </c>
      <c r="C149" s="355">
        <v>490</v>
      </c>
      <c r="D149" s="355">
        <v>447</v>
      </c>
      <c r="E149" s="355">
        <v>279</v>
      </c>
      <c r="F149" s="355">
        <v>209</v>
      </c>
      <c r="G149" s="355">
        <v>64</v>
      </c>
      <c r="H149" s="355">
        <v>109</v>
      </c>
      <c r="I149" s="356">
        <v>19020</v>
      </c>
      <c r="J149" s="355">
        <v>998</v>
      </c>
      <c r="K149" s="355">
        <v>503</v>
      </c>
      <c r="L149" s="355">
        <v>4858</v>
      </c>
      <c r="M149" s="355">
        <v>1787</v>
      </c>
      <c r="N149" s="355">
        <v>114</v>
      </c>
      <c r="O149" s="355">
        <v>845</v>
      </c>
      <c r="P149" s="357">
        <v>645</v>
      </c>
      <c r="Q149" s="337">
        <f>SUM(B149:P149)</f>
        <v>30526</v>
      </c>
    </row>
    <row r="150" spans="1:17" s="1325" customFormat="1" ht="24.75" hidden="1" customHeight="1" thickBot="1" x14ac:dyDescent="0.3">
      <c r="A150" s="91" t="s">
        <v>239</v>
      </c>
      <c r="B150" s="262">
        <f>SUM(B149/Q149)</f>
        <v>5.1759156129201336E-3</v>
      </c>
      <c r="C150" s="292">
        <f>SUM(C149/Q149)</f>
        <v>1.6051890191967504E-2</v>
      </c>
      <c r="D150" s="292">
        <f>SUM(D149/Q149)</f>
        <v>1.4643254930223415E-2</v>
      </c>
      <c r="E150" s="292">
        <f>SUM(E149/Q149)</f>
        <v>9.1397497215488441E-3</v>
      </c>
      <c r="F150" s="292">
        <f>SUM(F149/Q149)</f>
        <v>6.846622551267772E-3</v>
      </c>
      <c r="G150" s="292">
        <f>SUM(G149/Q149)</f>
        <v>2.0965734128284086E-3</v>
      </c>
      <c r="H150" s="292">
        <f>SUM(H149/Q149)</f>
        <v>3.5707265937233832E-3</v>
      </c>
      <c r="I150" s="292">
        <f>SUM(I149/Q149)</f>
        <v>0.62307541112494269</v>
      </c>
      <c r="J150" s="292">
        <f>SUM(J149/Q149)</f>
        <v>3.2693441656292996E-2</v>
      </c>
      <c r="K150" s="292">
        <f>SUM(K149/Q149)</f>
        <v>1.6477756666448275E-2</v>
      </c>
      <c r="L150" s="292">
        <f>SUM(L149/Q149)</f>
        <v>0.1591430256175064</v>
      </c>
      <c r="M150" s="292">
        <f>SUM(M149/Q149)</f>
        <v>5.854026076131822E-2</v>
      </c>
      <c r="N150" s="292">
        <f>SUM(N149/Q149)</f>
        <v>3.7345213916006028E-3</v>
      </c>
      <c r="O150" s="292">
        <f>SUM(O149/Q149)</f>
        <v>2.7681320841250082E-2</v>
      </c>
      <c r="P150" s="293">
        <f>SUM(P149/Q149)</f>
        <v>2.1129528926161305E-2</v>
      </c>
      <c r="Q150" s="762">
        <f>SUM(B150:P150)</f>
        <v>0.99999999999999989</v>
      </c>
    </row>
    <row r="151" spans="1:17" s="1325" customFormat="1" ht="9.75" hidden="1" customHeight="1" thickBot="1" x14ac:dyDescent="0.3">
      <c r="A151" s="766"/>
      <c r="B151" s="767"/>
      <c r="C151" s="767"/>
      <c r="D151" s="767"/>
      <c r="E151" s="767"/>
      <c r="F151" s="767"/>
      <c r="G151" s="767"/>
      <c r="H151" s="767"/>
      <c r="I151" s="767"/>
      <c r="J151" s="767"/>
      <c r="K151" s="767"/>
      <c r="L151" s="767"/>
      <c r="M151" s="767"/>
      <c r="N151" s="767"/>
      <c r="O151" s="767"/>
      <c r="P151" s="767"/>
      <c r="Q151" s="768"/>
    </row>
    <row r="152" spans="1:17" s="1325" customFormat="1" ht="15.75" hidden="1" thickBot="1" x14ac:dyDescent="0.3">
      <c r="A152" s="2126" t="s">
        <v>240</v>
      </c>
      <c r="B152" s="2127"/>
      <c r="C152" s="2127"/>
      <c r="D152" s="2127"/>
      <c r="E152" s="2127"/>
      <c r="F152" s="2127"/>
      <c r="G152" s="2127"/>
      <c r="H152" s="2127"/>
      <c r="I152" s="2127"/>
      <c r="J152" s="2127"/>
      <c r="K152" s="2127"/>
      <c r="L152" s="2127"/>
      <c r="M152" s="2127"/>
      <c r="N152" s="2127"/>
      <c r="O152" s="2127"/>
      <c r="P152" s="2127"/>
      <c r="Q152" s="2128"/>
    </row>
    <row r="153" spans="1:17" s="1325" customFormat="1" ht="24.75" hidden="1" customHeight="1" x14ac:dyDescent="0.25">
      <c r="A153" s="168" t="s">
        <v>241</v>
      </c>
      <c r="B153" s="354">
        <v>8</v>
      </c>
      <c r="C153" s="355">
        <v>54</v>
      </c>
      <c r="D153" s="355">
        <v>64</v>
      </c>
      <c r="E153" s="355">
        <v>54</v>
      </c>
      <c r="F153" s="355">
        <v>24</v>
      </c>
      <c r="G153" s="355">
        <v>5</v>
      </c>
      <c r="H153" s="355">
        <v>13</v>
      </c>
      <c r="I153" s="356">
        <v>3006</v>
      </c>
      <c r="J153" s="355">
        <v>196</v>
      </c>
      <c r="K153" s="355">
        <v>33</v>
      </c>
      <c r="L153" s="355">
        <v>1030</v>
      </c>
      <c r="M153" s="355">
        <v>287</v>
      </c>
      <c r="N153" s="355">
        <v>10</v>
      </c>
      <c r="O153" s="355">
        <v>99</v>
      </c>
      <c r="P153" s="357">
        <v>84</v>
      </c>
      <c r="Q153" s="337">
        <f>SUM(B153:P153)</f>
        <v>4967</v>
      </c>
    </row>
    <row r="154" spans="1:17" s="1325" customFormat="1" ht="24.75" hidden="1" customHeight="1" thickBot="1" x14ac:dyDescent="0.3">
      <c r="A154" s="91" t="s">
        <v>242</v>
      </c>
      <c r="B154" s="262">
        <f>SUM(B153/Q153)</f>
        <v>1.6106301590497283E-3</v>
      </c>
      <c r="C154" s="292">
        <f>SUM(C153/Q153)</f>
        <v>1.0871753573585665E-2</v>
      </c>
      <c r="D154" s="292">
        <f>SUM(D153/Q153)</f>
        <v>1.2885041272397826E-2</v>
      </c>
      <c r="E154" s="292">
        <f>SUM(E153/Q153)</f>
        <v>1.0871753573585665E-2</v>
      </c>
      <c r="F154" s="292">
        <f>SUM(F153/Q153)</f>
        <v>4.8318904771491849E-3</v>
      </c>
      <c r="G154" s="292">
        <f>SUM(G153/Q153)</f>
        <v>1.0066438494060802E-3</v>
      </c>
      <c r="H154" s="292">
        <f>SUM(H153/Q153)</f>
        <v>2.6172740084558083E-3</v>
      </c>
      <c r="I154" s="292">
        <f>SUM(I153/Q153)</f>
        <v>0.60519428226293537</v>
      </c>
      <c r="J154" s="292">
        <f>SUM(J153/Q153)</f>
        <v>3.9460438896718339E-2</v>
      </c>
      <c r="K154" s="292">
        <f>SUM(K153/Q153)</f>
        <v>6.643849406080129E-3</v>
      </c>
      <c r="L154" s="292">
        <f>SUM(L153/Q153)</f>
        <v>0.20736863297765251</v>
      </c>
      <c r="M154" s="292">
        <f>SUM(M153/Q153)</f>
        <v>5.7781356955908997E-2</v>
      </c>
      <c r="N154" s="292">
        <f>SUM(N153/Q153)</f>
        <v>2.0132876988121604E-3</v>
      </c>
      <c r="O154" s="292">
        <f>SUM(O153/Q153)</f>
        <v>1.9931548218240388E-2</v>
      </c>
      <c r="P154" s="293">
        <f>SUM(P153/Q153)</f>
        <v>1.6911616670022146E-2</v>
      </c>
      <c r="Q154" s="762">
        <f>SUM(B154:P154)</f>
        <v>1</v>
      </c>
    </row>
    <row r="155" spans="1:17" s="1325" customFormat="1" ht="10.5" hidden="1" customHeight="1" thickBot="1" x14ac:dyDescent="0.3">
      <c r="A155" s="766"/>
      <c r="B155" s="334"/>
      <c r="C155" s="334"/>
      <c r="D155" s="334"/>
      <c r="E155" s="334"/>
      <c r="F155" s="334"/>
      <c r="G155" s="334"/>
      <c r="H155" s="334"/>
      <c r="I155" s="334"/>
      <c r="J155" s="334"/>
      <c r="K155" s="334"/>
      <c r="L155" s="334"/>
      <c r="M155" s="334"/>
      <c r="N155" s="334"/>
      <c r="O155" s="334"/>
      <c r="P155" s="334"/>
      <c r="Q155" s="768"/>
    </row>
    <row r="156" spans="1:17" s="1325" customFormat="1" ht="15.75" hidden="1" customHeight="1" thickBot="1" x14ac:dyDescent="0.3">
      <c r="A156" s="2126" t="s">
        <v>243</v>
      </c>
      <c r="B156" s="2127"/>
      <c r="C156" s="2127"/>
      <c r="D156" s="2127"/>
      <c r="E156" s="2127"/>
      <c r="F156" s="2127"/>
      <c r="G156" s="2127"/>
      <c r="H156" s="2127"/>
      <c r="I156" s="2127"/>
      <c r="J156" s="2127"/>
      <c r="K156" s="2127"/>
      <c r="L156" s="2127"/>
      <c r="M156" s="2127"/>
      <c r="N156" s="2127"/>
      <c r="O156" s="2127"/>
      <c r="P156" s="2127"/>
      <c r="Q156" s="2128"/>
    </row>
    <row r="157" spans="1:17" s="1325" customFormat="1" ht="24.75" hidden="1" customHeight="1" x14ac:dyDescent="0.25">
      <c r="A157" s="168" t="s">
        <v>241</v>
      </c>
      <c r="B157" s="354">
        <v>8</v>
      </c>
      <c r="C157" s="355">
        <v>54</v>
      </c>
      <c r="D157" s="355">
        <v>64</v>
      </c>
      <c r="E157" s="355">
        <v>54</v>
      </c>
      <c r="F157" s="355">
        <v>24</v>
      </c>
      <c r="G157" s="355">
        <v>5</v>
      </c>
      <c r="H157" s="355">
        <v>13</v>
      </c>
      <c r="I157" s="356">
        <v>3006</v>
      </c>
      <c r="J157" s="355">
        <v>196</v>
      </c>
      <c r="K157" s="355">
        <v>33</v>
      </c>
      <c r="L157" s="355">
        <v>1030</v>
      </c>
      <c r="M157" s="355">
        <v>287</v>
      </c>
      <c r="N157" s="355">
        <v>10</v>
      </c>
      <c r="O157" s="355">
        <v>99</v>
      </c>
      <c r="P157" s="357">
        <v>84</v>
      </c>
      <c r="Q157" s="337">
        <f>SUM(B157:P157)</f>
        <v>4967</v>
      </c>
    </row>
    <row r="158" spans="1:17" s="1325" customFormat="1" ht="24.75" hidden="1" customHeight="1" x14ac:dyDescent="0.25">
      <c r="A158" s="169" t="s">
        <v>244</v>
      </c>
      <c r="B158" s="399">
        <v>0</v>
      </c>
      <c r="C158" s="400">
        <v>0</v>
      </c>
      <c r="D158" s="400">
        <v>4</v>
      </c>
      <c r="E158" s="400">
        <v>1</v>
      </c>
      <c r="F158" s="400">
        <v>0</v>
      </c>
      <c r="G158" s="400">
        <v>0</v>
      </c>
      <c r="H158" s="400">
        <v>0</v>
      </c>
      <c r="I158" s="401">
        <v>24</v>
      </c>
      <c r="J158" s="400">
        <v>0</v>
      </c>
      <c r="K158" s="400">
        <v>1</v>
      </c>
      <c r="L158" s="400">
        <v>15</v>
      </c>
      <c r="M158" s="400">
        <v>2</v>
      </c>
      <c r="N158" s="400">
        <v>0</v>
      </c>
      <c r="O158" s="400">
        <v>2</v>
      </c>
      <c r="P158" s="402">
        <v>3</v>
      </c>
      <c r="Q158" s="338">
        <f>SUM(B158:P158)</f>
        <v>52</v>
      </c>
    </row>
    <row r="159" spans="1:17" s="1325" customFormat="1" ht="26.25" hidden="1" thickBot="1" x14ac:dyDescent="0.3">
      <c r="A159" s="91" t="s">
        <v>245</v>
      </c>
      <c r="B159" s="260">
        <f t="shared" ref="B159:Q159" si="18">SUM(B158/B157)</f>
        <v>0</v>
      </c>
      <c r="C159" s="261">
        <f t="shared" si="18"/>
        <v>0</v>
      </c>
      <c r="D159" s="261">
        <f t="shared" si="18"/>
        <v>6.25E-2</v>
      </c>
      <c r="E159" s="261">
        <f t="shared" si="18"/>
        <v>1.8518518518518517E-2</v>
      </c>
      <c r="F159" s="261">
        <f t="shared" si="18"/>
        <v>0</v>
      </c>
      <c r="G159" s="261">
        <f t="shared" si="18"/>
        <v>0</v>
      </c>
      <c r="H159" s="261">
        <f t="shared" si="18"/>
        <v>0</v>
      </c>
      <c r="I159" s="261">
        <f t="shared" si="18"/>
        <v>7.9840319361277438E-3</v>
      </c>
      <c r="J159" s="261">
        <f t="shared" si="18"/>
        <v>0</v>
      </c>
      <c r="K159" s="261">
        <f t="shared" si="18"/>
        <v>3.0303030303030304E-2</v>
      </c>
      <c r="L159" s="261">
        <f t="shared" si="18"/>
        <v>1.4563106796116505E-2</v>
      </c>
      <c r="M159" s="261">
        <f t="shared" si="18"/>
        <v>6.9686411149825784E-3</v>
      </c>
      <c r="N159" s="261">
        <f t="shared" si="18"/>
        <v>0</v>
      </c>
      <c r="O159" s="261">
        <f t="shared" si="18"/>
        <v>2.0202020202020204E-2</v>
      </c>
      <c r="P159" s="167">
        <f t="shared" si="18"/>
        <v>3.5714285714285712E-2</v>
      </c>
      <c r="Q159" s="339">
        <f t="shared" si="18"/>
        <v>1.0469096033823233E-2</v>
      </c>
    </row>
    <row r="160" spans="1:17" s="1325" customFormat="1" ht="9.75" hidden="1" customHeight="1" thickBot="1" x14ac:dyDescent="0.3">
      <c r="A160" s="766"/>
      <c r="B160" s="334"/>
      <c r="C160" s="334"/>
      <c r="D160" s="334"/>
      <c r="E160" s="334"/>
      <c r="F160" s="334"/>
      <c r="G160" s="334"/>
      <c r="H160" s="334"/>
      <c r="I160" s="334"/>
      <c r="J160" s="334"/>
      <c r="K160" s="334"/>
      <c r="L160" s="334"/>
      <c r="M160" s="334"/>
      <c r="N160" s="334"/>
      <c r="O160" s="334"/>
      <c r="P160" s="334"/>
      <c r="Q160" s="768"/>
    </row>
    <row r="161" spans="1:17" s="1325" customFormat="1" ht="15.75" hidden="1" customHeight="1" thickBot="1" x14ac:dyDescent="0.3">
      <c r="A161" s="2126" t="s">
        <v>246</v>
      </c>
      <c r="B161" s="2127"/>
      <c r="C161" s="2127"/>
      <c r="D161" s="2127"/>
      <c r="E161" s="2127"/>
      <c r="F161" s="2127"/>
      <c r="G161" s="2127"/>
      <c r="H161" s="2127"/>
      <c r="I161" s="2127"/>
      <c r="J161" s="2127"/>
      <c r="K161" s="2127"/>
      <c r="L161" s="2127"/>
      <c r="M161" s="2127"/>
      <c r="N161" s="2127"/>
      <c r="O161" s="2127"/>
      <c r="P161" s="2127"/>
      <c r="Q161" s="2128"/>
    </row>
    <row r="162" spans="1:17" s="1325" customFormat="1" ht="24.75" hidden="1" customHeight="1" x14ac:dyDescent="0.25">
      <c r="A162" s="168" t="s">
        <v>241</v>
      </c>
      <c r="B162" s="354">
        <v>8</v>
      </c>
      <c r="C162" s="355">
        <v>54</v>
      </c>
      <c r="D162" s="355">
        <v>64</v>
      </c>
      <c r="E162" s="355">
        <v>54</v>
      </c>
      <c r="F162" s="355">
        <v>24</v>
      </c>
      <c r="G162" s="355">
        <v>5</v>
      </c>
      <c r="H162" s="355">
        <v>13</v>
      </c>
      <c r="I162" s="356">
        <v>3006</v>
      </c>
      <c r="J162" s="355">
        <v>196</v>
      </c>
      <c r="K162" s="355">
        <v>33</v>
      </c>
      <c r="L162" s="355">
        <v>1030</v>
      </c>
      <c r="M162" s="355">
        <v>287</v>
      </c>
      <c r="N162" s="355">
        <v>10</v>
      </c>
      <c r="O162" s="355">
        <v>99</v>
      </c>
      <c r="P162" s="357">
        <v>84</v>
      </c>
      <c r="Q162" s="337">
        <f>SUM(B162:P162)</f>
        <v>4967</v>
      </c>
    </row>
    <row r="163" spans="1:17" s="1325" customFormat="1" ht="24.75" hidden="1" customHeight="1" x14ac:dyDescent="0.25">
      <c r="A163" s="169" t="s">
        <v>247</v>
      </c>
      <c r="B163" s="399">
        <v>0</v>
      </c>
      <c r="C163" s="400">
        <v>1</v>
      </c>
      <c r="D163" s="400">
        <v>7</v>
      </c>
      <c r="E163" s="400">
        <v>0</v>
      </c>
      <c r="F163" s="400">
        <v>3</v>
      </c>
      <c r="G163" s="400">
        <v>0</v>
      </c>
      <c r="H163" s="400">
        <v>5</v>
      </c>
      <c r="I163" s="401">
        <v>98</v>
      </c>
      <c r="J163" s="400">
        <v>6</v>
      </c>
      <c r="K163" s="400">
        <v>2</v>
      </c>
      <c r="L163" s="400">
        <v>58</v>
      </c>
      <c r="M163" s="400">
        <v>8</v>
      </c>
      <c r="N163" s="400">
        <v>0</v>
      </c>
      <c r="O163" s="400">
        <v>4</v>
      </c>
      <c r="P163" s="402">
        <v>5</v>
      </c>
      <c r="Q163" s="338">
        <f>SUM(B163:P163)</f>
        <v>197</v>
      </c>
    </row>
    <row r="164" spans="1:17" s="1325" customFormat="1" ht="26.25" hidden="1" thickBot="1" x14ac:dyDescent="0.3">
      <c r="A164" s="91" t="s">
        <v>248</v>
      </c>
      <c r="B164" s="260">
        <f t="shared" ref="B164:Q164" si="19">SUM(B163/B162)</f>
        <v>0</v>
      </c>
      <c r="C164" s="261">
        <f t="shared" si="19"/>
        <v>1.8518518518518517E-2</v>
      </c>
      <c r="D164" s="261">
        <f t="shared" si="19"/>
        <v>0.109375</v>
      </c>
      <c r="E164" s="261">
        <f t="shared" si="19"/>
        <v>0</v>
      </c>
      <c r="F164" s="261">
        <f t="shared" si="19"/>
        <v>0.125</v>
      </c>
      <c r="G164" s="261">
        <f t="shared" si="19"/>
        <v>0</v>
      </c>
      <c r="H164" s="261">
        <f t="shared" si="19"/>
        <v>0.38461538461538464</v>
      </c>
      <c r="I164" s="261">
        <f t="shared" si="19"/>
        <v>3.2601463739188291E-2</v>
      </c>
      <c r="J164" s="261">
        <f t="shared" si="19"/>
        <v>3.0612244897959183E-2</v>
      </c>
      <c r="K164" s="261">
        <f t="shared" si="19"/>
        <v>6.0606060606060608E-2</v>
      </c>
      <c r="L164" s="261">
        <f t="shared" si="19"/>
        <v>5.6310679611650483E-2</v>
      </c>
      <c r="M164" s="261">
        <f t="shared" si="19"/>
        <v>2.7874564459930314E-2</v>
      </c>
      <c r="N164" s="261">
        <f t="shared" si="19"/>
        <v>0</v>
      </c>
      <c r="O164" s="261">
        <f t="shared" si="19"/>
        <v>4.0404040404040407E-2</v>
      </c>
      <c r="P164" s="167">
        <f t="shared" si="19"/>
        <v>5.9523809523809521E-2</v>
      </c>
      <c r="Q164" s="339">
        <f t="shared" si="19"/>
        <v>3.9661767666599554E-2</v>
      </c>
    </row>
    <row r="165" spans="1:17" s="1325" customFormat="1" ht="9.75" hidden="1" customHeight="1" thickBot="1" x14ac:dyDescent="0.3">
      <c r="A165" s="766"/>
      <c r="B165" s="334"/>
      <c r="C165" s="334"/>
      <c r="D165" s="334"/>
      <c r="E165" s="334"/>
      <c r="F165" s="334"/>
      <c r="G165" s="334"/>
      <c r="H165" s="334"/>
      <c r="I165" s="334"/>
      <c r="J165" s="334"/>
      <c r="K165" s="334"/>
      <c r="L165" s="334"/>
      <c r="M165" s="334"/>
      <c r="N165" s="334"/>
      <c r="O165" s="334"/>
      <c r="P165" s="334"/>
      <c r="Q165" s="768"/>
    </row>
    <row r="166" spans="1:17" s="1325" customFormat="1" ht="15.75" hidden="1" customHeight="1" thickBot="1" x14ac:dyDescent="0.3">
      <c r="A166" s="2126" t="s">
        <v>249</v>
      </c>
      <c r="B166" s="2127"/>
      <c r="C166" s="2127"/>
      <c r="D166" s="2127"/>
      <c r="E166" s="2127"/>
      <c r="F166" s="2127"/>
      <c r="G166" s="2127"/>
      <c r="H166" s="2127"/>
      <c r="I166" s="2127"/>
      <c r="J166" s="2127"/>
      <c r="K166" s="2127"/>
      <c r="L166" s="2127"/>
      <c r="M166" s="2127"/>
      <c r="N166" s="2127"/>
      <c r="O166" s="2127"/>
      <c r="P166" s="2127"/>
      <c r="Q166" s="2128"/>
    </row>
    <row r="167" spans="1:17" s="1325" customFormat="1" ht="24.75" hidden="1" customHeight="1" x14ac:dyDescent="0.25">
      <c r="A167" s="168" t="s">
        <v>241</v>
      </c>
      <c r="B167" s="354">
        <v>8</v>
      </c>
      <c r="C167" s="355">
        <v>54</v>
      </c>
      <c r="D167" s="355">
        <v>64</v>
      </c>
      <c r="E167" s="355">
        <v>54</v>
      </c>
      <c r="F167" s="355">
        <v>24</v>
      </c>
      <c r="G167" s="355">
        <v>5</v>
      </c>
      <c r="H167" s="355">
        <v>13</v>
      </c>
      <c r="I167" s="356">
        <v>3006</v>
      </c>
      <c r="J167" s="355">
        <v>196</v>
      </c>
      <c r="K167" s="355">
        <v>33</v>
      </c>
      <c r="L167" s="355">
        <v>1030</v>
      </c>
      <c r="M167" s="355">
        <v>287</v>
      </c>
      <c r="N167" s="355">
        <v>10</v>
      </c>
      <c r="O167" s="355">
        <v>99</v>
      </c>
      <c r="P167" s="357">
        <v>84</v>
      </c>
      <c r="Q167" s="337">
        <f>SUM(B167:P167)</f>
        <v>4967</v>
      </c>
    </row>
    <row r="168" spans="1:17" s="1325" customFormat="1" ht="24.75" hidden="1" customHeight="1" x14ac:dyDescent="0.25">
      <c r="A168" s="169" t="s">
        <v>250</v>
      </c>
      <c r="B168" s="399">
        <v>1</v>
      </c>
      <c r="C168" s="400">
        <v>4</v>
      </c>
      <c r="D168" s="400">
        <v>1</v>
      </c>
      <c r="E168" s="400">
        <v>1</v>
      </c>
      <c r="F168" s="400">
        <v>0</v>
      </c>
      <c r="G168" s="400">
        <v>0</v>
      </c>
      <c r="H168" s="400">
        <v>0</v>
      </c>
      <c r="I168" s="401">
        <v>115</v>
      </c>
      <c r="J168" s="400">
        <v>10</v>
      </c>
      <c r="K168" s="400">
        <v>1</v>
      </c>
      <c r="L168" s="400">
        <v>49</v>
      </c>
      <c r="M168" s="400">
        <v>6</v>
      </c>
      <c r="N168" s="400">
        <v>0</v>
      </c>
      <c r="O168" s="400">
        <v>2</v>
      </c>
      <c r="P168" s="402">
        <v>8</v>
      </c>
      <c r="Q168" s="338">
        <f>SUM(B168:P168)</f>
        <v>198</v>
      </c>
    </row>
    <row r="169" spans="1:17" s="1325" customFormat="1" ht="27" hidden="1" customHeight="1" thickBot="1" x14ac:dyDescent="0.3">
      <c r="A169" s="91" t="s">
        <v>251</v>
      </c>
      <c r="B169" s="260">
        <f t="shared" ref="B169:Q169" si="20">SUM(B168/B167)</f>
        <v>0.125</v>
      </c>
      <c r="C169" s="261">
        <f t="shared" si="20"/>
        <v>7.407407407407407E-2</v>
      </c>
      <c r="D169" s="261">
        <f t="shared" si="20"/>
        <v>1.5625E-2</v>
      </c>
      <c r="E169" s="261">
        <f t="shared" si="20"/>
        <v>1.8518518518518517E-2</v>
      </c>
      <c r="F169" s="261">
        <f t="shared" si="20"/>
        <v>0</v>
      </c>
      <c r="G169" s="261">
        <f t="shared" si="20"/>
        <v>0</v>
      </c>
      <c r="H169" s="261">
        <f t="shared" si="20"/>
        <v>0</v>
      </c>
      <c r="I169" s="261">
        <f t="shared" si="20"/>
        <v>3.825681969394544E-2</v>
      </c>
      <c r="J169" s="261">
        <f t="shared" si="20"/>
        <v>5.1020408163265307E-2</v>
      </c>
      <c r="K169" s="261">
        <f t="shared" si="20"/>
        <v>3.0303030303030304E-2</v>
      </c>
      <c r="L169" s="261">
        <f t="shared" si="20"/>
        <v>4.7572815533980579E-2</v>
      </c>
      <c r="M169" s="261">
        <f t="shared" si="20"/>
        <v>2.0905923344947737E-2</v>
      </c>
      <c r="N169" s="261">
        <f t="shared" si="20"/>
        <v>0</v>
      </c>
      <c r="O169" s="261">
        <f t="shared" si="20"/>
        <v>2.0202020202020204E-2</v>
      </c>
      <c r="P169" s="167">
        <f t="shared" si="20"/>
        <v>9.5238095238095233E-2</v>
      </c>
      <c r="Q169" s="339">
        <f t="shared" si="20"/>
        <v>3.9863096436480776E-2</v>
      </c>
    </row>
    <row r="170" spans="1:17" s="197" customFormat="1" ht="19.5" hidden="1" customHeight="1" thickBot="1" x14ac:dyDescent="0.35">
      <c r="A170" s="2208" t="s">
        <v>142</v>
      </c>
      <c r="B170" s="2209"/>
      <c r="C170" s="2209"/>
      <c r="D170" s="2209"/>
      <c r="E170" s="2209"/>
      <c r="F170" s="2209"/>
      <c r="G170" s="2209"/>
      <c r="H170" s="2209"/>
      <c r="I170" s="2209"/>
      <c r="J170" s="2209"/>
      <c r="K170" s="2209"/>
      <c r="L170" s="2209"/>
      <c r="M170" s="2209"/>
      <c r="N170" s="2209"/>
      <c r="O170" s="2209"/>
      <c r="P170" s="2209"/>
      <c r="Q170" s="2210"/>
    </row>
    <row r="171" spans="1:17" s="197" customFormat="1" ht="59.25" hidden="1" customHeight="1" thickBot="1" x14ac:dyDescent="0.3">
      <c r="A171" s="131"/>
      <c r="B171" s="759" t="s">
        <v>148</v>
      </c>
      <c r="C171" s="760" t="s">
        <v>149</v>
      </c>
      <c r="D171" s="760" t="s">
        <v>150</v>
      </c>
      <c r="E171" s="760" t="s">
        <v>151</v>
      </c>
      <c r="F171" s="760" t="s">
        <v>152</v>
      </c>
      <c r="G171" s="760" t="s">
        <v>153</v>
      </c>
      <c r="H171" s="760" t="s">
        <v>154</v>
      </c>
      <c r="I171" s="760" t="s">
        <v>155</v>
      </c>
      <c r="J171" s="760" t="s">
        <v>156</v>
      </c>
      <c r="K171" s="760" t="s">
        <v>157</v>
      </c>
      <c r="L171" s="760" t="s">
        <v>158</v>
      </c>
      <c r="M171" s="760" t="s">
        <v>159</v>
      </c>
      <c r="N171" s="760" t="s">
        <v>160</v>
      </c>
      <c r="O171" s="760" t="s">
        <v>161</v>
      </c>
      <c r="P171" s="761" t="s">
        <v>162</v>
      </c>
      <c r="Q171" s="72" t="s">
        <v>163</v>
      </c>
    </row>
    <row r="172" spans="1:17" s="197" customFormat="1" ht="15.75" hidden="1" thickBot="1" x14ac:dyDescent="0.3">
      <c r="A172" s="2126" t="s">
        <v>237</v>
      </c>
      <c r="B172" s="2127"/>
      <c r="C172" s="2127"/>
      <c r="D172" s="2127"/>
      <c r="E172" s="2127"/>
      <c r="F172" s="2127"/>
      <c r="G172" s="2127"/>
      <c r="H172" s="2127"/>
      <c r="I172" s="2127"/>
      <c r="J172" s="2127"/>
      <c r="K172" s="2127"/>
      <c r="L172" s="2127"/>
      <c r="M172" s="2127"/>
      <c r="N172" s="2127"/>
      <c r="O172" s="2127"/>
      <c r="P172" s="2127"/>
      <c r="Q172" s="2128"/>
    </row>
    <row r="173" spans="1:17" s="197" customFormat="1" ht="24.75" hidden="1" customHeight="1" x14ac:dyDescent="0.25">
      <c r="A173" s="168" t="s">
        <v>238</v>
      </c>
      <c r="B173" s="354">
        <v>140</v>
      </c>
      <c r="C173" s="355">
        <v>490</v>
      </c>
      <c r="D173" s="355">
        <v>363</v>
      </c>
      <c r="E173" s="355">
        <v>260</v>
      </c>
      <c r="F173" s="355">
        <v>166</v>
      </c>
      <c r="G173" s="355">
        <v>39</v>
      </c>
      <c r="H173" s="355">
        <v>97</v>
      </c>
      <c r="I173" s="356">
        <v>17823</v>
      </c>
      <c r="J173" s="355">
        <v>787</v>
      </c>
      <c r="K173" s="355">
        <v>470</v>
      </c>
      <c r="L173" s="355">
        <v>4913</v>
      </c>
      <c r="M173" s="355">
        <v>1606</v>
      </c>
      <c r="N173" s="355">
        <v>94</v>
      </c>
      <c r="O173" s="355">
        <v>819</v>
      </c>
      <c r="P173" s="357">
        <v>624</v>
      </c>
      <c r="Q173" s="337">
        <f>SUM(B173:P173)</f>
        <v>28691</v>
      </c>
    </row>
    <row r="174" spans="1:17" s="197" customFormat="1" ht="24.75" hidden="1" customHeight="1" thickBot="1" x14ac:dyDescent="0.3">
      <c r="A174" s="91" t="s">
        <v>239</v>
      </c>
      <c r="B174" s="262">
        <f>SUM(B173/Q173)</f>
        <v>4.8795789620438464E-3</v>
      </c>
      <c r="C174" s="292">
        <f>SUM(C173/Q173)</f>
        <v>1.7078526367153464E-2</v>
      </c>
      <c r="D174" s="292">
        <f>SUM(D173/Q173)</f>
        <v>1.265205116587083E-2</v>
      </c>
      <c r="E174" s="292">
        <f>SUM(E173/Q173)</f>
        <v>9.0620752152242856E-3</v>
      </c>
      <c r="F174" s="292">
        <f>SUM(F173/Q173)</f>
        <v>5.7857864835662749E-3</v>
      </c>
      <c r="G174" s="292">
        <f>SUM(G173/Q173)</f>
        <v>1.3593112822836431E-3</v>
      </c>
      <c r="H174" s="292">
        <f>SUM(H173/Q173)</f>
        <v>3.3808511379875223E-3</v>
      </c>
      <c r="I174" s="292">
        <f>SUM(I173/Q173)</f>
        <v>0.62120525600362486</v>
      </c>
      <c r="J174" s="292">
        <f>SUM(J173/Q173)</f>
        <v>2.7430204593775053E-2</v>
      </c>
      <c r="K174" s="292">
        <f>SUM(K173/Q173)</f>
        <v>1.6381443658290057E-2</v>
      </c>
      <c r="L174" s="292">
        <f>SUM(L173/Q173)</f>
        <v>0.17123836743229584</v>
      </c>
      <c r="M174" s="292">
        <f>SUM(M173/Q173)</f>
        <v>5.5975741521731556E-2</v>
      </c>
      <c r="N174" s="292">
        <f>SUM(N173/Q173)</f>
        <v>3.2762887316580111E-3</v>
      </c>
      <c r="O174" s="292">
        <f>SUM(O173/Q173)</f>
        <v>2.8545536927956503E-2</v>
      </c>
      <c r="P174" s="293">
        <f>SUM(P173/Q173)</f>
        <v>2.1748980516538289E-2</v>
      </c>
      <c r="Q174" s="762">
        <f>SUM(B174:P174)</f>
        <v>1</v>
      </c>
    </row>
    <row r="175" spans="1:17" s="197" customFormat="1" ht="9.75" hidden="1" customHeight="1" thickBot="1" x14ac:dyDescent="0.3">
      <c r="A175" s="766"/>
      <c r="B175" s="767"/>
      <c r="C175" s="767"/>
      <c r="D175" s="767"/>
      <c r="E175" s="767"/>
      <c r="F175" s="767"/>
      <c r="G175" s="767"/>
      <c r="H175" s="767"/>
      <c r="I175" s="767"/>
      <c r="J175" s="767"/>
      <c r="K175" s="767"/>
      <c r="L175" s="767"/>
      <c r="M175" s="767"/>
      <c r="N175" s="767"/>
      <c r="O175" s="767"/>
      <c r="P175" s="767"/>
      <c r="Q175" s="768"/>
    </row>
    <row r="176" spans="1:17" s="197" customFormat="1" ht="15.75" hidden="1" thickBot="1" x14ac:dyDescent="0.3">
      <c r="A176" s="2126" t="s">
        <v>240</v>
      </c>
      <c r="B176" s="2127"/>
      <c r="C176" s="2127"/>
      <c r="D176" s="2127"/>
      <c r="E176" s="2127"/>
      <c r="F176" s="2127"/>
      <c r="G176" s="2127"/>
      <c r="H176" s="2127"/>
      <c r="I176" s="2127"/>
      <c r="J176" s="2127"/>
      <c r="K176" s="2127"/>
      <c r="L176" s="2127"/>
      <c r="M176" s="2127"/>
      <c r="N176" s="2127"/>
      <c r="O176" s="2127"/>
      <c r="P176" s="2127"/>
      <c r="Q176" s="2128"/>
    </row>
    <row r="177" spans="1:17" s="197" customFormat="1" ht="24.75" hidden="1" customHeight="1" x14ac:dyDescent="0.25">
      <c r="A177" s="168" t="s">
        <v>241</v>
      </c>
      <c r="B177" s="354">
        <v>24</v>
      </c>
      <c r="C177" s="355">
        <v>70</v>
      </c>
      <c r="D177" s="355">
        <v>73</v>
      </c>
      <c r="E177" s="355">
        <v>66</v>
      </c>
      <c r="F177" s="355">
        <v>16</v>
      </c>
      <c r="G177" s="355">
        <v>5</v>
      </c>
      <c r="H177" s="355">
        <v>28</v>
      </c>
      <c r="I177" s="356">
        <v>2783</v>
      </c>
      <c r="J177" s="355">
        <v>158</v>
      </c>
      <c r="K177" s="355">
        <v>35</v>
      </c>
      <c r="L177" s="355">
        <v>863</v>
      </c>
      <c r="M177" s="355">
        <v>277</v>
      </c>
      <c r="N177" s="355">
        <v>19</v>
      </c>
      <c r="O177" s="355">
        <v>148</v>
      </c>
      <c r="P177" s="357">
        <v>51</v>
      </c>
      <c r="Q177" s="337">
        <f>SUM(B177:P177)</f>
        <v>4616</v>
      </c>
    </row>
    <row r="178" spans="1:17" s="197" customFormat="1" ht="24.75" hidden="1" customHeight="1" thickBot="1" x14ac:dyDescent="0.3">
      <c r="A178" s="91" t="s">
        <v>242</v>
      </c>
      <c r="B178" s="262">
        <f>SUM(B177/Q177)</f>
        <v>5.1993067590987872E-3</v>
      </c>
      <c r="C178" s="292">
        <f>SUM(C177/Q177)</f>
        <v>1.5164644714038129E-2</v>
      </c>
      <c r="D178" s="292">
        <f>SUM(D177/Q177)</f>
        <v>1.5814558058925475E-2</v>
      </c>
      <c r="E178" s="292">
        <f>SUM(E177/Q177)</f>
        <v>1.4298093587521665E-2</v>
      </c>
      <c r="F178" s="292">
        <f>SUM(F177/Q177)</f>
        <v>3.4662045060658577E-3</v>
      </c>
      <c r="G178" s="292">
        <f>SUM(G177/Q177)</f>
        <v>1.0831889081455806E-3</v>
      </c>
      <c r="H178" s="292">
        <f>SUM(H177/Q177)</f>
        <v>6.0658578856152513E-3</v>
      </c>
      <c r="I178" s="292">
        <f>SUM(I177/Q177)</f>
        <v>0.60290294627383012</v>
      </c>
      <c r="J178" s="292">
        <f>SUM(J177/Q177)</f>
        <v>3.4228769497400349E-2</v>
      </c>
      <c r="K178" s="292">
        <f>SUM(K177/Q177)</f>
        <v>7.5823223570190643E-3</v>
      </c>
      <c r="L178" s="292">
        <f>SUM(L177/Q177)</f>
        <v>0.18695840554592721</v>
      </c>
      <c r="M178" s="292">
        <f>SUM(M177/Q177)</f>
        <v>6.0008665511265165E-2</v>
      </c>
      <c r="N178" s="292">
        <f>SUM(N177/Q177)</f>
        <v>4.1161178509532062E-3</v>
      </c>
      <c r="O178" s="292">
        <f>SUM(O177/Q177)</f>
        <v>3.2062391681109186E-2</v>
      </c>
      <c r="P178" s="293">
        <f>SUM(P177/Q177)</f>
        <v>1.1048526863084922E-2</v>
      </c>
      <c r="Q178" s="762">
        <f>SUM(B178:P178)</f>
        <v>1</v>
      </c>
    </row>
    <row r="179" spans="1:17" s="197" customFormat="1" ht="10.5" hidden="1" customHeight="1" thickBot="1" x14ac:dyDescent="0.3">
      <c r="A179" s="766"/>
      <c r="B179" s="334"/>
      <c r="C179" s="334"/>
      <c r="D179" s="334"/>
      <c r="E179" s="334"/>
      <c r="F179" s="334"/>
      <c r="G179" s="334"/>
      <c r="H179" s="334"/>
      <c r="I179" s="334"/>
      <c r="J179" s="334"/>
      <c r="K179" s="334"/>
      <c r="L179" s="334"/>
      <c r="M179" s="334"/>
      <c r="N179" s="334"/>
      <c r="O179" s="334"/>
      <c r="P179" s="334"/>
      <c r="Q179" s="768"/>
    </row>
    <row r="180" spans="1:17" s="197" customFormat="1" ht="15.75" hidden="1" customHeight="1" thickBot="1" x14ac:dyDescent="0.3">
      <c r="A180" s="2126" t="s">
        <v>243</v>
      </c>
      <c r="B180" s="2127"/>
      <c r="C180" s="2127"/>
      <c r="D180" s="2127"/>
      <c r="E180" s="2127"/>
      <c r="F180" s="2127"/>
      <c r="G180" s="2127"/>
      <c r="H180" s="2127"/>
      <c r="I180" s="2127"/>
      <c r="J180" s="2127"/>
      <c r="K180" s="2127"/>
      <c r="L180" s="2127"/>
      <c r="M180" s="2127"/>
      <c r="N180" s="2127"/>
      <c r="O180" s="2127"/>
      <c r="P180" s="2127"/>
      <c r="Q180" s="2128"/>
    </row>
    <row r="181" spans="1:17" s="197" customFormat="1" ht="24.75" hidden="1" customHeight="1" x14ac:dyDescent="0.25">
      <c r="A181" s="168" t="s">
        <v>241</v>
      </c>
      <c r="B181" s="354">
        <v>24</v>
      </c>
      <c r="C181" s="355">
        <v>70</v>
      </c>
      <c r="D181" s="355">
        <v>73</v>
      </c>
      <c r="E181" s="355">
        <v>66</v>
      </c>
      <c r="F181" s="355">
        <v>16</v>
      </c>
      <c r="G181" s="355">
        <v>5</v>
      </c>
      <c r="H181" s="355">
        <v>28</v>
      </c>
      <c r="I181" s="356">
        <v>2783</v>
      </c>
      <c r="J181" s="355">
        <v>158</v>
      </c>
      <c r="K181" s="355">
        <v>35</v>
      </c>
      <c r="L181" s="355">
        <v>863</v>
      </c>
      <c r="M181" s="355">
        <v>277</v>
      </c>
      <c r="N181" s="355">
        <v>19</v>
      </c>
      <c r="O181" s="355">
        <v>148</v>
      </c>
      <c r="P181" s="357">
        <v>51</v>
      </c>
      <c r="Q181" s="337">
        <f>SUM(B181:P181)</f>
        <v>4616</v>
      </c>
    </row>
    <row r="182" spans="1:17" s="197" customFormat="1" ht="24.75" hidden="1" customHeight="1" x14ac:dyDescent="0.25">
      <c r="A182" s="169" t="s">
        <v>244</v>
      </c>
      <c r="B182" s="399">
        <v>1</v>
      </c>
      <c r="C182" s="400">
        <v>3</v>
      </c>
      <c r="D182" s="400">
        <v>0</v>
      </c>
      <c r="E182" s="400">
        <v>0</v>
      </c>
      <c r="F182" s="400">
        <v>0</v>
      </c>
      <c r="G182" s="400">
        <v>0</v>
      </c>
      <c r="H182" s="400">
        <v>0</v>
      </c>
      <c r="I182" s="401">
        <v>30</v>
      </c>
      <c r="J182" s="400">
        <v>0</v>
      </c>
      <c r="K182" s="400">
        <v>1</v>
      </c>
      <c r="L182" s="400">
        <v>17</v>
      </c>
      <c r="M182" s="400">
        <v>2</v>
      </c>
      <c r="N182" s="400">
        <v>7</v>
      </c>
      <c r="O182" s="400">
        <v>0</v>
      </c>
      <c r="P182" s="402">
        <v>5</v>
      </c>
      <c r="Q182" s="338">
        <f>SUM(B182:P182)</f>
        <v>66</v>
      </c>
    </row>
    <row r="183" spans="1:17" s="197" customFormat="1" ht="26.25" hidden="1" thickBot="1" x14ac:dyDescent="0.3">
      <c r="A183" s="91" t="s">
        <v>245</v>
      </c>
      <c r="B183" s="626">
        <f t="shared" ref="B183:Q183" si="21">SUM(B182/B181)</f>
        <v>4.1666666666666664E-2</v>
      </c>
      <c r="C183" s="627">
        <f t="shared" si="21"/>
        <v>4.2857142857142858E-2</v>
      </c>
      <c r="D183" s="627">
        <f t="shared" si="21"/>
        <v>0</v>
      </c>
      <c r="E183" s="627">
        <f t="shared" si="21"/>
        <v>0</v>
      </c>
      <c r="F183" s="627">
        <f t="shared" si="21"/>
        <v>0</v>
      </c>
      <c r="G183" s="627">
        <f t="shared" si="21"/>
        <v>0</v>
      </c>
      <c r="H183" s="627">
        <f t="shared" si="21"/>
        <v>0</v>
      </c>
      <c r="I183" s="627">
        <f t="shared" si="21"/>
        <v>1.0779734099892203E-2</v>
      </c>
      <c r="J183" s="627">
        <f t="shared" si="21"/>
        <v>0</v>
      </c>
      <c r="K183" s="627">
        <f t="shared" si="21"/>
        <v>2.8571428571428571E-2</v>
      </c>
      <c r="L183" s="627">
        <f t="shared" si="21"/>
        <v>1.9698725376593278E-2</v>
      </c>
      <c r="M183" s="627">
        <f t="shared" si="21"/>
        <v>7.2202166064981952E-3</v>
      </c>
      <c r="N183" s="627">
        <f t="shared" si="21"/>
        <v>0.36842105263157893</v>
      </c>
      <c r="O183" s="627">
        <f t="shared" si="21"/>
        <v>0</v>
      </c>
      <c r="P183" s="628">
        <f t="shared" si="21"/>
        <v>9.8039215686274508E-2</v>
      </c>
      <c r="Q183" s="339">
        <f t="shared" si="21"/>
        <v>1.4298093587521665E-2</v>
      </c>
    </row>
    <row r="184" spans="1:17" s="197" customFormat="1" ht="9.75" hidden="1" customHeight="1" thickBot="1" x14ac:dyDescent="0.3">
      <c r="A184" s="766"/>
      <c r="B184" s="334"/>
      <c r="C184" s="334"/>
      <c r="D184" s="334"/>
      <c r="E184" s="334"/>
      <c r="F184" s="334"/>
      <c r="G184" s="334"/>
      <c r="H184" s="334"/>
      <c r="I184" s="334"/>
      <c r="J184" s="334"/>
      <c r="K184" s="334"/>
      <c r="L184" s="334"/>
      <c r="M184" s="334"/>
      <c r="N184" s="334"/>
      <c r="O184" s="334"/>
      <c r="P184" s="334"/>
      <c r="Q184" s="768"/>
    </row>
    <row r="185" spans="1:17" s="197" customFormat="1" ht="15.75" hidden="1" customHeight="1" thickBot="1" x14ac:dyDescent="0.3">
      <c r="A185" s="2126" t="s">
        <v>246</v>
      </c>
      <c r="B185" s="2127"/>
      <c r="C185" s="2127"/>
      <c r="D185" s="2127"/>
      <c r="E185" s="2127"/>
      <c r="F185" s="2127"/>
      <c r="G185" s="2127"/>
      <c r="H185" s="2127"/>
      <c r="I185" s="2127"/>
      <c r="J185" s="2127"/>
      <c r="K185" s="2127"/>
      <c r="L185" s="2127"/>
      <c r="M185" s="2127"/>
      <c r="N185" s="2127"/>
      <c r="O185" s="2127"/>
      <c r="P185" s="2127"/>
      <c r="Q185" s="2128"/>
    </row>
    <row r="186" spans="1:17" s="197" customFormat="1" ht="24.75" hidden="1" customHeight="1" x14ac:dyDescent="0.25">
      <c r="A186" s="168" t="s">
        <v>241</v>
      </c>
      <c r="B186" s="354">
        <v>24</v>
      </c>
      <c r="C186" s="355">
        <v>70</v>
      </c>
      <c r="D186" s="355">
        <v>73</v>
      </c>
      <c r="E186" s="355">
        <v>66</v>
      </c>
      <c r="F186" s="355">
        <v>16</v>
      </c>
      <c r="G186" s="355">
        <v>5</v>
      </c>
      <c r="H186" s="355">
        <v>28</v>
      </c>
      <c r="I186" s="356">
        <v>2783</v>
      </c>
      <c r="J186" s="355">
        <v>158</v>
      </c>
      <c r="K186" s="355">
        <v>35</v>
      </c>
      <c r="L186" s="355">
        <v>863</v>
      </c>
      <c r="M186" s="355">
        <v>277</v>
      </c>
      <c r="N186" s="355">
        <v>19</v>
      </c>
      <c r="O186" s="355">
        <v>148</v>
      </c>
      <c r="P186" s="357">
        <v>51</v>
      </c>
      <c r="Q186" s="337">
        <f>SUM(B186:P186)</f>
        <v>4616</v>
      </c>
    </row>
    <row r="187" spans="1:17" s="197" customFormat="1" ht="24.75" hidden="1" customHeight="1" x14ac:dyDescent="0.25">
      <c r="A187" s="169" t="s">
        <v>247</v>
      </c>
      <c r="B187" s="399">
        <v>1</v>
      </c>
      <c r="C187" s="400">
        <v>2</v>
      </c>
      <c r="D187" s="400">
        <v>4</v>
      </c>
      <c r="E187" s="400">
        <v>2</v>
      </c>
      <c r="F187" s="400">
        <v>0</v>
      </c>
      <c r="G187" s="400">
        <v>0</v>
      </c>
      <c r="H187" s="400">
        <v>4</v>
      </c>
      <c r="I187" s="401">
        <v>74</v>
      </c>
      <c r="J187" s="400">
        <v>8</v>
      </c>
      <c r="K187" s="400">
        <v>1</v>
      </c>
      <c r="L187" s="400">
        <v>54</v>
      </c>
      <c r="M187" s="400">
        <v>13</v>
      </c>
      <c r="N187" s="400">
        <v>0</v>
      </c>
      <c r="O187" s="400">
        <v>5</v>
      </c>
      <c r="P187" s="402">
        <v>1</v>
      </c>
      <c r="Q187" s="338">
        <f>SUM(B187:P187)</f>
        <v>169</v>
      </c>
    </row>
    <row r="188" spans="1:17" s="197" customFormat="1" ht="26.25" hidden="1" thickBot="1" x14ac:dyDescent="0.3">
      <c r="A188" s="91" t="s">
        <v>248</v>
      </c>
      <c r="B188" s="626">
        <f t="shared" ref="B188:Q188" si="22">SUM(B187/B186)</f>
        <v>4.1666666666666664E-2</v>
      </c>
      <c r="C188" s="627">
        <f t="shared" si="22"/>
        <v>2.8571428571428571E-2</v>
      </c>
      <c r="D188" s="627">
        <f t="shared" si="22"/>
        <v>5.4794520547945202E-2</v>
      </c>
      <c r="E188" s="627">
        <f t="shared" si="22"/>
        <v>3.0303030303030304E-2</v>
      </c>
      <c r="F188" s="627">
        <f t="shared" si="22"/>
        <v>0</v>
      </c>
      <c r="G188" s="627">
        <f t="shared" si="22"/>
        <v>0</v>
      </c>
      <c r="H188" s="627">
        <f t="shared" si="22"/>
        <v>0.14285714285714285</v>
      </c>
      <c r="I188" s="627">
        <f t="shared" si="22"/>
        <v>2.6590010779734101E-2</v>
      </c>
      <c r="J188" s="627">
        <f t="shared" si="22"/>
        <v>5.0632911392405063E-2</v>
      </c>
      <c r="K188" s="627">
        <f t="shared" si="22"/>
        <v>2.8571428571428571E-2</v>
      </c>
      <c r="L188" s="627">
        <f t="shared" si="22"/>
        <v>6.2572421784472768E-2</v>
      </c>
      <c r="M188" s="627">
        <f t="shared" si="22"/>
        <v>4.6931407942238268E-2</v>
      </c>
      <c r="N188" s="627">
        <f t="shared" si="22"/>
        <v>0</v>
      </c>
      <c r="O188" s="627">
        <f t="shared" si="22"/>
        <v>3.3783783783783786E-2</v>
      </c>
      <c r="P188" s="628">
        <f t="shared" si="22"/>
        <v>1.9607843137254902E-2</v>
      </c>
      <c r="Q188" s="339">
        <f t="shared" si="22"/>
        <v>3.6611785095320627E-2</v>
      </c>
    </row>
    <row r="189" spans="1:17" s="197" customFormat="1" ht="9.75" hidden="1" customHeight="1" thickBot="1" x14ac:dyDescent="0.3">
      <c r="A189" s="766"/>
      <c r="B189" s="334"/>
      <c r="C189" s="334"/>
      <c r="D189" s="334"/>
      <c r="E189" s="334"/>
      <c r="F189" s="334"/>
      <c r="G189" s="334"/>
      <c r="H189" s="334"/>
      <c r="I189" s="334"/>
      <c r="J189" s="334"/>
      <c r="K189" s="334"/>
      <c r="L189" s="334"/>
      <c r="M189" s="334"/>
      <c r="N189" s="334"/>
      <c r="O189" s="334"/>
      <c r="P189" s="334"/>
      <c r="Q189" s="768"/>
    </row>
    <row r="190" spans="1:17" s="197" customFormat="1" ht="15.75" hidden="1" customHeight="1" thickBot="1" x14ac:dyDescent="0.3">
      <c r="A190" s="2126" t="s">
        <v>249</v>
      </c>
      <c r="B190" s="2127"/>
      <c r="C190" s="2127"/>
      <c r="D190" s="2127"/>
      <c r="E190" s="2127"/>
      <c r="F190" s="2127"/>
      <c r="G190" s="2127"/>
      <c r="H190" s="2127"/>
      <c r="I190" s="2127"/>
      <c r="J190" s="2127"/>
      <c r="K190" s="2127"/>
      <c r="L190" s="2127"/>
      <c r="M190" s="2127"/>
      <c r="N190" s="2127"/>
      <c r="O190" s="2127"/>
      <c r="P190" s="2127"/>
      <c r="Q190" s="2128"/>
    </row>
    <row r="191" spans="1:17" s="197" customFormat="1" ht="24.75" hidden="1" customHeight="1" x14ac:dyDescent="0.25">
      <c r="A191" s="168" t="s">
        <v>241</v>
      </c>
      <c r="B191" s="354">
        <v>24</v>
      </c>
      <c r="C191" s="355">
        <v>70</v>
      </c>
      <c r="D191" s="355">
        <v>73</v>
      </c>
      <c r="E191" s="355">
        <v>66</v>
      </c>
      <c r="F191" s="355">
        <v>16</v>
      </c>
      <c r="G191" s="355">
        <v>5</v>
      </c>
      <c r="H191" s="355">
        <v>28</v>
      </c>
      <c r="I191" s="356">
        <v>2783</v>
      </c>
      <c r="J191" s="355">
        <v>158</v>
      </c>
      <c r="K191" s="355">
        <v>35</v>
      </c>
      <c r="L191" s="355">
        <v>863</v>
      </c>
      <c r="M191" s="355">
        <v>277</v>
      </c>
      <c r="N191" s="355">
        <v>19</v>
      </c>
      <c r="O191" s="355">
        <v>148</v>
      </c>
      <c r="P191" s="357">
        <v>51</v>
      </c>
      <c r="Q191" s="337">
        <f>SUM(B191:P191)</f>
        <v>4616</v>
      </c>
    </row>
    <row r="192" spans="1:17" s="197" customFormat="1" ht="24.75" hidden="1" customHeight="1" x14ac:dyDescent="0.25">
      <c r="A192" s="169" t="s">
        <v>250</v>
      </c>
      <c r="B192" s="399">
        <v>1</v>
      </c>
      <c r="C192" s="400">
        <v>1</v>
      </c>
      <c r="D192" s="400">
        <v>1</v>
      </c>
      <c r="E192" s="400">
        <v>7</v>
      </c>
      <c r="F192" s="400">
        <v>1</v>
      </c>
      <c r="G192" s="400">
        <v>0</v>
      </c>
      <c r="H192" s="400">
        <v>0</v>
      </c>
      <c r="I192" s="401">
        <v>71</v>
      </c>
      <c r="J192" s="400">
        <v>10</v>
      </c>
      <c r="K192" s="400">
        <v>2</v>
      </c>
      <c r="L192" s="400">
        <v>42</v>
      </c>
      <c r="M192" s="400">
        <v>3</v>
      </c>
      <c r="N192" s="400">
        <v>2</v>
      </c>
      <c r="O192" s="400">
        <v>4</v>
      </c>
      <c r="P192" s="402">
        <v>1</v>
      </c>
      <c r="Q192" s="338">
        <f>SUM(B192:P192)</f>
        <v>146</v>
      </c>
    </row>
    <row r="193" spans="1:17" s="197" customFormat="1" ht="27" hidden="1" customHeight="1" thickBot="1" x14ac:dyDescent="0.3">
      <c r="A193" s="91" t="s">
        <v>251</v>
      </c>
      <c r="B193" s="626">
        <f t="shared" ref="B193:Q193" si="23">SUM(B192/B191)</f>
        <v>4.1666666666666664E-2</v>
      </c>
      <c r="C193" s="627">
        <f t="shared" si="23"/>
        <v>1.4285714285714285E-2</v>
      </c>
      <c r="D193" s="627">
        <f t="shared" si="23"/>
        <v>1.3698630136986301E-2</v>
      </c>
      <c r="E193" s="627">
        <f t="shared" si="23"/>
        <v>0.10606060606060606</v>
      </c>
      <c r="F193" s="627">
        <f t="shared" si="23"/>
        <v>6.25E-2</v>
      </c>
      <c r="G193" s="627">
        <f t="shared" si="23"/>
        <v>0</v>
      </c>
      <c r="H193" s="627">
        <f t="shared" si="23"/>
        <v>0</v>
      </c>
      <c r="I193" s="627">
        <f t="shared" si="23"/>
        <v>2.5512037369744878E-2</v>
      </c>
      <c r="J193" s="627">
        <f t="shared" si="23"/>
        <v>6.3291139240506333E-2</v>
      </c>
      <c r="K193" s="627">
        <f t="shared" si="23"/>
        <v>5.7142857142857141E-2</v>
      </c>
      <c r="L193" s="627">
        <f t="shared" si="23"/>
        <v>4.8667439165701043E-2</v>
      </c>
      <c r="M193" s="627">
        <f t="shared" si="23"/>
        <v>1.0830324909747292E-2</v>
      </c>
      <c r="N193" s="627">
        <f t="shared" si="23"/>
        <v>0.10526315789473684</v>
      </c>
      <c r="O193" s="627">
        <f t="shared" si="23"/>
        <v>2.7027027027027029E-2</v>
      </c>
      <c r="P193" s="628">
        <f t="shared" si="23"/>
        <v>1.9607843137254902E-2</v>
      </c>
      <c r="Q193" s="339">
        <f t="shared" si="23"/>
        <v>3.162911611785095E-2</v>
      </c>
    </row>
    <row r="194" spans="1:17" s="197" customFormat="1" ht="19.5" hidden="1" customHeight="1" thickBot="1" x14ac:dyDescent="0.35">
      <c r="A194" s="2208" t="s">
        <v>143</v>
      </c>
      <c r="B194" s="2209"/>
      <c r="C194" s="2209"/>
      <c r="D194" s="2209"/>
      <c r="E194" s="2209"/>
      <c r="F194" s="2209"/>
      <c r="G194" s="2209"/>
      <c r="H194" s="2209"/>
      <c r="I194" s="2209"/>
      <c r="J194" s="2209"/>
      <c r="K194" s="2209"/>
      <c r="L194" s="2209"/>
      <c r="M194" s="2209"/>
      <c r="N194" s="2209"/>
      <c r="O194" s="2209"/>
      <c r="P194" s="2209"/>
      <c r="Q194" s="2210"/>
    </row>
    <row r="195" spans="1:17" s="197" customFormat="1" ht="59.25" hidden="1" customHeight="1" thickBot="1" x14ac:dyDescent="0.3">
      <c r="A195" s="131"/>
      <c r="B195" s="759" t="s">
        <v>148</v>
      </c>
      <c r="C195" s="760" t="s">
        <v>149</v>
      </c>
      <c r="D195" s="760" t="s">
        <v>150</v>
      </c>
      <c r="E195" s="760" t="s">
        <v>151</v>
      </c>
      <c r="F195" s="760" t="s">
        <v>152</v>
      </c>
      <c r="G195" s="760" t="s">
        <v>153</v>
      </c>
      <c r="H195" s="760" t="s">
        <v>154</v>
      </c>
      <c r="I195" s="760" t="s">
        <v>155</v>
      </c>
      <c r="J195" s="760" t="s">
        <v>156</v>
      </c>
      <c r="K195" s="760" t="s">
        <v>157</v>
      </c>
      <c r="L195" s="760" t="s">
        <v>158</v>
      </c>
      <c r="M195" s="760" t="s">
        <v>159</v>
      </c>
      <c r="N195" s="760" t="s">
        <v>160</v>
      </c>
      <c r="O195" s="760" t="s">
        <v>161</v>
      </c>
      <c r="P195" s="761" t="s">
        <v>162</v>
      </c>
      <c r="Q195" s="72" t="s">
        <v>163</v>
      </c>
    </row>
    <row r="196" spans="1:17" s="197" customFormat="1" ht="15.75" hidden="1" thickBot="1" x14ac:dyDescent="0.3">
      <c r="A196" s="2126" t="s">
        <v>237</v>
      </c>
      <c r="B196" s="2127"/>
      <c r="C196" s="2127"/>
      <c r="D196" s="2127"/>
      <c r="E196" s="2127"/>
      <c r="F196" s="2127"/>
      <c r="G196" s="2127"/>
      <c r="H196" s="2127"/>
      <c r="I196" s="2127"/>
      <c r="J196" s="2127"/>
      <c r="K196" s="2127"/>
      <c r="L196" s="2127"/>
      <c r="M196" s="2127"/>
      <c r="N196" s="2127"/>
      <c r="O196" s="2127"/>
      <c r="P196" s="2127"/>
      <c r="Q196" s="2128"/>
    </row>
    <row r="197" spans="1:17" s="197" customFormat="1" ht="24.75" hidden="1" customHeight="1" x14ac:dyDescent="0.25">
      <c r="A197" s="168" t="s">
        <v>238</v>
      </c>
      <c r="B197" s="1101">
        <v>146</v>
      </c>
      <c r="C197" s="1088">
        <v>553</v>
      </c>
      <c r="D197" s="1088">
        <v>504</v>
      </c>
      <c r="E197" s="1088">
        <v>284</v>
      </c>
      <c r="F197" s="1088">
        <v>177</v>
      </c>
      <c r="G197" s="1088">
        <v>35</v>
      </c>
      <c r="H197" s="1088">
        <v>110</v>
      </c>
      <c r="I197" s="1088">
        <v>20090</v>
      </c>
      <c r="J197" s="1088">
        <v>928</v>
      </c>
      <c r="K197" s="1088">
        <v>449</v>
      </c>
      <c r="L197" s="1088">
        <v>5317</v>
      </c>
      <c r="M197" s="1088">
        <v>1735</v>
      </c>
      <c r="N197" s="1088">
        <v>119</v>
      </c>
      <c r="O197" s="1088">
        <v>874</v>
      </c>
      <c r="P197" s="1102">
        <v>651</v>
      </c>
      <c r="Q197" s="337">
        <f>SUM(B197:P197)</f>
        <v>31972</v>
      </c>
    </row>
    <row r="198" spans="1:17" s="197" customFormat="1" ht="24.75" hidden="1" customHeight="1" thickBot="1" x14ac:dyDescent="0.3">
      <c r="A198" s="91" t="s">
        <v>239</v>
      </c>
      <c r="B198" s="262">
        <f>SUM(B197/Q197)</f>
        <v>4.566495683723258E-3</v>
      </c>
      <c r="C198" s="292">
        <f>SUM(C197/Q197)</f>
        <v>1.7296384336294258E-2</v>
      </c>
      <c r="D198" s="292">
        <f>SUM(D197/Q197)</f>
        <v>1.576379331915426E-2</v>
      </c>
      <c r="E198" s="292">
        <f>SUM(E197/Q197)</f>
        <v>8.8827724258726381E-3</v>
      </c>
      <c r="F198" s="292">
        <f>SUM(F197/Q197)</f>
        <v>5.5360940823220321E-3</v>
      </c>
      <c r="G198" s="292">
        <f>SUM(G197/Q197)</f>
        <v>1.0947078693857124E-3</v>
      </c>
      <c r="H198" s="292">
        <f>SUM(H197/Q197)</f>
        <v>3.4405104466408106E-3</v>
      </c>
      <c r="I198" s="292">
        <f>SUM(I197/Q197)</f>
        <v>0.62836231702739898</v>
      </c>
      <c r="J198" s="292">
        <f>SUM(J197/Q197)</f>
        <v>2.9025397222569749E-2</v>
      </c>
      <c r="K198" s="292">
        <f>SUM(K197/Q197)</f>
        <v>1.4043538095833854E-2</v>
      </c>
      <c r="L198" s="292">
        <f>SUM(L197/Q197)</f>
        <v>0.16630176404353811</v>
      </c>
      <c r="M198" s="292">
        <f>SUM(M197/Q197)</f>
        <v>5.4266232953834606E-2</v>
      </c>
      <c r="N198" s="292">
        <f>SUM(N197/Q197)</f>
        <v>3.7220067559114224E-3</v>
      </c>
      <c r="O198" s="292">
        <f>SUM(O197/Q197)</f>
        <v>2.7336419366946078E-2</v>
      </c>
      <c r="P198" s="293">
        <f>SUM(P197/Q197)</f>
        <v>2.0361566370574253E-2</v>
      </c>
      <c r="Q198" s="762">
        <f>SUM(B198:P198)</f>
        <v>1</v>
      </c>
    </row>
    <row r="199" spans="1:17" s="197" customFormat="1" ht="9.75" hidden="1" customHeight="1" thickBot="1" x14ac:dyDescent="0.3">
      <c r="A199" s="766"/>
      <c r="B199" s="767"/>
      <c r="C199" s="767"/>
      <c r="D199" s="767"/>
      <c r="E199" s="767"/>
      <c r="F199" s="767"/>
      <c r="G199" s="767" t="s">
        <v>252</v>
      </c>
      <c r="H199" s="767"/>
      <c r="I199" s="767"/>
      <c r="J199" s="767"/>
      <c r="K199" s="767"/>
      <c r="L199" s="767"/>
      <c r="M199" s="767"/>
      <c r="N199" s="767"/>
      <c r="O199" s="767"/>
      <c r="P199" s="767"/>
      <c r="Q199" s="768"/>
    </row>
    <row r="200" spans="1:17" s="197" customFormat="1" ht="15.75" hidden="1" thickBot="1" x14ac:dyDescent="0.3">
      <c r="A200" s="2126" t="s">
        <v>240</v>
      </c>
      <c r="B200" s="2127"/>
      <c r="C200" s="2127"/>
      <c r="D200" s="2127"/>
      <c r="E200" s="2127"/>
      <c r="F200" s="2127"/>
      <c r="G200" s="2127"/>
      <c r="H200" s="2127"/>
      <c r="I200" s="2127"/>
      <c r="J200" s="2127"/>
      <c r="K200" s="2127"/>
      <c r="L200" s="2127"/>
      <c r="M200" s="2127"/>
      <c r="N200" s="2127"/>
      <c r="O200" s="2127"/>
      <c r="P200" s="2127"/>
      <c r="Q200" s="2128"/>
    </row>
    <row r="201" spans="1:17" s="197" customFormat="1" ht="24.75" hidden="1" customHeight="1" x14ac:dyDescent="0.25">
      <c r="A201" s="168" t="s">
        <v>241</v>
      </c>
      <c r="B201" s="1086">
        <v>10</v>
      </c>
      <c r="C201" s="1087">
        <v>72</v>
      </c>
      <c r="D201" s="1087">
        <v>73</v>
      </c>
      <c r="E201" s="1087">
        <v>58</v>
      </c>
      <c r="F201" s="1087">
        <v>18</v>
      </c>
      <c r="G201" s="1087">
        <v>2</v>
      </c>
      <c r="H201" s="1087">
        <v>25</v>
      </c>
      <c r="I201" s="1088">
        <v>3052</v>
      </c>
      <c r="J201" s="1087">
        <v>168</v>
      </c>
      <c r="K201" s="1087">
        <v>28</v>
      </c>
      <c r="L201" s="1087">
        <v>959</v>
      </c>
      <c r="M201" s="1087">
        <v>303</v>
      </c>
      <c r="N201" s="1087">
        <v>13</v>
      </c>
      <c r="O201" s="1087">
        <v>122</v>
      </c>
      <c r="P201" s="1089">
        <v>47</v>
      </c>
      <c r="Q201" s="337">
        <f>SUM(B201:P201)</f>
        <v>4950</v>
      </c>
    </row>
    <row r="202" spans="1:17" s="197" customFormat="1" ht="24.75" hidden="1" customHeight="1" thickBot="1" x14ac:dyDescent="0.3">
      <c r="A202" s="91" t="s">
        <v>242</v>
      </c>
      <c r="B202" s="262">
        <f>SUM(B201/Q201)</f>
        <v>2.0202020202020202E-3</v>
      </c>
      <c r="C202" s="292">
        <f>SUM(C201/Q201)</f>
        <v>1.4545454545454545E-2</v>
      </c>
      <c r="D202" s="292">
        <f>SUM(D201/Q201)</f>
        <v>1.4747474747474747E-2</v>
      </c>
      <c r="E202" s="292">
        <f>SUM(E201/Q201)</f>
        <v>1.1717171717171718E-2</v>
      </c>
      <c r="F202" s="292">
        <f>SUM(F201/Q201)</f>
        <v>3.6363636363636364E-3</v>
      </c>
      <c r="G202" s="292">
        <f>SUM(G201/Q201)</f>
        <v>4.0404040404040404E-4</v>
      </c>
      <c r="H202" s="292">
        <f>SUM(H201/Q201)</f>
        <v>5.0505050505050509E-3</v>
      </c>
      <c r="I202" s="292">
        <f>SUM(I201/Q201)</f>
        <v>0.61656565656565654</v>
      </c>
      <c r="J202" s="292">
        <f>SUM(J201/Q201)</f>
        <v>3.3939393939393943E-2</v>
      </c>
      <c r="K202" s="292">
        <f>SUM(K201/Q201)</f>
        <v>5.6565656565656566E-3</v>
      </c>
      <c r="L202" s="292">
        <f>SUM(L201/Q201)</f>
        <v>0.19373737373737374</v>
      </c>
      <c r="M202" s="292">
        <f>SUM(M201/Q201)</f>
        <v>6.1212121212121211E-2</v>
      </c>
      <c r="N202" s="292">
        <f>SUM(N201/Q201)</f>
        <v>2.6262626262626263E-3</v>
      </c>
      <c r="O202" s="292">
        <f>SUM(O201/Q201)</f>
        <v>2.4646464646464646E-2</v>
      </c>
      <c r="P202" s="293">
        <f>SUM(P201/Q201)</f>
        <v>9.4949494949494954E-3</v>
      </c>
      <c r="Q202" s="762">
        <f>SUM(B202:P202)</f>
        <v>1</v>
      </c>
    </row>
    <row r="203" spans="1:17" s="197" customFormat="1" ht="10.5" hidden="1" customHeight="1" thickBot="1" x14ac:dyDescent="0.3">
      <c r="A203" s="766"/>
      <c r="B203" s="334"/>
      <c r="C203" s="334"/>
      <c r="D203" s="334"/>
      <c r="E203" s="334"/>
      <c r="F203" s="334"/>
      <c r="G203" s="334"/>
      <c r="H203" s="334"/>
      <c r="I203" s="334"/>
      <c r="J203" s="334"/>
      <c r="K203" s="334"/>
      <c r="L203" s="334"/>
      <c r="M203" s="334"/>
      <c r="N203" s="334"/>
      <c r="O203" s="334"/>
      <c r="P203" s="334"/>
      <c r="Q203" s="768"/>
    </row>
    <row r="204" spans="1:17" s="197" customFormat="1" ht="15.75" hidden="1" customHeight="1" thickBot="1" x14ac:dyDescent="0.3">
      <c r="A204" s="2126" t="s">
        <v>243</v>
      </c>
      <c r="B204" s="2127"/>
      <c r="C204" s="2127"/>
      <c r="D204" s="2127"/>
      <c r="E204" s="2127"/>
      <c r="F204" s="2127"/>
      <c r="G204" s="2127"/>
      <c r="H204" s="2127"/>
      <c r="I204" s="2127"/>
      <c r="J204" s="2127"/>
      <c r="K204" s="2127"/>
      <c r="L204" s="2127"/>
      <c r="M204" s="2127"/>
      <c r="N204" s="2127"/>
      <c r="O204" s="2127"/>
      <c r="P204" s="2127"/>
      <c r="Q204" s="2128"/>
    </row>
    <row r="205" spans="1:17" s="197" customFormat="1" ht="24.75" hidden="1" customHeight="1" x14ac:dyDescent="0.25">
      <c r="A205" s="168" t="s">
        <v>241</v>
      </c>
      <c r="B205" s="1086">
        <v>10</v>
      </c>
      <c r="C205" s="1087">
        <v>72</v>
      </c>
      <c r="D205" s="1087">
        <v>73</v>
      </c>
      <c r="E205" s="1087">
        <v>58</v>
      </c>
      <c r="F205" s="1087">
        <v>18</v>
      </c>
      <c r="G205" s="1087">
        <v>2</v>
      </c>
      <c r="H205" s="1087">
        <v>25</v>
      </c>
      <c r="I205" s="1088">
        <v>3052</v>
      </c>
      <c r="J205" s="1087">
        <v>168</v>
      </c>
      <c r="K205" s="1087">
        <v>28</v>
      </c>
      <c r="L205" s="1087">
        <v>959</v>
      </c>
      <c r="M205" s="1087">
        <v>303</v>
      </c>
      <c r="N205" s="1087">
        <v>13</v>
      </c>
      <c r="O205" s="1087">
        <v>122</v>
      </c>
      <c r="P205" s="1089">
        <v>47</v>
      </c>
      <c r="Q205" s="337">
        <f>SUM(B205:P205)</f>
        <v>4950</v>
      </c>
    </row>
    <row r="206" spans="1:17" s="197" customFormat="1" ht="24.75" hidden="1" customHeight="1" x14ac:dyDescent="0.25">
      <c r="A206" s="169" t="s">
        <v>244</v>
      </c>
      <c r="B206" s="1090">
        <v>0</v>
      </c>
      <c r="C206" s="1091">
        <v>2</v>
      </c>
      <c r="D206" s="1091">
        <v>4</v>
      </c>
      <c r="E206" s="1091">
        <v>1</v>
      </c>
      <c r="F206" s="1091">
        <v>0</v>
      </c>
      <c r="G206" s="1091">
        <v>0</v>
      </c>
      <c r="H206" s="1091">
        <v>0</v>
      </c>
      <c r="I206" s="1092">
        <v>31</v>
      </c>
      <c r="J206" s="1091">
        <v>0</v>
      </c>
      <c r="K206" s="1091">
        <v>0</v>
      </c>
      <c r="L206" s="1091">
        <v>62</v>
      </c>
      <c r="M206" s="1091">
        <v>4</v>
      </c>
      <c r="N206" s="1091">
        <v>0</v>
      </c>
      <c r="O206" s="1091">
        <v>1</v>
      </c>
      <c r="P206" s="1093">
        <v>4</v>
      </c>
      <c r="Q206" s="338">
        <f>SUM(B206:P206)</f>
        <v>109</v>
      </c>
    </row>
    <row r="207" spans="1:17" s="197" customFormat="1" ht="26.25" hidden="1" thickBot="1" x14ac:dyDescent="0.3">
      <c r="A207" s="91" t="s">
        <v>245</v>
      </c>
      <c r="B207" s="260">
        <f t="shared" ref="B207:Q207" si="24">SUM(B206/B205)</f>
        <v>0</v>
      </c>
      <c r="C207" s="261">
        <f t="shared" si="24"/>
        <v>2.7777777777777776E-2</v>
      </c>
      <c r="D207" s="261">
        <f t="shared" si="24"/>
        <v>5.4794520547945202E-2</v>
      </c>
      <c r="E207" s="261">
        <f t="shared" si="24"/>
        <v>1.7241379310344827E-2</v>
      </c>
      <c r="F207" s="261">
        <f t="shared" si="24"/>
        <v>0</v>
      </c>
      <c r="G207" s="261">
        <f t="shared" si="24"/>
        <v>0</v>
      </c>
      <c r="H207" s="261">
        <f t="shared" si="24"/>
        <v>0</v>
      </c>
      <c r="I207" s="261">
        <f t="shared" si="24"/>
        <v>1.0157273918741808E-2</v>
      </c>
      <c r="J207" s="261">
        <f t="shared" si="24"/>
        <v>0</v>
      </c>
      <c r="K207" s="261">
        <f t="shared" si="24"/>
        <v>0</v>
      </c>
      <c r="L207" s="261">
        <f t="shared" si="24"/>
        <v>6.4650677789363925E-2</v>
      </c>
      <c r="M207" s="261">
        <f t="shared" si="24"/>
        <v>1.3201320132013201E-2</v>
      </c>
      <c r="N207" s="261">
        <f t="shared" si="24"/>
        <v>0</v>
      </c>
      <c r="O207" s="261">
        <f t="shared" si="24"/>
        <v>8.1967213114754103E-3</v>
      </c>
      <c r="P207" s="167">
        <f t="shared" si="24"/>
        <v>8.5106382978723402E-2</v>
      </c>
      <c r="Q207" s="339">
        <f t="shared" si="24"/>
        <v>2.202020202020202E-2</v>
      </c>
    </row>
    <row r="208" spans="1:17" s="197" customFormat="1" ht="9.75" hidden="1" customHeight="1" thickBot="1" x14ac:dyDescent="0.3">
      <c r="A208" s="766"/>
      <c r="B208" s="334"/>
      <c r="C208" s="334"/>
      <c r="D208" s="334"/>
      <c r="E208" s="334"/>
      <c r="F208" s="334"/>
      <c r="G208" s="334"/>
      <c r="H208" s="334"/>
      <c r="I208" s="334"/>
      <c r="J208" s="334"/>
      <c r="K208" s="334"/>
      <c r="L208" s="334"/>
      <c r="M208" s="334"/>
      <c r="N208" s="334"/>
      <c r="O208" s="334"/>
      <c r="P208" s="334"/>
      <c r="Q208" s="768"/>
    </row>
    <row r="209" spans="1:17" s="197" customFormat="1" ht="15.75" hidden="1" customHeight="1" thickBot="1" x14ac:dyDescent="0.3">
      <c r="A209" s="2126" t="s">
        <v>246</v>
      </c>
      <c r="B209" s="2127"/>
      <c r="C209" s="2127"/>
      <c r="D209" s="2127"/>
      <c r="E209" s="2127"/>
      <c r="F209" s="2127"/>
      <c r="G209" s="2127"/>
      <c r="H209" s="2127"/>
      <c r="I209" s="2127"/>
      <c r="J209" s="2127"/>
      <c r="K209" s="2127"/>
      <c r="L209" s="2127"/>
      <c r="M209" s="2127"/>
      <c r="N209" s="2127"/>
      <c r="O209" s="2127"/>
      <c r="P209" s="2127"/>
      <c r="Q209" s="2128"/>
    </row>
    <row r="210" spans="1:17" s="197" customFormat="1" ht="24.75" hidden="1" customHeight="1" x14ac:dyDescent="0.25">
      <c r="A210" s="168" t="s">
        <v>241</v>
      </c>
      <c r="B210" s="1086">
        <v>10</v>
      </c>
      <c r="C210" s="1087">
        <v>72</v>
      </c>
      <c r="D210" s="1087">
        <v>73</v>
      </c>
      <c r="E210" s="1087">
        <v>58</v>
      </c>
      <c r="F210" s="1087">
        <v>18</v>
      </c>
      <c r="G210" s="1087">
        <v>2</v>
      </c>
      <c r="H210" s="1087">
        <v>25</v>
      </c>
      <c r="I210" s="1088">
        <v>3052</v>
      </c>
      <c r="J210" s="1087">
        <v>168</v>
      </c>
      <c r="K210" s="1087">
        <v>28</v>
      </c>
      <c r="L210" s="1087">
        <v>959</v>
      </c>
      <c r="M210" s="1087">
        <v>303</v>
      </c>
      <c r="N210" s="1087">
        <v>13</v>
      </c>
      <c r="O210" s="1087">
        <v>122</v>
      </c>
      <c r="P210" s="1089">
        <v>47</v>
      </c>
      <c r="Q210" s="337">
        <f>SUM(B210:P210)</f>
        <v>4950</v>
      </c>
    </row>
    <row r="211" spans="1:17" s="197" customFormat="1" ht="24.75" hidden="1" customHeight="1" x14ac:dyDescent="0.25">
      <c r="A211" s="169" t="s">
        <v>247</v>
      </c>
      <c r="B211" s="1090">
        <v>0</v>
      </c>
      <c r="C211" s="1091">
        <v>8</v>
      </c>
      <c r="D211" s="1091">
        <v>5</v>
      </c>
      <c r="E211" s="1091">
        <v>2</v>
      </c>
      <c r="F211" s="1091">
        <v>0</v>
      </c>
      <c r="G211" s="1091">
        <v>0</v>
      </c>
      <c r="H211" s="1091">
        <v>0</v>
      </c>
      <c r="I211" s="1092">
        <v>99</v>
      </c>
      <c r="J211" s="1091">
        <v>2</v>
      </c>
      <c r="K211" s="1091">
        <v>1</v>
      </c>
      <c r="L211" s="1091">
        <v>48</v>
      </c>
      <c r="M211" s="1091">
        <v>5</v>
      </c>
      <c r="N211" s="1091">
        <v>0</v>
      </c>
      <c r="O211" s="1091">
        <v>2</v>
      </c>
      <c r="P211" s="1093">
        <v>4</v>
      </c>
      <c r="Q211" s="338">
        <f>SUM(B211:P211)</f>
        <v>176</v>
      </c>
    </row>
    <row r="212" spans="1:17" s="197" customFormat="1" ht="26.25" hidden="1" thickBot="1" x14ac:dyDescent="0.3">
      <c r="A212" s="91" t="s">
        <v>248</v>
      </c>
      <c r="B212" s="260">
        <f t="shared" ref="B212:Q212" si="25">SUM(B211/B210)</f>
        <v>0</v>
      </c>
      <c r="C212" s="261">
        <f t="shared" si="25"/>
        <v>0.1111111111111111</v>
      </c>
      <c r="D212" s="261">
        <f t="shared" si="25"/>
        <v>6.8493150684931503E-2</v>
      </c>
      <c r="E212" s="261">
        <f t="shared" si="25"/>
        <v>3.4482758620689655E-2</v>
      </c>
      <c r="F212" s="261">
        <f t="shared" si="25"/>
        <v>0</v>
      </c>
      <c r="G212" s="261">
        <f t="shared" si="25"/>
        <v>0</v>
      </c>
      <c r="H212" s="261">
        <f t="shared" si="25"/>
        <v>0</v>
      </c>
      <c r="I212" s="261">
        <f t="shared" si="25"/>
        <v>3.2437745740498035E-2</v>
      </c>
      <c r="J212" s="261">
        <f t="shared" si="25"/>
        <v>1.1904761904761904E-2</v>
      </c>
      <c r="K212" s="261">
        <f t="shared" si="25"/>
        <v>3.5714285714285712E-2</v>
      </c>
      <c r="L212" s="261">
        <f t="shared" si="25"/>
        <v>5.0052137643378521E-2</v>
      </c>
      <c r="M212" s="261">
        <f t="shared" si="25"/>
        <v>1.65016501650165E-2</v>
      </c>
      <c r="N212" s="261">
        <f t="shared" si="25"/>
        <v>0</v>
      </c>
      <c r="O212" s="261">
        <f t="shared" si="25"/>
        <v>1.6393442622950821E-2</v>
      </c>
      <c r="P212" s="167">
        <f t="shared" si="25"/>
        <v>8.5106382978723402E-2</v>
      </c>
      <c r="Q212" s="339">
        <f t="shared" si="25"/>
        <v>3.5555555555555556E-2</v>
      </c>
    </row>
    <row r="213" spans="1:17" s="197" customFormat="1" ht="9.75" hidden="1" customHeight="1" thickBot="1" x14ac:dyDescent="0.3">
      <c r="A213" s="766"/>
      <c r="B213" s="334"/>
      <c r="C213" s="334"/>
      <c r="D213" s="334"/>
      <c r="E213" s="334"/>
      <c r="F213" s="334"/>
      <c r="G213" s="334"/>
      <c r="H213" s="334"/>
      <c r="I213" s="334"/>
      <c r="J213" s="334"/>
      <c r="K213" s="334"/>
      <c r="L213" s="334"/>
      <c r="M213" s="334"/>
      <c r="N213" s="334"/>
      <c r="O213" s="334"/>
      <c r="P213" s="334"/>
      <c r="Q213" s="768"/>
    </row>
    <row r="214" spans="1:17" s="197" customFormat="1" ht="15.75" hidden="1" customHeight="1" thickBot="1" x14ac:dyDescent="0.3">
      <c r="A214" s="2126" t="s">
        <v>249</v>
      </c>
      <c r="B214" s="2127"/>
      <c r="C214" s="2127"/>
      <c r="D214" s="2127"/>
      <c r="E214" s="2127"/>
      <c r="F214" s="2127"/>
      <c r="G214" s="2127"/>
      <c r="H214" s="2127"/>
      <c r="I214" s="2127"/>
      <c r="J214" s="2127"/>
      <c r="K214" s="2127"/>
      <c r="L214" s="2127"/>
      <c r="M214" s="2127"/>
      <c r="N214" s="2127"/>
      <c r="O214" s="2127"/>
      <c r="P214" s="2127"/>
      <c r="Q214" s="2128"/>
    </row>
    <row r="215" spans="1:17" s="197" customFormat="1" ht="24.75" hidden="1" customHeight="1" x14ac:dyDescent="0.25">
      <c r="A215" s="168" t="s">
        <v>241</v>
      </c>
      <c r="B215" s="1086">
        <v>10</v>
      </c>
      <c r="C215" s="1087">
        <v>72</v>
      </c>
      <c r="D215" s="1087">
        <v>73</v>
      </c>
      <c r="E215" s="1087">
        <v>58</v>
      </c>
      <c r="F215" s="1087">
        <v>18</v>
      </c>
      <c r="G215" s="1087">
        <v>2</v>
      </c>
      <c r="H215" s="1087">
        <v>25</v>
      </c>
      <c r="I215" s="1088">
        <v>3052</v>
      </c>
      <c r="J215" s="1087">
        <v>168</v>
      </c>
      <c r="K215" s="1087">
        <v>28</v>
      </c>
      <c r="L215" s="1087">
        <v>959</v>
      </c>
      <c r="M215" s="1087">
        <v>303</v>
      </c>
      <c r="N215" s="1087">
        <v>13</v>
      </c>
      <c r="O215" s="1087">
        <v>122</v>
      </c>
      <c r="P215" s="1089">
        <v>47</v>
      </c>
      <c r="Q215" s="337">
        <f>SUM(B215:P215)</f>
        <v>4950</v>
      </c>
    </row>
    <row r="216" spans="1:17" s="197" customFormat="1" ht="24.75" hidden="1" customHeight="1" x14ac:dyDescent="0.25">
      <c r="A216" s="169" t="s">
        <v>250</v>
      </c>
      <c r="B216" s="1090">
        <v>1</v>
      </c>
      <c r="C216" s="1091">
        <v>2</v>
      </c>
      <c r="D216" s="1091">
        <v>1</v>
      </c>
      <c r="E216" s="1091">
        <v>0</v>
      </c>
      <c r="F216" s="1091">
        <v>0</v>
      </c>
      <c r="G216" s="1091">
        <v>0</v>
      </c>
      <c r="H216" s="1091">
        <v>0</v>
      </c>
      <c r="I216" s="1092">
        <v>80</v>
      </c>
      <c r="J216" s="1091">
        <v>1</v>
      </c>
      <c r="K216" s="1091">
        <v>0</v>
      </c>
      <c r="L216" s="1091">
        <v>62</v>
      </c>
      <c r="M216" s="1091">
        <v>7</v>
      </c>
      <c r="N216" s="1091">
        <v>0</v>
      </c>
      <c r="O216" s="1091">
        <v>7</v>
      </c>
      <c r="P216" s="1093">
        <v>0</v>
      </c>
      <c r="Q216" s="338">
        <f>SUM(B216:P216)</f>
        <v>161</v>
      </c>
    </row>
    <row r="217" spans="1:17" s="197" customFormat="1" ht="27" hidden="1" customHeight="1" thickBot="1" x14ac:dyDescent="0.3">
      <c r="A217" s="91" t="s">
        <v>251</v>
      </c>
      <c r="B217" s="260">
        <f t="shared" ref="B217:Q217" si="26">SUM(B216/B215)</f>
        <v>0.1</v>
      </c>
      <c r="C217" s="261">
        <f t="shared" si="26"/>
        <v>2.7777777777777776E-2</v>
      </c>
      <c r="D217" s="261">
        <f t="shared" si="26"/>
        <v>1.3698630136986301E-2</v>
      </c>
      <c r="E217" s="261">
        <f t="shared" si="26"/>
        <v>0</v>
      </c>
      <c r="F217" s="261">
        <f t="shared" si="26"/>
        <v>0</v>
      </c>
      <c r="G217" s="261">
        <f t="shared" si="26"/>
        <v>0</v>
      </c>
      <c r="H217" s="261">
        <f t="shared" si="26"/>
        <v>0</v>
      </c>
      <c r="I217" s="261">
        <f t="shared" si="26"/>
        <v>2.621231979030144E-2</v>
      </c>
      <c r="J217" s="261">
        <f t="shared" si="26"/>
        <v>5.9523809523809521E-3</v>
      </c>
      <c r="K217" s="261">
        <f t="shared" si="26"/>
        <v>0</v>
      </c>
      <c r="L217" s="261">
        <f t="shared" si="26"/>
        <v>6.4650677789363925E-2</v>
      </c>
      <c r="M217" s="261">
        <f t="shared" si="26"/>
        <v>2.3102310231023101E-2</v>
      </c>
      <c r="N217" s="261">
        <f t="shared" si="26"/>
        <v>0</v>
      </c>
      <c r="O217" s="261">
        <f t="shared" si="26"/>
        <v>5.737704918032787E-2</v>
      </c>
      <c r="P217" s="167">
        <f t="shared" si="26"/>
        <v>0</v>
      </c>
      <c r="Q217" s="339">
        <f t="shared" si="26"/>
        <v>3.2525252525252527E-2</v>
      </c>
    </row>
    <row r="218" spans="1:17" s="197" customFormat="1" ht="19.5" hidden="1" customHeight="1" thickBot="1" x14ac:dyDescent="0.35">
      <c r="A218" s="2208" t="s">
        <v>144</v>
      </c>
      <c r="B218" s="2209"/>
      <c r="C218" s="2209"/>
      <c r="D218" s="2209"/>
      <c r="E218" s="2209"/>
      <c r="F218" s="2209"/>
      <c r="G218" s="2209"/>
      <c r="H218" s="2209"/>
      <c r="I218" s="2209"/>
      <c r="J218" s="2209"/>
      <c r="K218" s="2209"/>
      <c r="L218" s="2209"/>
      <c r="M218" s="2209"/>
      <c r="N218" s="2209"/>
      <c r="O218" s="2209"/>
      <c r="P218" s="2209"/>
      <c r="Q218" s="2210"/>
    </row>
    <row r="219" spans="1:17" s="197" customFormat="1" ht="59.25" hidden="1" customHeight="1" thickBot="1" x14ac:dyDescent="0.3">
      <c r="A219" s="131"/>
      <c r="B219" s="759" t="s">
        <v>148</v>
      </c>
      <c r="C219" s="760" t="s">
        <v>149</v>
      </c>
      <c r="D219" s="760" t="s">
        <v>150</v>
      </c>
      <c r="E219" s="760" t="s">
        <v>151</v>
      </c>
      <c r="F219" s="760" t="s">
        <v>152</v>
      </c>
      <c r="G219" s="760" t="s">
        <v>153</v>
      </c>
      <c r="H219" s="760" t="s">
        <v>154</v>
      </c>
      <c r="I219" s="760" t="s">
        <v>155</v>
      </c>
      <c r="J219" s="760" t="s">
        <v>156</v>
      </c>
      <c r="K219" s="760" t="s">
        <v>157</v>
      </c>
      <c r="L219" s="760" t="s">
        <v>158</v>
      </c>
      <c r="M219" s="760" t="s">
        <v>159</v>
      </c>
      <c r="N219" s="760" t="s">
        <v>160</v>
      </c>
      <c r="O219" s="760" t="s">
        <v>161</v>
      </c>
      <c r="P219" s="761" t="s">
        <v>162</v>
      </c>
      <c r="Q219" s="72" t="s">
        <v>163</v>
      </c>
    </row>
    <row r="220" spans="1:17" s="197" customFormat="1" ht="15.75" hidden="1" thickBot="1" x14ac:dyDescent="0.3">
      <c r="A220" s="2126" t="s">
        <v>237</v>
      </c>
      <c r="B220" s="2127"/>
      <c r="C220" s="2127"/>
      <c r="D220" s="2127"/>
      <c r="E220" s="2127"/>
      <c r="F220" s="2127"/>
      <c r="G220" s="2127"/>
      <c r="H220" s="2127"/>
      <c r="I220" s="2127"/>
      <c r="J220" s="2127"/>
      <c r="K220" s="2127"/>
      <c r="L220" s="2127"/>
      <c r="M220" s="2127"/>
      <c r="N220" s="2127"/>
      <c r="O220" s="2127"/>
      <c r="P220" s="2127"/>
      <c r="Q220" s="2128"/>
    </row>
    <row r="221" spans="1:17" s="197" customFormat="1" ht="24.75" hidden="1" customHeight="1" x14ac:dyDescent="0.25">
      <c r="A221" s="168" t="s">
        <v>238</v>
      </c>
      <c r="B221" s="1086">
        <v>182</v>
      </c>
      <c r="C221" s="1087">
        <v>541</v>
      </c>
      <c r="D221" s="1087">
        <v>532</v>
      </c>
      <c r="E221" s="1087">
        <v>276</v>
      </c>
      <c r="F221" s="1087">
        <v>153</v>
      </c>
      <c r="G221" s="1087">
        <v>51</v>
      </c>
      <c r="H221" s="1087">
        <v>147</v>
      </c>
      <c r="I221" s="1088">
        <v>19199</v>
      </c>
      <c r="J221" s="1087">
        <v>1002</v>
      </c>
      <c r="K221" s="1087">
        <v>453</v>
      </c>
      <c r="L221" s="1088">
        <v>5255</v>
      </c>
      <c r="M221" s="1088">
        <v>1696</v>
      </c>
      <c r="N221" s="1087">
        <v>126</v>
      </c>
      <c r="O221" s="1087">
        <v>791</v>
      </c>
      <c r="P221" s="1089">
        <v>607</v>
      </c>
      <c r="Q221" s="337">
        <f>SUM(B221:P221)</f>
        <v>31011</v>
      </c>
    </row>
    <row r="222" spans="1:17" s="197" customFormat="1" ht="24.75" hidden="1" customHeight="1" thickBot="1" x14ac:dyDescent="0.3">
      <c r="A222" s="91" t="s">
        <v>239</v>
      </c>
      <c r="B222" s="262">
        <f>SUM(B221/Q221)</f>
        <v>5.8688852342717104E-3</v>
      </c>
      <c r="C222" s="292">
        <f>SUM(C221/Q221)</f>
        <v>1.7445422591983489E-2</v>
      </c>
      <c r="D222" s="292">
        <f>SUM(D221/Q221)</f>
        <v>1.7155202992486539E-2</v>
      </c>
      <c r="E222" s="292">
        <f>SUM(E221/Q221)</f>
        <v>8.9000677179065495E-3</v>
      </c>
      <c r="F222" s="292">
        <f>SUM(F221/Q221)</f>
        <v>4.9337331914481959E-3</v>
      </c>
      <c r="G222" s="292">
        <v>1E-3</v>
      </c>
      <c r="H222" s="292">
        <f>SUM(H221/Q221)</f>
        <v>4.7402534584502273E-3</v>
      </c>
      <c r="I222" s="292">
        <f>SUM(I221/Q221)</f>
        <v>0.61910289897133275</v>
      </c>
      <c r="J222" s="292">
        <f>SUM(J221/Q221)</f>
        <v>3.2311115410660736E-2</v>
      </c>
      <c r="K222" s="292">
        <f>SUM(K221/Q221)</f>
        <v>1.4607719841346619E-2</v>
      </c>
      <c r="L222" s="292">
        <f>SUM(L221/Q221)</f>
        <v>0.16945599948405404</v>
      </c>
      <c r="M222" s="292">
        <f>SUM(M221/Q221)</f>
        <v>5.4690271194092421E-2</v>
      </c>
      <c r="N222" s="292">
        <f>SUM(N221/Q221)</f>
        <v>4.0630743929573375E-3</v>
      </c>
      <c r="O222" s="292">
        <f>SUM(O221/Q221)</f>
        <v>2.5507078133565508E-2</v>
      </c>
      <c r="P222" s="293">
        <f>SUM(P221/Q221)</f>
        <v>1.9573699654961144E-2</v>
      </c>
      <c r="Q222" s="762">
        <f>SUM(B222:P222)</f>
        <v>0.99935542226951735</v>
      </c>
    </row>
    <row r="223" spans="1:17" s="197" customFormat="1" ht="9.75" hidden="1" customHeight="1" thickBot="1" x14ac:dyDescent="0.3">
      <c r="A223" s="766"/>
      <c r="B223" s="767"/>
      <c r="C223" s="767"/>
      <c r="D223" s="767"/>
      <c r="E223" s="767"/>
      <c r="F223" s="767"/>
      <c r="G223" s="767"/>
      <c r="H223" s="767"/>
      <c r="I223" s="767"/>
      <c r="J223" s="767"/>
      <c r="K223" s="767"/>
      <c r="L223" s="767"/>
      <c r="M223" s="767"/>
      <c r="N223" s="767"/>
      <c r="O223" s="767"/>
      <c r="P223" s="767"/>
      <c r="Q223" s="768"/>
    </row>
    <row r="224" spans="1:17" s="197" customFormat="1" ht="15.75" hidden="1" thickBot="1" x14ac:dyDescent="0.3">
      <c r="A224" s="2126" t="s">
        <v>240</v>
      </c>
      <c r="B224" s="2127"/>
      <c r="C224" s="2127"/>
      <c r="D224" s="2127"/>
      <c r="E224" s="2127"/>
      <c r="F224" s="2127"/>
      <c r="G224" s="2127"/>
      <c r="H224" s="2127"/>
      <c r="I224" s="2127"/>
      <c r="J224" s="2127"/>
      <c r="K224" s="2127"/>
      <c r="L224" s="2127"/>
      <c r="M224" s="2127"/>
      <c r="N224" s="2127"/>
      <c r="O224" s="2127"/>
      <c r="P224" s="2127"/>
      <c r="Q224" s="2128"/>
    </row>
    <row r="225" spans="1:17" s="197" customFormat="1" ht="24.75" hidden="1" customHeight="1" x14ac:dyDescent="0.25">
      <c r="A225" s="168" t="s">
        <v>241</v>
      </c>
      <c r="B225" s="1086">
        <v>19</v>
      </c>
      <c r="C225" s="1087">
        <v>89</v>
      </c>
      <c r="D225" s="1087">
        <v>93</v>
      </c>
      <c r="E225" s="1087">
        <v>52</v>
      </c>
      <c r="F225" s="1087">
        <v>16</v>
      </c>
      <c r="G225" s="1087">
        <v>7</v>
      </c>
      <c r="H225" s="1087">
        <v>17</v>
      </c>
      <c r="I225" s="1088">
        <v>3077</v>
      </c>
      <c r="J225" s="1087">
        <v>170</v>
      </c>
      <c r="K225" s="1087">
        <v>45</v>
      </c>
      <c r="L225" s="1087">
        <v>876</v>
      </c>
      <c r="M225" s="1087">
        <v>288</v>
      </c>
      <c r="N225" s="1087">
        <v>33</v>
      </c>
      <c r="O225" s="1087">
        <v>123</v>
      </c>
      <c r="P225" s="1089">
        <v>65</v>
      </c>
      <c r="Q225" s="337">
        <f>SUM(B225:P225)</f>
        <v>4970</v>
      </c>
    </row>
    <row r="226" spans="1:17" s="197" customFormat="1" ht="24.75" hidden="1" customHeight="1" thickBot="1" x14ac:dyDescent="0.3">
      <c r="A226" s="91" t="s">
        <v>242</v>
      </c>
      <c r="B226" s="262">
        <f>SUM(B225/Q225)</f>
        <v>3.822937625754527E-3</v>
      </c>
      <c r="C226" s="292">
        <f>SUM(C225/Q225)</f>
        <v>1.790744466800805E-2</v>
      </c>
      <c r="D226" s="292">
        <f>SUM(D225/Q225)</f>
        <v>1.8712273641851105E-2</v>
      </c>
      <c r="E226" s="292">
        <f>SUM(E225/Q225)</f>
        <v>1.0462776659959759E-2</v>
      </c>
      <c r="F226" s="292">
        <f>SUM(F225/Q225)</f>
        <v>3.2193158953722333E-3</v>
      </c>
      <c r="G226" s="292">
        <f>SUM(G225/Q225)</f>
        <v>1.4084507042253522E-3</v>
      </c>
      <c r="H226" s="292">
        <f>SUM(H225/Q225)</f>
        <v>3.420523138832998E-3</v>
      </c>
      <c r="I226" s="292">
        <v>0.62</v>
      </c>
      <c r="J226" s="292">
        <f>SUM(J225/Q225)</f>
        <v>3.4205231388329982E-2</v>
      </c>
      <c r="K226" s="292">
        <f>SUM(K225/Q225)</f>
        <v>9.0543259557344068E-3</v>
      </c>
      <c r="L226" s="292">
        <f>SUM(L225/Q225)</f>
        <v>0.17625754527162979</v>
      </c>
      <c r="M226" s="292">
        <f>SUM(M225/Q225)</f>
        <v>5.7947686116700203E-2</v>
      </c>
      <c r="N226" s="292">
        <f>SUM(N225/Q225)</f>
        <v>6.6398390342052313E-3</v>
      </c>
      <c r="O226" s="292">
        <f>SUM(O225/Q225)</f>
        <v>2.4748490945674044E-2</v>
      </c>
      <c r="P226" s="293">
        <f>SUM(P225/Q225)</f>
        <v>1.3078470824949699E-2</v>
      </c>
      <c r="Q226" s="762">
        <f>SUM(B226:P226)</f>
        <v>1.0008853118712273</v>
      </c>
    </row>
    <row r="227" spans="1:17" s="197" customFormat="1" ht="10.5" hidden="1" customHeight="1" thickBot="1" x14ac:dyDescent="0.3">
      <c r="A227" s="766"/>
      <c r="B227" s="334"/>
      <c r="C227" s="334"/>
      <c r="D227" s="334"/>
      <c r="E227" s="334"/>
      <c r="F227" s="334"/>
      <c r="G227" s="334"/>
      <c r="H227" s="334"/>
      <c r="I227" s="334"/>
      <c r="J227" s="334"/>
      <c r="K227" s="334"/>
      <c r="L227" s="334"/>
      <c r="M227" s="334"/>
      <c r="N227" s="334"/>
      <c r="O227" s="334"/>
      <c r="P227" s="334"/>
      <c r="Q227" s="768"/>
    </row>
    <row r="228" spans="1:17" s="197" customFormat="1" ht="15.75" hidden="1" customHeight="1" thickBot="1" x14ac:dyDescent="0.3">
      <c r="A228" s="2126" t="s">
        <v>243</v>
      </c>
      <c r="B228" s="2127"/>
      <c r="C228" s="2127"/>
      <c r="D228" s="2127"/>
      <c r="E228" s="2127"/>
      <c r="F228" s="2127"/>
      <c r="G228" s="2127"/>
      <c r="H228" s="2127"/>
      <c r="I228" s="2127"/>
      <c r="J228" s="2127"/>
      <c r="K228" s="2127"/>
      <c r="L228" s="2127"/>
      <c r="M228" s="2127"/>
      <c r="N228" s="2127"/>
      <c r="O228" s="2127"/>
      <c r="P228" s="2127"/>
      <c r="Q228" s="2128"/>
    </row>
    <row r="229" spans="1:17" s="197" customFormat="1" ht="24.75" hidden="1" customHeight="1" x14ac:dyDescent="0.25">
      <c r="A229" s="168" t="s">
        <v>241</v>
      </c>
      <c r="B229" s="1086">
        <v>19</v>
      </c>
      <c r="C229" s="1087">
        <v>89</v>
      </c>
      <c r="D229" s="1087">
        <v>93</v>
      </c>
      <c r="E229" s="1087">
        <v>52</v>
      </c>
      <c r="F229" s="1087">
        <v>16</v>
      </c>
      <c r="G229" s="1087">
        <v>7</v>
      </c>
      <c r="H229" s="1087">
        <v>17</v>
      </c>
      <c r="I229" s="1088">
        <v>3077</v>
      </c>
      <c r="J229" s="1087">
        <v>170</v>
      </c>
      <c r="K229" s="1087">
        <v>45</v>
      </c>
      <c r="L229" s="1087">
        <v>876</v>
      </c>
      <c r="M229" s="1087">
        <v>288</v>
      </c>
      <c r="N229" s="1087">
        <v>33</v>
      </c>
      <c r="O229" s="1087">
        <v>123</v>
      </c>
      <c r="P229" s="1089">
        <v>65</v>
      </c>
      <c r="Q229" s="337">
        <f>SUM(B229:P229)</f>
        <v>4970</v>
      </c>
    </row>
    <row r="230" spans="1:17" s="197" customFormat="1" ht="24.75" hidden="1" customHeight="1" x14ac:dyDescent="0.25">
      <c r="A230" s="169" t="s">
        <v>244</v>
      </c>
      <c r="B230" s="1090">
        <v>0</v>
      </c>
      <c r="C230" s="1091">
        <v>1</v>
      </c>
      <c r="D230" s="1091">
        <v>6</v>
      </c>
      <c r="E230" s="1091">
        <v>0</v>
      </c>
      <c r="F230" s="1091">
        <v>0</v>
      </c>
      <c r="G230" s="1091">
        <v>0</v>
      </c>
      <c r="H230" s="1091">
        <v>0</v>
      </c>
      <c r="I230" s="1092">
        <v>53</v>
      </c>
      <c r="J230" s="1091">
        <v>0</v>
      </c>
      <c r="K230" s="1091">
        <v>0</v>
      </c>
      <c r="L230" s="1091">
        <v>49</v>
      </c>
      <c r="M230" s="1091">
        <v>1</v>
      </c>
      <c r="N230" s="1091">
        <v>0</v>
      </c>
      <c r="O230" s="1091">
        <v>1</v>
      </c>
      <c r="P230" s="1093">
        <v>4</v>
      </c>
      <c r="Q230" s="338">
        <f>SUM(B230:P230)</f>
        <v>115</v>
      </c>
    </row>
    <row r="231" spans="1:17" s="197" customFormat="1" ht="26.25" hidden="1" thickBot="1" x14ac:dyDescent="0.3">
      <c r="A231" s="91" t="s">
        <v>245</v>
      </c>
      <c r="B231" s="260">
        <f t="shared" ref="B231:Q231" si="27">SUM(B230/B229)</f>
        <v>0</v>
      </c>
      <c r="C231" s="261">
        <f t="shared" si="27"/>
        <v>1.1235955056179775E-2</v>
      </c>
      <c r="D231" s="261">
        <f t="shared" si="27"/>
        <v>6.4516129032258063E-2</v>
      </c>
      <c r="E231" s="261">
        <f t="shared" si="27"/>
        <v>0</v>
      </c>
      <c r="F231" s="261">
        <f t="shared" si="27"/>
        <v>0</v>
      </c>
      <c r="G231" s="261">
        <f t="shared" si="27"/>
        <v>0</v>
      </c>
      <c r="H231" s="261">
        <f t="shared" si="27"/>
        <v>0</v>
      </c>
      <c r="I231" s="261">
        <f t="shared" si="27"/>
        <v>1.7224569385765356E-2</v>
      </c>
      <c r="J231" s="261">
        <f t="shared" si="27"/>
        <v>0</v>
      </c>
      <c r="K231" s="261">
        <f t="shared" si="27"/>
        <v>0</v>
      </c>
      <c r="L231" s="261">
        <f t="shared" si="27"/>
        <v>5.5936073059360727E-2</v>
      </c>
      <c r="M231" s="261">
        <f t="shared" si="27"/>
        <v>3.472222222222222E-3</v>
      </c>
      <c r="N231" s="261">
        <f t="shared" si="27"/>
        <v>0</v>
      </c>
      <c r="O231" s="261">
        <f t="shared" si="27"/>
        <v>8.130081300813009E-3</v>
      </c>
      <c r="P231" s="167">
        <f t="shared" si="27"/>
        <v>6.1538461538461542E-2</v>
      </c>
      <c r="Q231" s="339">
        <f t="shared" si="27"/>
        <v>2.3138832997987926E-2</v>
      </c>
    </row>
    <row r="232" spans="1:17" s="197" customFormat="1" ht="9.75" hidden="1" customHeight="1" thickBot="1" x14ac:dyDescent="0.3">
      <c r="A232" s="766"/>
      <c r="B232" s="334"/>
      <c r="C232" s="334"/>
      <c r="D232" s="334"/>
      <c r="E232" s="334"/>
      <c r="F232" s="334"/>
      <c r="G232" s="334"/>
      <c r="H232" s="334"/>
      <c r="I232" s="334"/>
      <c r="J232" s="334"/>
      <c r="K232" s="334"/>
      <c r="L232" s="334"/>
      <c r="M232" s="334"/>
      <c r="N232" s="334"/>
      <c r="O232" s="334"/>
      <c r="P232" s="334"/>
      <c r="Q232" s="768"/>
    </row>
    <row r="233" spans="1:17" s="197" customFormat="1" ht="15.75" hidden="1" customHeight="1" thickBot="1" x14ac:dyDescent="0.3">
      <c r="A233" s="2126" t="s">
        <v>246</v>
      </c>
      <c r="B233" s="2127"/>
      <c r="C233" s="2127"/>
      <c r="D233" s="2127"/>
      <c r="E233" s="2127"/>
      <c r="F233" s="2127"/>
      <c r="G233" s="2127"/>
      <c r="H233" s="2127"/>
      <c r="I233" s="2127"/>
      <c r="J233" s="2127"/>
      <c r="K233" s="2127"/>
      <c r="L233" s="2127"/>
      <c r="M233" s="2127"/>
      <c r="N233" s="2127"/>
      <c r="O233" s="2127"/>
      <c r="P233" s="2127"/>
      <c r="Q233" s="2128"/>
    </row>
    <row r="234" spans="1:17" s="197" customFormat="1" ht="24.75" hidden="1" customHeight="1" x14ac:dyDescent="0.25">
      <c r="A234" s="168" t="s">
        <v>241</v>
      </c>
      <c r="B234" s="1086">
        <v>19</v>
      </c>
      <c r="C234" s="1087">
        <v>89</v>
      </c>
      <c r="D234" s="1087">
        <v>93</v>
      </c>
      <c r="E234" s="1087">
        <v>52</v>
      </c>
      <c r="F234" s="1087">
        <v>16</v>
      </c>
      <c r="G234" s="1087">
        <v>7</v>
      </c>
      <c r="H234" s="1087">
        <v>17</v>
      </c>
      <c r="I234" s="1088">
        <v>3077</v>
      </c>
      <c r="J234" s="1087">
        <v>170</v>
      </c>
      <c r="K234" s="1087">
        <v>45</v>
      </c>
      <c r="L234" s="1087">
        <v>876</v>
      </c>
      <c r="M234" s="1087">
        <v>288</v>
      </c>
      <c r="N234" s="1087">
        <v>33</v>
      </c>
      <c r="O234" s="1087">
        <v>123</v>
      </c>
      <c r="P234" s="1089">
        <v>65</v>
      </c>
      <c r="Q234" s="337">
        <f>SUM(B234:P234)</f>
        <v>4970</v>
      </c>
    </row>
    <row r="235" spans="1:17" s="197" customFormat="1" ht="24.75" hidden="1" customHeight="1" x14ac:dyDescent="0.25">
      <c r="A235" s="169" t="s">
        <v>247</v>
      </c>
      <c r="B235" s="1090">
        <v>0</v>
      </c>
      <c r="C235" s="1091">
        <v>3</v>
      </c>
      <c r="D235" s="1091">
        <v>1</v>
      </c>
      <c r="E235" s="1091">
        <v>0</v>
      </c>
      <c r="F235" s="1091">
        <v>0</v>
      </c>
      <c r="G235" s="1091">
        <v>0</v>
      </c>
      <c r="H235" s="1091">
        <v>0</v>
      </c>
      <c r="I235" s="1092">
        <v>106</v>
      </c>
      <c r="J235" s="1091">
        <v>10</v>
      </c>
      <c r="K235" s="1091">
        <v>2</v>
      </c>
      <c r="L235" s="1091">
        <v>49</v>
      </c>
      <c r="M235" s="1091">
        <v>7</v>
      </c>
      <c r="N235" s="1091">
        <v>0</v>
      </c>
      <c r="O235" s="1091">
        <v>6</v>
      </c>
      <c r="P235" s="1093">
        <v>0</v>
      </c>
      <c r="Q235" s="338">
        <f>SUM(B235:P235)</f>
        <v>184</v>
      </c>
    </row>
    <row r="236" spans="1:17" s="197" customFormat="1" ht="26.25" hidden="1" thickBot="1" x14ac:dyDescent="0.3">
      <c r="A236" s="91" t="s">
        <v>248</v>
      </c>
      <c r="B236" s="260">
        <f t="shared" ref="B236:Q236" si="28">SUM(B235/B234)</f>
        <v>0</v>
      </c>
      <c r="C236" s="261">
        <f t="shared" si="28"/>
        <v>3.3707865168539325E-2</v>
      </c>
      <c r="D236" s="261">
        <f t="shared" si="28"/>
        <v>1.0752688172043012E-2</v>
      </c>
      <c r="E236" s="261">
        <f t="shared" si="28"/>
        <v>0</v>
      </c>
      <c r="F236" s="261">
        <f t="shared" si="28"/>
        <v>0</v>
      </c>
      <c r="G236" s="261">
        <f t="shared" si="28"/>
        <v>0</v>
      </c>
      <c r="H236" s="261">
        <f t="shared" si="28"/>
        <v>0</v>
      </c>
      <c r="I236" s="261">
        <f t="shared" si="28"/>
        <v>3.4449138771530712E-2</v>
      </c>
      <c r="J236" s="261">
        <f t="shared" si="28"/>
        <v>5.8823529411764705E-2</v>
      </c>
      <c r="K236" s="261">
        <f t="shared" si="28"/>
        <v>4.4444444444444446E-2</v>
      </c>
      <c r="L236" s="261">
        <f t="shared" si="28"/>
        <v>5.5936073059360727E-2</v>
      </c>
      <c r="M236" s="261">
        <f t="shared" si="28"/>
        <v>2.4305555555555556E-2</v>
      </c>
      <c r="N236" s="261">
        <f t="shared" si="28"/>
        <v>0</v>
      </c>
      <c r="O236" s="261">
        <f t="shared" si="28"/>
        <v>4.878048780487805E-2</v>
      </c>
      <c r="P236" s="167">
        <f t="shared" si="28"/>
        <v>0</v>
      </c>
      <c r="Q236" s="339">
        <f t="shared" si="28"/>
        <v>3.7022132796780682E-2</v>
      </c>
    </row>
    <row r="237" spans="1:17" s="197" customFormat="1" ht="9.75" hidden="1" customHeight="1" thickBot="1" x14ac:dyDescent="0.3">
      <c r="A237" s="766"/>
      <c r="B237" s="334"/>
      <c r="C237" s="334"/>
      <c r="D237" s="334"/>
      <c r="E237" s="334"/>
      <c r="F237" s="334"/>
      <c r="G237" s="334"/>
      <c r="H237" s="334"/>
      <c r="I237" s="334"/>
      <c r="J237" s="334"/>
      <c r="K237" s="334"/>
      <c r="L237" s="334"/>
      <c r="M237" s="334"/>
      <c r="N237" s="334"/>
      <c r="O237" s="334"/>
      <c r="P237" s="334"/>
      <c r="Q237" s="768"/>
    </row>
    <row r="238" spans="1:17" s="197" customFormat="1" ht="15.75" hidden="1" customHeight="1" thickBot="1" x14ac:dyDescent="0.3">
      <c r="A238" s="2126" t="s">
        <v>249</v>
      </c>
      <c r="B238" s="2127"/>
      <c r="C238" s="2127"/>
      <c r="D238" s="2127"/>
      <c r="E238" s="2127"/>
      <c r="F238" s="2127"/>
      <c r="G238" s="2127"/>
      <c r="H238" s="2127"/>
      <c r="I238" s="2127"/>
      <c r="J238" s="2127"/>
      <c r="K238" s="2127"/>
      <c r="L238" s="2127"/>
      <c r="M238" s="2127"/>
      <c r="N238" s="2127"/>
      <c r="O238" s="2127"/>
      <c r="P238" s="2127"/>
      <c r="Q238" s="2128"/>
    </row>
    <row r="239" spans="1:17" s="197" customFormat="1" ht="24.75" hidden="1" customHeight="1" x14ac:dyDescent="0.25">
      <c r="A239" s="168" t="s">
        <v>253</v>
      </c>
      <c r="B239" s="1086">
        <v>19</v>
      </c>
      <c r="C239" s="1087">
        <v>89</v>
      </c>
      <c r="D239" s="1087">
        <v>93</v>
      </c>
      <c r="E239" s="1087">
        <v>52</v>
      </c>
      <c r="F239" s="1087">
        <v>16</v>
      </c>
      <c r="G239" s="1087">
        <v>7</v>
      </c>
      <c r="H239" s="1087">
        <v>17</v>
      </c>
      <c r="I239" s="1088">
        <v>3077</v>
      </c>
      <c r="J239" s="1087">
        <v>170</v>
      </c>
      <c r="K239" s="1087">
        <v>45</v>
      </c>
      <c r="L239" s="1087">
        <v>876</v>
      </c>
      <c r="M239" s="1087">
        <v>288</v>
      </c>
      <c r="N239" s="1087">
        <v>33</v>
      </c>
      <c r="O239" s="1087">
        <v>123</v>
      </c>
      <c r="P239" s="1089">
        <v>65</v>
      </c>
      <c r="Q239" s="337">
        <f>SUM(B239:P239)</f>
        <v>4970</v>
      </c>
    </row>
    <row r="240" spans="1:17" s="197" customFormat="1" ht="24.75" hidden="1" customHeight="1" x14ac:dyDescent="0.25">
      <c r="A240" s="169" t="s">
        <v>250</v>
      </c>
      <c r="B240" s="1090">
        <v>0</v>
      </c>
      <c r="C240" s="1091">
        <v>2</v>
      </c>
      <c r="D240" s="1091">
        <v>1</v>
      </c>
      <c r="E240" s="1091">
        <v>1</v>
      </c>
      <c r="F240" s="1091">
        <v>0</v>
      </c>
      <c r="G240" s="1091">
        <v>0</v>
      </c>
      <c r="H240" s="1091">
        <v>0</v>
      </c>
      <c r="I240" s="1092">
        <v>96</v>
      </c>
      <c r="J240" s="1091">
        <v>7</v>
      </c>
      <c r="K240" s="1091">
        <v>1</v>
      </c>
      <c r="L240" s="1091">
        <v>42</v>
      </c>
      <c r="M240" s="1091">
        <v>7</v>
      </c>
      <c r="N240" s="1091">
        <v>0</v>
      </c>
      <c r="O240" s="1091">
        <v>14</v>
      </c>
      <c r="P240" s="1093">
        <v>1</v>
      </c>
      <c r="Q240" s="338">
        <f>SUM(B240:P240)</f>
        <v>172</v>
      </c>
    </row>
    <row r="241" spans="1:17" s="197" customFormat="1" ht="27" hidden="1" customHeight="1" thickBot="1" x14ac:dyDescent="0.3">
      <c r="A241" s="91" t="s">
        <v>251</v>
      </c>
      <c r="B241" s="260">
        <f t="shared" ref="B241:Q241" si="29">SUM(B240/B239)</f>
        <v>0</v>
      </c>
      <c r="C241" s="261">
        <f t="shared" si="29"/>
        <v>2.247191011235955E-2</v>
      </c>
      <c r="D241" s="261">
        <f t="shared" si="29"/>
        <v>1.0752688172043012E-2</v>
      </c>
      <c r="E241" s="261">
        <f t="shared" si="29"/>
        <v>1.9230769230769232E-2</v>
      </c>
      <c r="F241" s="261">
        <f t="shared" si="29"/>
        <v>0</v>
      </c>
      <c r="G241" s="261">
        <f t="shared" si="29"/>
        <v>0</v>
      </c>
      <c r="H241" s="261">
        <f t="shared" si="29"/>
        <v>0</v>
      </c>
      <c r="I241" s="261">
        <f t="shared" si="29"/>
        <v>3.1199220019499513E-2</v>
      </c>
      <c r="J241" s="261">
        <f t="shared" si="29"/>
        <v>4.1176470588235294E-2</v>
      </c>
      <c r="K241" s="261">
        <f t="shared" si="29"/>
        <v>2.2222222222222223E-2</v>
      </c>
      <c r="L241" s="261">
        <f t="shared" si="29"/>
        <v>4.7945205479452052E-2</v>
      </c>
      <c r="M241" s="261">
        <f t="shared" si="29"/>
        <v>2.4305555555555556E-2</v>
      </c>
      <c r="N241" s="261">
        <f t="shared" si="29"/>
        <v>0</v>
      </c>
      <c r="O241" s="261">
        <f t="shared" si="29"/>
        <v>0.11382113821138211</v>
      </c>
      <c r="P241" s="167">
        <f t="shared" si="29"/>
        <v>1.5384615384615385E-2</v>
      </c>
      <c r="Q241" s="339">
        <f t="shared" si="29"/>
        <v>3.460764587525151E-2</v>
      </c>
    </row>
    <row r="242" spans="1:17" s="197" customFormat="1" ht="27" hidden="1" customHeight="1" thickBot="1" x14ac:dyDescent="0.3">
      <c r="A242" s="2211" t="s">
        <v>254</v>
      </c>
      <c r="B242" s="2211"/>
      <c r="C242" s="2211"/>
      <c r="D242" s="2211"/>
      <c r="E242" s="2211"/>
      <c r="F242" s="2211"/>
      <c r="G242" s="2211"/>
      <c r="H242" s="2211"/>
      <c r="I242" s="2211"/>
      <c r="J242" s="2211"/>
      <c r="K242" s="2211"/>
      <c r="L242" s="2211"/>
      <c r="M242" s="2211"/>
      <c r="N242" s="2211"/>
      <c r="O242" s="2211"/>
      <c r="P242" s="2211"/>
      <c r="Q242" s="2211"/>
    </row>
    <row r="243" spans="1:17" s="197" customFormat="1" ht="21.75" hidden="1" thickBot="1" x14ac:dyDescent="0.4">
      <c r="A243" s="2212" t="s">
        <v>255</v>
      </c>
      <c r="B243" s="2213"/>
      <c r="C243" s="2213"/>
      <c r="D243" s="2213"/>
      <c r="E243" s="2213"/>
      <c r="F243" s="2213"/>
      <c r="G243" s="2213"/>
      <c r="H243" s="2213"/>
      <c r="I243" s="2213"/>
      <c r="J243" s="2213"/>
      <c r="K243" s="2213"/>
      <c r="L243" s="2213"/>
      <c r="M243" s="2213"/>
      <c r="N243" s="2213"/>
      <c r="O243" s="2213"/>
      <c r="P243" s="2213"/>
      <c r="Q243" s="2214"/>
    </row>
    <row r="244" spans="1:17" s="197" customFormat="1" ht="19.5" hidden="1" customHeight="1" thickBot="1" x14ac:dyDescent="0.35">
      <c r="A244" s="2208" t="s">
        <v>256</v>
      </c>
      <c r="B244" s="2209"/>
      <c r="C244" s="2209"/>
      <c r="D244" s="2209"/>
      <c r="E244" s="2209"/>
      <c r="F244" s="2209"/>
      <c r="G244" s="2209"/>
      <c r="H244" s="2209"/>
      <c r="I244" s="2209"/>
      <c r="J244" s="2209"/>
      <c r="K244" s="2209"/>
      <c r="L244" s="2209"/>
      <c r="M244" s="2209"/>
      <c r="N244" s="2209"/>
      <c r="O244" s="2209"/>
      <c r="P244" s="2209"/>
      <c r="Q244" s="2210"/>
    </row>
    <row r="245" spans="1:17" s="197" customFormat="1" ht="59.25" hidden="1" customHeight="1" thickBot="1" x14ac:dyDescent="0.3">
      <c r="A245" s="131"/>
      <c r="B245" s="759" t="s">
        <v>148</v>
      </c>
      <c r="C245" s="760" t="s">
        <v>149</v>
      </c>
      <c r="D245" s="760" t="s">
        <v>150</v>
      </c>
      <c r="E245" s="760" t="s">
        <v>151</v>
      </c>
      <c r="F245" s="760" t="s">
        <v>152</v>
      </c>
      <c r="G245" s="760" t="s">
        <v>153</v>
      </c>
      <c r="H245" s="760" t="s">
        <v>154</v>
      </c>
      <c r="I245" s="760" t="s">
        <v>155</v>
      </c>
      <c r="J245" s="760" t="s">
        <v>156</v>
      </c>
      <c r="K245" s="760" t="s">
        <v>157</v>
      </c>
      <c r="L245" s="760" t="s">
        <v>158</v>
      </c>
      <c r="M245" s="760" t="s">
        <v>159</v>
      </c>
      <c r="N245" s="760" t="s">
        <v>160</v>
      </c>
      <c r="O245" s="760" t="s">
        <v>161</v>
      </c>
      <c r="P245" s="761" t="s">
        <v>162</v>
      </c>
      <c r="Q245" s="72" t="s">
        <v>163</v>
      </c>
    </row>
    <row r="246" spans="1:17" s="197" customFormat="1" ht="15.75" hidden="1" thickBot="1" x14ac:dyDescent="0.3">
      <c r="A246" s="2126" t="s">
        <v>237</v>
      </c>
      <c r="B246" s="2127"/>
      <c r="C246" s="2127"/>
      <c r="D246" s="2127"/>
      <c r="E246" s="2127"/>
      <c r="F246" s="2127"/>
      <c r="G246" s="2127"/>
      <c r="H246" s="2127"/>
      <c r="I246" s="2127"/>
      <c r="J246" s="2127"/>
      <c r="K246" s="2127"/>
      <c r="L246" s="2127"/>
      <c r="M246" s="2127"/>
      <c r="N246" s="2127"/>
      <c r="O246" s="2127"/>
      <c r="P246" s="2127"/>
      <c r="Q246" s="2128"/>
    </row>
    <row r="247" spans="1:17" s="197" customFormat="1" ht="24.75" hidden="1" customHeight="1" x14ac:dyDescent="0.25">
      <c r="A247" s="168" t="s">
        <v>238</v>
      </c>
      <c r="B247" s="838">
        <v>141</v>
      </c>
      <c r="C247" s="1861">
        <v>542</v>
      </c>
      <c r="D247" s="1861">
        <v>517</v>
      </c>
      <c r="E247" s="1861">
        <v>298</v>
      </c>
      <c r="F247" s="1861">
        <v>186</v>
      </c>
      <c r="G247" s="1861">
        <v>45</v>
      </c>
      <c r="H247" s="1861">
        <v>107</v>
      </c>
      <c r="I247" s="362">
        <v>19784</v>
      </c>
      <c r="J247" s="1861">
        <v>949</v>
      </c>
      <c r="K247" s="1861">
        <v>465</v>
      </c>
      <c r="L247" s="362">
        <v>5469</v>
      </c>
      <c r="M247" s="362">
        <v>1761</v>
      </c>
      <c r="N247" s="1861">
        <v>108</v>
      </c>
      <c r="O247" s="1861">
        <v>820</v>
      </c>
      <c r="P247" s="1863">
        <v>591</v>
      </c>
      <c r="Q247" s="839">
        <f>SUM(B247:P247)</f>
        <v>31783</v>
      </c>
    </row>
    <row r="248" spans="1:17" s="197" customFormat="1" ht="24.75" hidden="1" customHeight="1" thickBot="1" x14ac:dyDescent="0.3">
      <c r="A248" s="91" t="s">
        <v>257</v>
      </c>
      <c r="B248" s="847">
        <f>SUM(B247/Q247)</f>
        <v>4.4363338891860431E-3</v>
      </c>
      <c r="C248" s="848">
        <f>SUM(C247/Q247)</f>
        <v>1.7053141616587483E-2</v>
      </c>
      <c r="D248" s="848">
        <f>SUM(D247/Q247)</f>
        <v>1.6266557593682156E-2</v>
      </c>
      <c r="E248" s="848">
        <f>SUM(E247/Q247)</f>
        <v>9.3760815530314952E-3</v>
      </c>
      <c r="F248" s="848">
        <f>SUM(F247/Q247)</f>
        <v>5.8521851304156308E-3</v>
      </c>
      <c r="G248" s="848">
        <f>SUM(G247/Q247)</f>
        <v>1.415851241229588E-3</v>
      </c>
      <c r="H248" s="848">
        <f>SUM(H247/Q247)</f>
        <v>3.3665796180347984E-3</v>
      </c>
      <c r="I248" s="848">
        <v>0.623</v>
      </c>
      <c r="J248" s="848">
        <f>SUM(J247/Q247)</f>
        <v>2.9858729509486204E-2</v>
      </c>
      <c r="K248" s="848">
        <f>SUM(K247/Q247)</f>
        <v>1.4630462826039078E-2</v>
      </c>
      <c r="L248" s="848">
        <v>0.17299999999999999</v>
      </c>
      <c r="M248" s="848">
        <f>SUM(M247/Q247)</f>
        <v>5.5406978573451213E-2</v>
      </c>
      <c r="N248" s="848">
        <f>SUM(N247/Q247)</f>
        <v>3.3980429789510114E-3</v>
      </c>
      <c r="O248" s="848">
        <f>SUM(O247/Q247)</f>
        <v>2.5799955951294716E-2</v>
      </c>
      <c r="P248" s="849">
        <f>SUM(P247/Q247)</f>
        <v>1.8594846301481924E-2</v>
      </c>
      <c r="Q248" s="850">
        <f>SUM(B248:P248)</f>
        <v>1.0014557467828713</v>
      </c>
    </row>
    <row r="249" spans="1:17" s="197" customFormat="1" ht="9.75" hidden="1" customHeight="1" thickBot="1" x14ac:dyDescent="0.3">
      <c r="A249" s="766"/>
      <c r="B249" s="767"/>
      <c r="C249" s="767"/>
      <c r="D249" s="767"/>
      <c r="E249" s="767"/>
      <c r="F249" s="767"/>
      <c r="G249" s="767"/>
      <c r="H249" s="767"/>
      <c r="I249" s="767"/>
      <c r="J249" s="767"/>
      <c r="K249" s="767"/>
      <c r="L249" s="767"/>
      <c r="M249" s="767"/>
      <c r="N249" s="767"/>
      <c r="O249" s="767"/>
      <c r="P249" s="767"/>
      <c r="Q249" s="768"/>
    </row>
    <row r="250" spans="1:17" s="197" customFormat="1" ht="15.75" hidden="1" thickBot="1" x14ac:dyDescent="0.3">
      <c r="A250" s="2126" t="s">
        <v>240</v>
      </c>
      <c r="B250" s="2127"/>
      <c r="C250" s="2127"/>
      <c r="D250" s="2127"/>
      <c r="E250" s="2127"/>
      <c r="F250" s="2127"/>
      <c r="G250" s="2127"/>
      <c r="H250" s="2127"/>
      <c r="I250" s="2127"/>
      <c r="J250" s="2127"/>
      <c r="K250" s="2127"/>
      <c r="L250" s="2127"/>
      <c r="M250" s="2127"/>
      <c r="N250" s="2127"/>
      <c r="O250" s="2127"/>
      <c r="P250" s="2127"/>
      <c r="Q250" s="2128"/>
    </row>
    <row r="251" spans="1:17" s="197" customFormat="1" ht="24.75" hidden="1" customHeight="1" x14ac:dyDescent="0.25">
      <c r="A251" s="168" t="s">
        <v>241</v>
      </c>
      <c r="B251" s="838">
        <v>28</v>
      </c>
      <c r="C251" s="1861">
        <v>50</v>
      </c>
      <c r="D251" s="1861">
        <v>58</v>
      </c>
      <c r="E251" s="1861">
        <v>44</v>
      </c>
      <c r="F251" s="1861">
        <v>7</v>
      </c>
      <c r="G251" s="1861">
        <v>1</v>
      </c>
      <c r="H251" s="1861">
        <v>21</v>
      </c>
      <c r="I251" s="362">
        <v>2855</v>
      </c>
      <c r="J251" s="1861">
        <v>206</v>
      </c>
      <c r="K251" s="1861">
        <v>35</v>
      </c>
      <c r="L251" s="1861">
        <v>742</v>
      </c>
      <c r="M251" s="1861">
        <v>292</v>
      </c>
      <c r="N251" s="1861">
        <v>14</v>
      </c>
      <c r="O251" s="1861">
        <v>145</v>
      </c>
      <c r="P251" s="1863">
        <v>61</v>
      </c>
      <c r="Q251" s="839">
        <f>SUM(B251:P251)</f>
        <v>4559</v>
      </c>
    </row>
    <row r="252" spans="1:17" s="197" customFormat="1" ht="24.75" hidden="1" customHeight="1" thickBot="1" x14ac:dyDescent="0.3">
      <c r="A252" s="91" t="s">
        <v>258</v>
      </c>
      <c r="B252" s="847">
        <f>SUM(B251/Q251)</f>
        <v>6.1416977407326165E-3</v>
      </c>
      <c r="C252" s="848">
        <f>SUM(C251/Q251)</f>
        <v>1.0967317394165387E-2</v>
      </c>
      <c r="D252" s="848">
        <f>SUM(D251/Q251)</f>
        <v>1.2722088177231848E-2</v>
      </c>
      <c r="E252" s="848">
        <f>SUM(E251/Q251)</f>
        <v>9.6512393068655406E-3</v>
      </c>
      <c r="F252" s="848">
        <f>SUM(F251/Q251)</f>
        <v>1.5354244351831541E-3</v>
      </c>
      <c r="G252" s="848">
        <f>SUM(G251/Q251)</f>
        <v>2.1934634788330776E-4</v>
      </c>
      <c r="H252" s="848">
        <f>SUM(H251/Q251)</f>
        <v>4.6062733055494626E-3</v>
      </c>
      <c r="I252" s="848">
        <v>0.625</v>
      </c>
      <c r="J252" s="848">
        <f>SUM(J251/Q251)</f>
        <v>4.5185347663961394E-2</v>
      </c>
      <c r="K252" s="848">
        <f>SUM(K251/Q251)</f>
        <v>7.6771221759157713E-3</v>
      </c>
      <c r="L252" s="848">
        <f>SUM(L251/Q251)</f>
        <v>0.16275499012941436</v>
      </c>
      <c r="M252" s="848">
        <f>SUM(M251/Q251)</f>
        <v>6.4049133581925863E-2</v>
      </c>
      <c r="N252" s="848">
        <f>SUM(N251/Q251)</f>
        <v>3.0708488703663083E-3</v>
      </c>
      <c r="O252" s="848">
        <f>SUM(O251/Q251)</f>
        <v>3.1805220443079624E-2</v>
      </c>
      <c r="P252" s="849">
        <f>SUM(P251/Q251)</f>
        <v>1.3380127220881772E-2</v>
      </c>
      <c r="Q252" s="850">
        <f>SUM(B252:P252)</f>
        <v>0.99876617679315649</v>
      </c>
    </row>
    <row r="253" spans="1:17" s="197" customFormat="1" ht="10.5" hidden="1" customHeight="1" thickBot="1" x14ac:dyDescent="0.3">
      <c r="A253" s="766"/>
      <c r="B253" s="334"/>
      <c r="C253" s="334"/>
      <c r="D253" s="334"/>
      <c r="E253" s="334"/>
      <c r="F253" s="334"/>
      <c r="G253" s="334"/>
      <c r="H253" s="334"/>
      <c r="I253" s="334"/>
      <c r="J253" s="334"/>
      <c r="K253" s="334"/>
      <c r="L253" s="334"/>
      <c r="M253" s="334"/>
      <c r="N253" s="334"/>
      <c r="O253" s="334"/>
      <c r="P253" s="334"/>
      <c r="Q253" s="768"/>
    </row>
    <row r="254" spans="1:17" s="197" customFormat="1" ht="15.75" hidden="1" customHeight="1" thickBot="1" x14ac:dyDescent="0.3">
      <c r="A254" s="2126" t="s">
        <v>243</v>
      </c>
      <c r="B254" s="2127"/>
      <c r="C254" s="2127"/>
      <c r="D254" s="2127"/>
      <c r="E254" s="2127"/>
      <c r="F254" s="2127"/>
      <c r="G254" s="2127"/>
      <c r="H254" s="2127"/>
      <c r="I254" s="2127"/>
      <c r="J254" s="2127"/>
      <c r="K254" s="2127"/>
      <c r="L254" s="2127"/>
      <c r="M254" s="2127"/>
      <c r="N254" s="2127"/>
      <c r="O254" s="2127"/>
      <c r="P254" s="2127"/>
      <c r="Q254" s="2128"/>
    </row>
    <row r="255" spans="1:17" s="197" customFormat="1" ht="24.75" hidden="1" customHeight="1" x14ac:dyDescent="0.25">
      <c r="A255" s="168" t="s">
        <v>241</v>
      </c>
      <c r="B255" s="838">
        <v>28</v>
      </c>
      <c r="C255" s="1861">
        <v>50</v>
      </c>
      <c r="D255" s="1861">
        <v>58</v>
      </c>
      <c r="E255" s="1861">
        <v>44</v>
      </c>
      <c r="F255" s="1861">
        <v>7</v>
      </c>
      <c r="G255" s="1861">
        <v>1</v>
      </c>
      <c r="H255" s="1861">
        <v>21</v>
      </c>
      <c r="I255" s="362">
        <v>2855</v>
      </c>
      <c r="J255" s="1861">
        <v>206</v>
      </c>
      <c r="K255" s="1861">
        <v>35</v>
      </c>
      <c r="L255" s="1861">
        <v>742</v>
      </c>
      <c r="M255" s="1861">
        <v>292</v>
      </c>
      <c r="N255" s="1861">
        <v>14</v>
      </c>
      <c r="O255" s="1861">
        <v>145</v>
      </c>
      <c r="P255" s="1863">
        <v>61</v>
      </c>
      <c r="Q255" s="839">
        <f>SUM(B255:P255)</f>
        <v>4559</v>
      </c>
    </row>
    <row r="256" spans="1:17" s="197" customFormat="1" ht="24.75" hidden="1" customHeight="1" x14ac:dyDescent="0.25">
      <c r="A256" s="169" t="s">
        <v>244</v>
      </c>
      <c r="B256" s="840">
        <v>0</v>
      </c>
      <c r="C256" s="841">
        <v>0</v>
      </c>
      <c r="D256" s="841">
        <v>0</v>
      </c>
      <c r="E256" s="841">
        <v>0</v>
      </c>
      <c r="F256" s="841">
        <v>0</v>
      </c>
      <c r="G256" s="841">
        <v>0</v>
      </c>
      <c r="H256" s="841">
        <v>3</v>
      </c>
      <c r="I256" s="842">
        <v>74</v>
      </c>
      <c r="J256" s="841">
        <v>0</v>
      </c>
      <c r="K256" s="841">
        <v>2</v>
      </c>
      <c r="L256" s="841">
        <v>49</v>
      </c>
      <c r="M256" s="841">
        <v>0</v>
      </c>
      <c r="N256" s="841">
        <v>0</v>
      </c>
      <c r="O256" s="841">
        <v>5</v>
      </c>
      <c r="P256" s="843">
        <v>1</v>
      </c>
      <c r="Q256" s="844">
        <f>SUM(B256:P256)</f>
        <v>134</v>
      </c>
    </row>
    <row r="257" spans="1:17" s="197" customFormat="1" ht="26.25" hidden="1" thickBot="1" x14ac:dyDescent="0.3">
      <c r="A257" s="91" t="s">
        <v>245</v>
      </c>
      <c r="B257" s="832">
        <f t="shared" ref="B257:Q257" si="30">SUM(B256/B255)</f>
        <v>0</v>
      </c>
      <c r="C257" s="833">
        <f t="shared" si="30"/>
        <v>0</v>
      </c>
      <c r="D257" s="833">
        <f t="shared" si="30"/>
        <v>0</v>
      </c>
      <c r="E257" s="833">
        <f t="shared" si="30"/>
        <v>0</v>
      </c>
      <c r="F257" s="833">
        <f t="shared" si="30"/>
        <v>0</v>
      </c>
      <c r="G257" s="833">
        <f t="shared" si="30"/>
        <v>0</v>
      </c>
      <c r="H257" s="833">
        <f t="shared" si="30"/>
        <v>0.14285714285714285</v>
      </c>
      <c r="I257" s="833">
        <f t="shared" si="30"/>
        <v>2.5919439579684764E-2</v>
      </c>
      <c r="J257" s="833">
        <f t="shared" si="30"/>
        <v>0</v>
      </c>
      <c r="K257" s="833">
        <f t="shared" si="30"/>
        <v>5.7142857142857141E-2</v>
      </c>
      <c r="L257" s="833">
        <f t="shared" si="30"/>
        <v>6.6037735849056603E-2</v>
      </c>
      <c r="M257" s="833">
        <f t="shared" si="30"/>
        <v>0</v>
      </c>
      <c r="N257" s="833">
        <f t="shared" si="30"/>
        <v>0</v>
      </c>
      <c r="O257" s="833">
        <f t="shared" si="30"/>
        <v>3.4482758620689655E-2</v>
      </c>
      <c r="P257" s="845">
        <f t="shared" si="30"/>
        <v>1.6393442622950821E-2</v>
      </c>
      <c r="Q257" s="846">
        <f t="shared" si="30"/>
        <v>2.9392410616363239E-2</v>
      </c>
    </row>
    <row r="258" spans="1:17" s="197" customFormat="1" ht="9.75" hidden="1" customHeight="1" thickBot="1" x14ac:dyDescent="0.3">
      <c r="A258" s="766"/>
      <c r="B258" s="334"/>
      <c r="C258" s="334"/>
      <c r="D258" s="334"/>
      <c r="E258" s="334"/>
      <c r="F258" s="334"/>
      <c r="G258" s="334"/>
      <c r="H258" s="334"/>
      <c r="I258" s="334"/>
      <c r="J258" s="334"/>
      <c r="K258" s="334"/>
      <c r="L258" s="334"/>
      <c r="M258" s="334"/>
      <c r="N258" s="334"/>
      <c r="O258" s="334"/>
      <c r="P258" s="334"/>
      <c r="Q258" s="768"/>
    </row>
    <row r="259" spans="1:17" s="197" customFormat="1" ht="15.75" hidden="1" customHeight="1" thickBot="1" x14ac:dyDescent="0.3">
      <c r="A259" s="2126" t="s">
        <v>246</v>
      </c>
      <c r="B259" s="2127"/>
      <c r="C259" s="2127"/>
      <c r="D259" s="2127"/>
      <c r="E259" s="2127"/>
      <c r="F259" s="2127"/>
      <c r="G259" s="2127"/>
      <c r="H259" s="2127"/>
      <c r="I259" s="2127"/>
      <c r="J259" s="2127"/>
      <c r="K259" s="2127"/>
      <c r="L259" s="2127"/>
      <c r="M259" s="2127"/>
      <c r="N259" s="2127"/>
      <c r="O259" s="2127"/>
      <c r="P259" s="2127"/>
      <c r="Q259" s="2128"/>
    </row>
    <row r="260" spans="1:17" s="197" customFormat="1" ht="24.75" hidden="1" customHeight="1" x14ac:dyDescent="0.25">
      <c r="A260" s="168" t="s">
        <v>241</v>
      </c>
      <c r="B260" s="838">
        <v>28</v>
      </c>
      <c r="C260" s="1861">
        <v>50</v>
      </c>
      <c r="D260" s="1861">
        <v>58</v>
      </c>
      <c r="E260" s="1861">
        <v>44</v>
      </c>
      <c r="F260" s="1861">
        <v>7</v>
      </c>
      <c r="G260" s="1861">
        <v>1</v>
      </c>
      <c r="H260" s="1861">
        <v>21</v>
      </c>
      <c r="I260" s="362">
        <v>2855</v>
      </c>
      <c r="J260" s="1861">
        <v>206</v>
      </c>
      <c r="K260" s="1861">
        <v>35</v>
      </c>
      <c r="L260" s="1861">
        <v>742</v>
      </c>
      <c r="M260" s="1861">
        <v>292</v>
      </c>
      <c r="N260" s="1861">
        <v>14</v>
      </c>
      <c r="O260" s="1861">
        <v>145</v>
      </c>
      <c r="P260" s="1863">
        <v>61</v>
      </c>
      <c r="Q260" s="839">
        <f>SUM(B260:P260)</f>
        <v>4559</v>
      </c>
    </row>
    <row r="261" spans="1:17" s="197" customFormat="1" ht="24.75" hidden="1" customHeight="1" x14ac:dyDescent="0.25">
      <c r="A261" s="169" t="s">
        <v>247</v>
      </c>
      <c r="B261" s="840">
        <v>0</v>
      </c>
      <c r="C261" s="841">
        <v>2</v>
      </c>
      <c r="D261" s="841">
        <v>6</v>
      </c>
      <c r="E261" s="841">
        <v>0</v>
      </c>
      <c r="F261" s="841">
        <v>0</v>
      </c>
      <c r="G261" s="841">
        <v>0</v>
      </c>
      <c r="H261" s="841">
        <v>0</v>
      </c>
      <c r="I261" s="842">
        <v>136</v>
      </c>
      <c r="J261" s="841">
        <v>12</v>
      </c>
      <c r="K261" s="841">
        <v>0</v>
      </c>
      <c r="L261" s="841">
        <v>37</v>
      </c>
      <c r="M261" s="841">
        <v>14</v>
      </c>
      <c r="N261" s="841">
        <v>3</v>
      </c>
      <c r="O261" s="841">
        <v>1</v>
      </c>
      <c r="P261" s="843">
        <v>7</v>
      </c>
      <c r="Q261" s="844">
        <f>SUM(B261:P261)</f>
        <v>218</v>
      </c>
    </row>
    <row r="262" spans="1:17" s="197" customFormat="1" ht="26.25" hidden="1" thickBot="1" x14ac:dyDescent="0.3">
      <c r="A262" s="91" t="s">
        <v>248</v>
      </c>
      <c r="B262" s="832">
        <f>SUM(B261/B260)</f>
        <v>0</v>
      </c>
      <c r="C262" s="833">
        <f>SUM(C261/C260)</f>
        <v>0.04</v>
      </c>
      <c r="D262" s="833">
        <f t="shared" ref="D262:O262" si="31">SUM(D261/D260)</f>
        <v>0.10344827586206896</v>
      </c>
      <c r="E262" s="833">
        <f t="shared" si="31"/>
        <v>0</v>
      </c>
      <c r="F262" s="833">
        <f t="shared" si="31"/>
        <v>0</v>
      </c>
      <c r="G262" s="833">
        <f t="shared" si="31"/>
        <v>0</v>
      </c>
      <c r="H262" s="833">
        <f t="shared" si="31"/>
        <v>0</v>
      </c>
      <c r="I262" s="833">
        <f t="shared" si="31"/>
        <v>4.7635726795096325E-2</v>
      </c>
      <c r="J262" s="833">
        <f t="shared" si="31"/>
        <v>5.8252427184466021E-2</v>
      </c>
      <c r="K262" s="833">
        <f t="shared" si="31"/>
        <v>0</v>
      </c>
      <c r="L262" s="833">
        <f t="shared" si="31"/>
        <v>4.9865229110512131E-2</v>
      </c>
      <c r="M262" s="833">
        <f t="shared" si="31"/>
        <v>4.7945205479452052E-2</v>
      </c>
      <c r="N262" s="833">
        <f t="shared" si="31"/>
        <v>0.21428571428571427</v>
      </c>
      <c r="O262" s="833">
        <f t="shared" si="31"/>
        <v>6.8965517241379309E-3</v>
      </c>
      <c r="P262" s="845">
        <f>SUM(P261/P260)</f>
        <v>0.11475409836065574</v>
      </c>
      <c r="Q262" s="846">
        <f>SUM(Q261/Q260)</f>
        <v>4.7817503838561086E-2</v>
      </c>
    </row>
    <row r="263" spans="1:17" s="197" customFormat="1" ht="9.75" hidden="1" customHeight="1" thickBot="1" x14ac:dyDescent="0.3">
      <c r="A263" s="766"/>
      <c r="B263" s="334"/>
      <c r="C263" s="334"/>
      <c r="D263" s="334"/>
      <c r="E263" s="334"/>
      <c r="F263" s="334"/>
      <c r="G263" s="334"/>
      <c r="H263" s="334"/>
      <c r="I263" s="334"/>
      <c r="J263" s="334"/>
      <c r="K263" s="334"/>
      <c r="L263" s="334"/>
      <c r="M263" s="334"/>
      <c r="N263" s="334"/>
      <c r="O263" s="334"/>
      <c r="P263" s="334"/>
      <c r="Q263" s="768"/>
    </row>
    <row r="264" spans="1:17" s="197" customFormat="1" ht="15.75" hidden="1" customHeight="1" thickBot="1" x14ac:dyDescent="0.3">
      <c r="A264" s="2126" t="s">
        <v>249</v>
      </c>
      <c r="B264" s="2127"/>
      <c r="C264" s="2127"/>
      <c r="D264" s="2127"/>
      <c r="E264" s="2127"/>
      <c r="F264" s="2127"/>
      <c r="G264" s="2127"/>
      <c r="H264" s="2127"/>
      <c r="I264" s="2127"/>
      <c r="J264" s="2127"/>
      <c r="K264" s="2127"/>
      <c r="L264" s="2127"/>
      <c r="M264" s="2127"/>
      <c r="N264" s="2127"/>
      <c r="O264" s="2127"/>
      <c r="P264" s="2127"/>
      <c r="Q264" s="2128"/>
    </row>
    <row r="265" spans="1:17" s="197" customFormat="1" ht="24.75" hidden="1" customHeight="1" x14ac:dyDescent="0.25">
      <c r="A265" s="168" t="s">
        <v>253</v>
      </c>
      <c r="B265" s="838">
        <v>28</v>
      </c>
      <c r="C265" s="1861">
        <v>50</v>
      </c>
      <c r="D265" s="1861">
        <v>58</v>
      </c>
      <c r="E265" s="1861">
        <v>44</v>
      </c>
      <c r="F265" s="1861">
        <v>7</v>
      </c>
      <c r="G265" s="1861">
        <v>1</v>
      </c>
      <c r="H265" s="1861">
        <v>21</v>
      </c>
      <c r="I265" s="362">
        <v>2855</v>
      </c>
      <c r="J265" s="1861">
        <v>206</v>
      </c>
      <c r="K265" s="1861">
        <v>35</v>
      </c>
      <c r="L265" s="1861">
        <v>742</v>
      </c>
      <c r="M265" s="1861">
        <v>292</v>
      </c>
      <c r="N265" s="1861">
        <v>14</v>
      </c>
      <c r="O265" s="1861">
        <v>145</v>
      </c>
      <c r="P265" s="1863">
        <v>61</v>
      </c>
      <c r="Q265" s="839">
        <f>SUM(B265:P265)</f>
        <v>4559</v>
      </c>
    </row>
    <row r="266" spans="1:17" s="197" customFormat="1" ht="24.75" hidden="1" customHeight="1" x14ac:dyDescent="0.25">
      <c r="A266" s="169" t="s">
        <v>250</v>
      </c>
      <c r="B266" s="840">
        <v>0</v>
      </c>
      <c r="C266" s="841">
        <v>3</v>
      </c>
      <c r="D266" s="841">
        <v>0</v>
      </c>
      <c r="E266" s="841">
        <v>2</v>
      </c>
      <c r="F266" s="841">
        <v>0</v>
      </c>
      <c r="G266" s="841">
        <v>0</v>
      </c>
      <c r="H266" s="841">
        <v>0</v>
      </c>
      <c r="I266" s="842">
        <v>92</v>
      </c>
      <c r="J266" s="841">
        <v>11</v>
      </c>
      <c r="K266" s="841">
        <v>0</v>
      </c>
      <c r="L266" s="841">
        <v>50</v>
      </c>
      <c r="M266" s="841">
        <v>8</v>
      </c>
      <c r="N266" s="841">
        <v>0</v>
      </c>
      <c r="O266" s="841">
        <v>6</v>
      </c>
      <c r="P266" s="843">
        <v>3</v>
      </c>
      <c r="Q266" s="844">
        <f>SUM(B266:P266)</f>
        <v>175</v>
      </c>
    </row>
    <row r="267" spans="1:17" s="197" customFormat="1" ht="27" hidden="1" customHeight="1" thickBot="1" x14ac:dyDescent="0.3">
      <c r="A267" s="91" t="s">
        <v>251</v>
      </c>
      <c r="B267" s="832">
        <f>SUM(B266/B265)</f>
        <v>0</v>
      </c>
      <c r="C267" s="833">
        <f>SUM(C266/C265)</f>
        <v>0.06</v>
      </c>
      <c r="D267" s="833">
        <f t="shared" ref="D267:P267" si="32">SUM(D266/D265)</f>
        <v>0</v>
      </c>
      <c r="E267" s="833">
        <f t="shared" si="32"/>
        <v>4.5454545454545456E-2</v>
      </c>
      <c r="F267" s="833">
        <f t="shared" si="32"/>
        <v>0</v>
      </c>
      <c r="G267" s="833">
        <f t="shared" si="32"/>
        <v>0</v>
      </c>
      <c r="H267" s="833">
        <f t="shared" si="32"/>
        <v>0</v>
      </c>
      <c r="I267" s="833">
        <f t="shared" si="32"/>
        <v>3.222416812609457E-2</v>
      </c>
      <c r="J267" s="833">
        <f t="shared" si="32"/>
        <v>5.3398058252427182E-2</v>
      </c>
      <c r="K267" s="833">
        <f t="shared" si="32"/>
        <v>0</v>
      </c>
      <c r="L267" s="833">
        <f t="shared" si="32"/>
        <v>6.7385444743935305E-2</v>
      </c>
      <c r="M267" s="833">
        <f t="shared" si="32"/>
        <v>2.7397260273972601E-2</v>
      </c>
      <c r="N267" s="833">
        <f t="shared" si="32"/>
        <v>0</v>
      </c>
      <c r="O267" s="833">
        <f t="shared" si="32"/>
        <v>4.1379310344827586E-2</v>
      </c>
      <c r="P267" s="833">
        <f t="shared" si="32"/>
        <v>4.9180327868852458E-2</v>
      </c>
      <c r="Q267" s="846">
        <f>SUM(Q266/Q265)</f>
        <v>3.8385610879578855E-2</v>
      </c>
    </row>
    <row r="268" spans="1:17" s="197" customFormat="1" ht="27" hidden="1" customHeight="1" thickBot="1" x14ac:dyDescent="0.3">
      <c r="A268" s="2211" t="s">
        <v>254</v>
      </c>
      <c r="B268" s="2211"/>
      <c r="C268" s="2211"/>
      <c r="D268" s="2211"/>
      <c r="E268" s="2211"/>
      <c r="F268" s="2211"/>
      <c r="G268" s="2211"/>
      <c r="H268" s="2211"/>
      <c r="I268" s="2211"/>
      <c r="J268" s="2211"/>
      <c r="K268" s="2211"/>
      <c r="L268" s="2211"/>
      <c r="M268" s="2211"/>
      <c r="N268" s="2211"/>
      <c r="O268" s="2211"/>
      <c r="P268" s="2211"/>
      <c r="Q268" s="2211"/>
    </row>
    <row r="269" spans="1:17" ht="21.75" hidden="1" thickBot="1" x14ac:dyDescent="0.4">
      <c r="A269" s="2212" t="s">
        <v>255</v>
      </c>
      <c r="B269" s="2213"/>
      <c r="C269" s="2213"/>
      <c r="D269" s="2213"/>
      <c r="E269" s="2213"/>
      <c r="F269" s="2213"/>
      <c r="G269" s="2213"/>
      <c r="H269" s="2213"/>
      <c r="I269" s="2213"/>
      <c r="J269" s="2213"/>
      <c r="K269" s="2213"/>
      <c r="L269" s="2213"/>
      <c r="M269" s="2213"/>
      <c r="N269" s="2213"/>
      <c r="O269" s="2213"/>
      <c r="P269" s="2213"/>
      <c r="Q269" s="2214"/>
    </row>
    <row r="270" spans="1:17" ht="19.5" hidden="1" customHeight="1" thickBot="1" x14ac:dyDescent="0.35">
      <c r="A270" s="2208" t="s">
        <v>259</v>
      </c>
      <c r="B270" s="2209"/>
      <c r="C270" s="2209"/>
      <c r="D270" s="2209"/>
      <c r="E270" s="2209"/>
      <c r="F270" s="2209"/>
      <c r="G270" s="2209"/>
      <c r="H270" s="2209"/>
      <c r="I270" s="2209"/>
      <c r="J270" s="2209"/>
      <c r="K270" s="2209"/>
      <c r="L270" s="2209"/>
      <c r="M270" s="2209"/>
      <c r="N270" s="2209"/>
      <c r="O270" s="2209"/>
      <c r="P270" s="2209"/>
      <c r="Q270" s="2210"/>
    </row>
    <row r="271" spans="1:17" ht="59.25" hidden="1" customHeight="1" thickBot="1" x14ac:dyDescent="0.3">
      <c r="A271" s="131"/>
      <c r="B271" s="759" t="s">
        <v>148</v>
      </c>
      <c r="C271" s="760" t="s">
        <v>149</v>
      </c>
      <c r="D271" s="760" t="s">
        <v>150</v>
      </c>
      <c r="E271" s="760" t="s">
        <v>151</v>
      </c>
      <c r="F271" s="760" t="s">
        <v>152</v>
      </c>
      <c r="G271" s="760" t="s">
        <v>153</v>
      </c>
      <c r="H271" s="760" t="s">
        <v>154</v>
      </c>
      <c r="I271" s="760" t="s">
        <v>155</v>
      </c>
      <c r="J271" s="760" t="s">
        <v>156</v>
      </c>
      <c r="K271" s="760" t="s">
        <v>157</v>
      </c>
      <c r="L271" s="760" t="s">
        <v>158</v>
      </c>
      <c r="M271" s="760" t="s">
        <v>159</v>
      </c>
      <c r="N271" s="760" t="s">
        <v>160</v>
      </c>
      <c r="O271" s="760" t="s">
        <v>161</v>
      </c>
      <c r="P271" s="761" t="s">
        <v>162</v>
      </c>
      <c r="Q271" s="72" t="s">
        <v>163</v>
      </c>
    </row>
    <row r="272" spans="1:17" s="197" customFormat="1" ht="15.75" hidden="1" thickBot="1" x14ac:dyDescent="0.3">
      <c r="A272" s="2126" t="s">
        <v>237</v>
      </c>
      <c r="B272" s="2127"/>
      <c r="C272" s="2127"/>
      <c r="D272" s="2127"/>
      <c r="E272" s="2127"/>
      <c r="F272" s="2127"/>
      <c r="G272" s="2127"/>
      <c r="H272" s="2127"/>
      <c r="I272" s="2127"/>
      <c r="J272" s="2127"/>
      <c r="K272" s="2127"/>
      <c r="L272" s="2127"/>
      <c r="M272" s="2127"/>
      <c r="N272" s="2127"/>
      <c r="O272" s="2127"/>
      <c r="P272" s="2127"/>
      <c r="Q272" s="2128"/>
    </row>
    <row r="273" spans="1:17" s="197" customFormat="1" ht="24.75" hidden="1" customHeight="1" x14ac:dyDescent="0.25">
      <c r="A273" s="168" t="s">
        <v>238</v>
      </c>
      <c r="B273" s="838">
        <v>113</v>
      </c>
      <c r="C273" s="1861">
        <v>636</v>
      </c>
      <c r="D273" s="1861">
        <v>536</v>
      </c>
      <c r="E273" s="1861">
        <v>277</v>
      </c>
      <c r="F273" s="1861">
        <v>224</v>
      </c>
      <c r="G273" s="1861">
        <v>0</v>
      </c>
      <c r="H273" s="1861">
        <v>75</v>
      </c>
      <c r="I273" s="362">
        <v>18366</v>
      </c>
      <c r="J273" s="1861">
        <v>1169</v>
      </c>
      <c r="K273" s="1861">
        <v>493</v>
      </c>
      <c r="L273" s="1861">
        <v>5586</v>
      </c>
      <c r="M273" s="1861">
        <v>1819</v>
      </c>
      <c r="N273" s="1861">
        <v>81</v>
      </c>
      <c r="O273" s="1861">
        <v>941</v>
      </c>
      <c r="P273" s="1863">
        <v>627</v>
      </c>
      <c r="Q273" s="839">
        <f>SUM(B273:P273)</f>
        <v>30943</v>
      </c>
    </row>
    <row r="274" spans="1:17" s="197" customFormat="1" ht="24.75" hidden="1" customHeight="1" thickBot="1" x14ac:dyDescent="0.3">
      <c r="A274" s="91" t="s">
        <v>257</v>
      </c>
      <c r="B274" s="851">
        <f>SUM(B273/Q273)</f>
        <v>3.651876030119898E-3</v>
      </c>
      <c r="C274" s="852">
        <f>SUM(C273/Q273)</f>
        <v>2.0553921727046506E-2</v>
      </c>
      <c r="D274" s="852">
        <f>SUM(D273/Q273)</f>
        <v>1.7322173027825356E-2</v>
      </c>
      <c r="E274" s="852">
        <f>SUM(E273/Q273)</f>
        <v>8.9519438968425815E-3</v>
      </c>
      <c r="F274" s="852">
        <f>SUM(F273/Q273)</f>
        <v>7.2391170862553724E-3</v>
      </c>
      <c r="G274" s="852">
        <f>SUM(G273/Q273)</f>
        <v>0</v>
      </c>
      <c r="H274" s="852">
        <f>SUM(H273/Q273)</f>
        <v>2.4238115244158615E-3</v>
      </c>
      <c r="I274" s="852">
        <v>0.59299999999999997</v>
      </c>
      <c r="J274" s="852">
        <f>SUM(J273/Q273)</f>
        <v>3.7779142293895229E-2</v>
      </c>
      <c r="K274" s="852">
        <f>SUM(K273/Q273)</f>
        <v>1.5932521087160263E-2</v>
      </c>
      <c r="L274" s="852">
        <f>SUM(L273/Q273)</f>
        <v>0.18052548233849336</v>
      </c>
      <c r="M274" s="852">
        <f>SUM(M273/Q273)</f>
        <v>5.8785508838832691E-2</v>
      </c>
      <c r="N274" s="852">
        <f>SUM(N273/Q273)</f>
        <v>2.6177164463691304E-3</v>
      </c>
      <c r="O274" s="852">
        <f>SUM(O273/Q273)</f>
        <v>3.0410755259671008E-2</v>
      </c>
      <c r="P274" s="853">
        <f>SUM(P273/Q273)</f>
        <v>2.0263064344116601E-2</v>
      </c>
      <c r="Q274" s="850">
        <f>SUM(B274:P274)</f>
        <v>0.99945703390104379</v>
      </c>
    </row>
    <row r="275" spans="1:17" s="197" customFormat="1" ht="9.75" hidden="1" customHeight="1" thickBot="1" x14ac:dyDescent="0.3">
      <c r="A275" s="766"/>
      <c r="B275" s="767"/>
      <c r="C275" s="767"/>
      <c r="D275" s="767"/>
      <c r="E275" s="767"/>
      <c r="F275" s="767"/>
      <c r="G275" s="767"/>
      <c r="H275" s="767"/>
      <c r="I275" s="767"/>
      <c r="J275" s="767"/>
      <c r="K275" s="767"/>
      <c r="L275" s="767"/>
      <c r="M275" s="767"/>
      <c r="N275" s="767"/>
      <c r="O275" s="767"/>
      <c r="P275" s="767"/>
      <c r="Q275" s="768"/>
    </row>
    <row r="276" spans="1:17" s="197" customFormat="1" ht="15.75" hidden="1" thickBot="1" x14ac:dyDescent="0.3">
      <c r="A276" s="2126" t="s">
        <v>240</v>
      </c>
      <c r="B276" s="2127"/>
      <c r="C276" s="2127"/>
      <c r="D276" s="2127"/>
      <c r="E276" s="2127"/>
      <c r="F276" s="2127"/>
      <c r="G276" s="2127"/>
      <c r="H276" s="2127"/>
      <c r="I276" s="2127"/>
      <c r="J276" s="2127"/>
      <c r="K276" s="2127"/>
      <c r="L276" s="2127"/>
      <c r="M276" s="2127"/>
      <c r="N276" s="2127"/>
      <c r="O276" s="2127"/>
      <c r="P276" s="2127"/>
      <c r="Q276" s="2128"/>
    </row>
    <row r="277" spans="1:17" s="197" customFormat="1" ht="24.75" hidden="1" customHeight="1" x14ac:dyDescent="0.25">
      <c r="A277" s="168" t="s">
        <v>241</v>
      </c>
      <c r="B277" s="838">
        <v>18</v>
      </c>
      <c r="C277" s="1861">
        <v>73</v>
      </c>
      <c r="D277" s="1861">
        <v>53</v>
      </c>
      <c r="E277" s="1861">
        <v>38</v>
      </c>
      <c r="F277" s="1861">
        <v>7</v>
      </c>
      <c r="G277" s="1861">
        <v>0</v>
      </c>
      <c r="H277" s="1861">
        <v>16</v>
      </c>
      <c r="I277" s="362">
        <v>2895</v>
      </c>
      <c r="J277" s="1861">
        <v>253</v>
      </c>
      <c r="K277" s="1861">
        <v>27</v>
      </c>
      <c r="L277" s="1861">
        <v>832</v>
      </c>
      <c r="M277" s="1861">
        <v>344</v>
      </c>
      <c r="N277" s="1861">
        <v>16</v>
      </c>
      <c r="O277" s="1861">
        <v>135</v>
      </c>
      <c r="P277" s="1863">
        <v>90</v>
      </c>
      <c r="Q277" s="839">
        <f>SUM(B277:P277)</f>
        <v>4797</v>
      </c>
    </row>
    <row r="278" spans="1:17" s="197" customFormat="1" ht="24.75" hidden="1" customHeight="1" thickBot="1" x14ac:dyDescent="0.3">
      <c r="A278" s="91" t="s">
        <v>258</v>
      </c>
      <c r="B278" s="851">
        <f>SUM(B277/Q277)</f>
        <v>3.7523452157598499E-3</v>
      </c>
      <c r="C278" s="852">
        <f>SUM(C277/Q277)</f>
        <v>1.521784448613717E-2</v>
      </c>
      <c r="D278" s="852">
        <f>SUM(D277/Q277)</f>
        <v>1.1048572024181781E-2</v>
      </c>
      <c r="E278" s="852">
        <f>SUM(E277/Q277)</f>
        <v>7.9216176777152387E-3</v>
      </c>
      <c r="F278" s="852">
        <f>SUM(F277/Q277)</f>
        <v>1.4592453616843861E-3</v>
      </c>
      <c r="G278" s="852">
        <f>SUM(G277/Q277)</f>
        <v>0</v>
      </c>
      <c r="H278" s="852">
        <f>SUM(H277/Q277)</f>
        <v>3.335417969564311E-3</v>
      </c>
      <c r="I278" s="852">
        <f>SUM(I277/Q277)</f>
        <v>0.60350218886804252</v>
      </c>
      <c r="J278" s="852">
        <f>SUM(J277/Q277)</f>
        <v>5.2741296643735669E-2</v>
      </c>
      <c r="K278" s="852">
        <f>SUM(K277/Q277)</f>
        <v>5.6285178236397749E-3</v>
      </c>
      <c r="L278" s="852">
        <f>SUM(L277/Q277)</f>
        <v>0.17344173441734417</v>
      </c>
      <c r="M278" s="852">
        <f>SUM(M277/Q277)</f>
        <v>7.1711486345632694E-2</v>
      </c>
      <c r="N278" s="852">
        <f>SUM(N277/Q277)</f>
        <v>3.335417969564311E-3</v>
      </c>
      <c r="O278" s="852">
        <f>SUM(O277/Q277)</f>
        <v>2.8142589118198873E-2</v>
      </c>
      <c r="P278" s="853">
        <f>SUM(P277/Q277)</f>
        <v>1.8761726078799251E-2</v>
      </c>
      <c r="Q278" s="850">
        <f>SUM(B278:P278)</f>
        <v>0.99999999999999989</v>
      </c>
    </row>
    <row r="279" spans="1:17" s="197" customFormat="1" ht="10.5" hidden="1" customHeight="1" thickBot="1" x14ac:dyDescent="0.3">
      <c r="A279" s="766"/>
      <c r="B279" s="334"/>
      <c r="C279" s="334"/>
      <c r="D279" s="334"/>
      <c r="E279" s="334"/>
      <c r="F279" s="334"/>
      <c r="G279" s="334"/>
      <c r="H279" s="334"/>
      <c r="I279" s="334"/>
      <c r="J279" s="334"/>
      <c r="K279" s="334"/>
      <c r="L279" s="334"/>
      <c r="M279" s="334"/>
      <c r="N279" s="334"/>
      <c r="O279" s="334"/>
      <c r="P279" s="334"/>
      <c r="Q279" s="768"/>
    </row>
    <row r="280" spans="1:17" s="197" customFormat="1" ht="15.75" hidden="1" customHeight="1" thickBot="1" x14ac:dyDescent="0.3">
      <c r="A280" s="2126" t="s">
        <v>243</v>
      </c>
      <c r="B280" s="2127"/>
      <c r="C280" s="2127"/>
      <c r="D280" s="2127"/>
      <c r="E280" s="2127"/>
      <c r="F280" s="2127"/>
      <c r="G280" s="2127"/>
      <c r="H280" s="2127"/>
      <c r="I280" s="2127"/>
      <c r="J280" s="2127"/>
      <c r="K280" s="2127"/>
      <c r="L280" s="2127"/>
      <c r="M280" s="2127"/>
      <c r="N280" s="2127"/>
      <c r="O280" s="2127"/>
      <c r="P280" s="2127"/>
      <c r="Q280" s="2128"/>
    </row>
    <row r="281" spans="1:17" s="197" customFormat="1" ht="24.75" hidden="1" customHeight="1" x14ac:dyDescent="0.25">
      <c r="A281" s="168" t="s">
        <v>241</v>
      </c>
      <c r="B281" s="838">
        <v>18</v>
      </c>
      <c r="C281" s="1861">
        <v>73</v>
      </c>
      <c r="D281" s="1861">
        <v>53</v>
      </c>
      <c r="E281" s="1861">
        <v>38</v>
      </c>
      <c r="F281" s="1861">
        <v>7</v>
      </c>
      <c r="G281" s="1861">
        <v>0</v>
      </c>
      <c r="H281" s="1861">
        <v>16</v>
      </c>
      <c r="I281" s="362">
        <v>2895</v>
      </c>
      <c r="J281" s="1861">
        <v>253</v>
      </c>
      <c r="K281" s="1861">
        <v>27</v>
      </c>
      <c r="L281" s="1861">
        <v>832</v>
      </c>
      <c r="M281" s="1861">
        <v>344</v>
      </c>
      <c r="N281" s="1861">
        <v>16</v>
      </c>
      <c r="O281" s="1861">
        <v>135</v>
      </c>
      <c r="P281" s="1863">
        <v>90</v>
      </c>
      <c r="Q281" s="839">
        <f>SUM(B281:P281)</f>
        <v>4797</v>
      </c>
    </row>
    <row r="282" spans="1:17" s="197" customFormat="1" ht="24.75" hidden="1" customHeight="1" x14ac:dyDescent="0.25">
      <c r="A282" s="169" t="s">
        <v>244</v>
      </c>
      <c r="B282" s="840">
        <v>0</v>
      </c>
      <c r="C282" s="841">
        <v>1</v>
      </c>
      <c r="D282" s="841">
        <v>0</v>
      </c>
      <c r="E282" s="841">
        <v>2</v>
      </c>
      <c r="F282" s="841">
        <v>1</v>
      </c>
      <c r="G282" s="841">
        <v>0</v>
      </c>
      <c r="H282" s="841">
        <v>0</v>
      </c>
      <c r="I282" s="842">
        <v>73</v>
      </c>
      <c r="J282" s="841">
        <v>8</v>
      </c>
      <c r="K282" s="841">
        <v>1</v>
      </c>
      <c r="L282" s="841">
        <v>67</v>
      </c>
      <c r="M282" s="841">
        <v>2</v>
      </c>
      <c r="N282" s="841">
        <v>5</v>
      </c>
      <c r="O282" s="841">
        <v>17</v>
      </c>
      <c r="P282" s="843">
        <v>14</v>
      </c>
      <c r="Q282" s="844">
        <f>SUM(B282:P282)</f>
        <v>191</v>
      </c>
    </row>
    <row r="283" spans="1:17" s="197" customFormat="1" ht="26.25" hidden="1" thickBot="1" x14ac:dyDescent="0.3">
      <c r="A283" s="91" t="s">
        <v>245</v>
      </c>
      <c r="B283" s="832">
        <f>SUM(B282/B281)</f>
        <v>0</v>
      </c>
      <c r="C283" s="833">
        <f>SUM(C282/C281)</f>
        <v>1.3698630136986301E-2</v>
      </c>
      <c r="D283" s="833">
        <f>SUM(D282/D281)</f>
        <v>0</v>
      </c>
      <c r="E283" s="833">
        <f>SUM(E282/E281)</f>
        <v>5.2631578947368418E-2</v>
      </c>
      <c r="F283" s="833">
        <f>SUM(F282/F281)</f>
        <v>0.14285714285714285</v>
      </c>
      <c r="G283" s="833">
        <v>0</v>
      </c>
      <c r="H283" s="833">
        <f t="shared" ref="H283:Q283" si="33">SUM(H282/H281)</f>
        <v>0</v>
      </c>
      <c r="I283" s="833">
        <f t="shared" si="33"/>
        <v>2.5215889464594129E-2</v>
      </c>
      <c r="J283" s="833">
        <f t="shared" si="33"/>
        <v>3.1620553359683792E-2</v>
      </c>
      <c r="K283" s="833">
        <f t="shared" si="33"/>
        <v>3.7037037037037035E-2</v>
      </c>
      <c r="L283" s="833">
        <f t="shared" si="33"/>
        <v>8.0528846153846159E-2</v>
      </c>
      <c r="M283" s="833">
        <f t="shared" si="33"/>
        <v>5.8139534883720929E-3</v>
      </c>
      <c r="N283" s="833">
        <f t="shared" si="33"/>
        <v>0.3125</v>
      </c>
      <c r="O283" s="833">
        <f t="shared" si="33"/>
        <v>0.12592592592592591</v>
      </c>
      <c r="P283" s="845">
        <f t="shared" si="33"/>
        <v>0.15555555555555556</v>
      </c>
      <c r="Q283" s="846">
        <f t="shared" si="33"/>
        <v>3.9816552011673965E-2</v>
      </c>
    </row>
    <row r="284" spans="1:17" s="197" customFormat="1" ht="9.75" hidden="1" customHeight="1" thickBot="1" x14ac:dyDescent="0.3">
      <c r="A284" s="766"/>
      <c r="B284" s="334"/>
      <c r="C284" s="334"/>
      <c r="D284" s="334"/>
      <c r="E284" s="334"/>
      <c r="F284" s="334"/>
      <c r="G284" s="334"/>
      <c r="H284" s="334"/>
      <c r="I284" s="334"/>
      <c r="J284" s="334"/>
      <c r="K284" s="334"/>
      <c r="L284" s="334"/>
      <c r="M284" s="334"/>
      <c r="N284" s="334"/>
      <c r="O284" s="334"/>
      <c r="P284" s="334"/>
      <c r="Q284" s="768"/>
    </row>
    <row r="285" spans="1:17" s="197" customFormat="1" ht="15.75" hidden="1" customHeight="1" thickBot="1" x14ac:dyDescent="0.3">
      <c r="A285" s="2126" t="s">
        <v>246</v>
      </c>
      <c r="B285" s="2127"/>
      <c r="C285" s="2127"/>
      <c r="D285" s="2127"/>
      <c r="E285" s="2127"/>
      <c r="F285" s="2127"/>
      <c r="G285" s="2127"/>
      <c r="H285" s="2127"/>
      <c r="I285" s="2127"/>
      <c r="J285" s="2127"/>
      <c r="K285" s="2127"/>
      <c r="L285" s="2127"/>
      <c r="M285" s="2127"/>
      <c r="N285" s="2127"/>
      <c r="O285" s="2127"/>
      <c r="P285" s="2127"/>
      <c r="Q285" s="2128"/>
    </row>
    <row r="286" spans="1:17" s="197" customFormat="1" ht="24.75" hidden="1" customHeight="1" x14ac:dyDescent="0.25">
      <c r="A286" s="168" t="s">
        <v>241</v>
      </c>
      <c r="B286" s="838">
        <v>18</v>
      </c>
      <c r="C286" s="1861">
        <v>73</v>
      </c>
      <c r="D286" s="1861">
        <v>53</v>
      </c>
      <c r="E286" s="1861">
        <v>38</v>
      </c>
      <c r="F286" s="1861">
        <v>7</v>
      </c>
      <c r="G286" s="1861">
        <v>0</v>
      </c>
      <c r="H286" s="1861">
        <v>16</v>
      </c>
      <c r="I286" s="362">
        <v>2895</v>
      </c>
      <c r="J286" s="1861">
        <v>253</v>
      </c>
      <c r="K286" s="1861">
        <v>27</v>
      </c>
      <c r="L286" s="1861">
        <v>832</v>
      </c>
      <c r="M286" s="1861">
        <v>344</v>
      </c>
      <c r="N286" s="1861">
        <v>16</v>
      </c>
      <c r="O286" s="1861">
        <v>135</v>
      </c>
      <c r="P286" s="1863">
        <v>90</v>
      </c>
      <c r="Q286" s="839">
        <f>SUM(B286:P286)</f>
        <v>4797</v>
      </c>
    </row>
    <row r="287" spans="1:17" s="197" customFormat="1" ht="24.75" hidden="1" customHeight="1" x14ac:dyDescent="0.25">
      <c r="A287" s="169" t="s">
        <v>247</v>
      </c>
      <c r="B287" s="840">
        <v>1</v>
      </c>
      <c r="C287" s="841">
        <v>2</v>
      </c>
      <c r="D287" s="841">
        <v>3</v>
      </c>
      <c r="E287" s="841">
        <v>4</v>
      </c>
      <c r="F287" s="841">
        <v>0</v>
      </c>
      <c r="G287" s="841">
        <v>0</v>
      </c>
      <c r="H287" s="841">
        <v>0</v>
      </c>
      <c r="I287" s="842">
        <v>136</v>
      </c>
      <c r="J287" s="841">
        <v>15</v>
      </c>
      <c r="K287" s="841">
        <v>0</v>
      </c>
      <c r="L287" s="841">
        <v>66</v>
      </c>
      <c r="M287" s="841">
        <v>24</v>
      </c>
      <c r="N287" s="841">
        <v>0</v>
      </c>
      <c r="O287" s="841">
        <v>7</v>
      </c>
      <c r="P287" s="843">
        <v>4</v>
      </c>
      <c r="Q287" s="844">
        <f>SUM(B287:P287)</f>
        <v>262</v>
      </c>
    </row>
    <row r="288" spans="1:17" s="197" customFormat="1" ht="26.25" hidden="1" thickBot="1" x14ac:dyDescent="0.3">
      <c r="A288" s="91" t="s">
        <v>248</v>
      </c>
      <c r="B288" s="832">
        <f>SUM(B287/B286)</f>
        <v>5.5555555555555552E-2</v>
      </c>
      <c r="C288" s="833">
        <f>SUM(C287/C286)</f>
        <v>2.7397260273972601E-2</v>
      </c>
      <c r="D288" s="833">
        <f>SUM(D287/D286)</f>
        <v>5.6603773584905662E-2</v>
      </c>
      <c r="E288" s="833">
        <f>SUM(E287/E286)</f>
        <v>0.10526315789473684</v>
      </c>
      <c r="F288" s="833">
        <f>SUM(F287/F286)</f>
        <v>0</v>
      </c>
      <c r="G288" s="833">
        <v>0</v>
      </c>
      <c r="H288" s="833">
        <f t="shared" ref="H288:Q288" si="34">SUM(H287/H286)</f>
        <v>0</v>
      </c>
      <c r="I288" s="833">
        <f t="shared" si="34"/>
        <v>4.6977547495682212E-2</v>
      </c>
      <c r="J288" s="833">
        <f t="shared" si="34"/>
        <v>5.9288537549407112E-2</v>
      </c>
      <c r="K288" s="833">
        <f t="shared" si="34"/>
        <v>0</v>
      </c>
      <c r="L288" s="833">
        <f t="shared" si="34"/>
        <v>7.9326923076923073E-2</v>
      </c>
      <c r="M288" s="833">
        <f t="shared" si="34"/>
        <v>6.9767441860465115E-2</v>
      </c>
      <c r="N288" s="833">
        <f t="shared" si="34"/>
        <v>0</v>
      </c>
      <c r="O288" s="833">
        <f t="shared" si="34"/>
        <v>5.185185185185185E-2</v>
      </c>
      <c r="P288" s="845">
        <f t="shared" si="34"/>
        <v>4.4444444444444446E-2</v>
      </c>
      <c r="Q288" s="846">
        <f t="shared" si="34"/>
        <v>5.4617469251615591E-2</v>
      </c>
    </row>
    <row r="289" spans="1:17" s="197" customFormat="1" ht="9.75" hidden="1" customHeight="1" thickBot="1" x14ac:dyDescent="0.3">
      <c r="A289" s="766"/>
      <c r="B289" s="334"/>
      <c r="C289" s="334"/>
      <c r="D289" s="334"/>
      <c r="E289" s="334"/>
      <c r="F289" s="334"/>
      <c r="G289" s="334"/>
      <c r="H289" s="334"/>
      <c r="I289" s="334"/>
      <c r="J289" s="334"/>
      <c r="K289" s="334"/>
      <c r="L289" s="334"/>
      <c r="M289" s="334"/>
      <c r="N289" s="334"/>
      <c r="O289" s="334"/>
      <c r="P289" s="334"/>
      <c r="Q289" s="768"/>
    </row>
    <row r="290" spans="1:17" s="197" customFormat="1" ht="15.75" hidden="1" customHeight="1" thickBot="1" x14ac:dyDescent="0.3">
      <c r="A290" s="2126" t="s">
        <v>249</v>
      </c>
      <c r="B290" s="2127"/>
      <c r="C290" s="2127"/>
      <c r="D290" s="2127"/>
      <c r="E290" s="2127"/>
      <c r="F290" s="2127"/>
      <c r="G290" s="2127"/>
      <c r="H290" s="2127"/>
      <c r="I290" s="2127"/>
      <c r="J290" s="2127"/>
      <c r="K290" s="2127"/>
      <c r="L290" s="2127"/>
      <c r="M290" s="2127"/>
      <c r="N290" s="2127"/>
      <c r="O290" s="2127"/>
      <c r="P290" s="2127"/>
      <c r="Q290" s="2128"/>
    </row>
    <row r="291" spans="1:17" s="197" customFormat="1" ht="24.75" hidden="1" customHeight="1" x14ac:dyDescent="0.25">
      <c r="A291" s="168" t="s">
        <v>253</v>
      </c>
      <c r="B291" s="838">
        <v>18</v>
      </c>
      <c r="C291" s="1861">
        <v>73</v>
      </c>
      <c r="D291" s="1861">
        <v>53</v>
      </c>
      <c r="E291" s="1861">
        <v>38</v>
      </c>
      <c r="F291" s="1861">
        <v>7</v>
      </c>
      <c r="G291" s="1861">
        <v>0</v>
      </c>
      <c r="H291" s="1861">
        <v>16</v>
      </c>
      <c r="I291" s="362">
        <v>2895</v>
      </c>
      <c r="J291" s="1861">
        <v>253</v>
      </c>
      <c r="K291" s="1861">
        <v>27</v>
      </c>
      <c r="L291" s="1861">
        <v>832</v>
      </c>
      <c r="M291" s="1861">
        <v>344</v>
      </c>
      <c r="N291" s="1861">
        <v>16</v>
      </c>
      <c r="O291" s="1861">
        <v>135</v>
      </c>
      <c r="P291" s="1863">
        <v>90</v>
      </c>
      <c r="Q291" s="839">
        <f>SUM(B291:P291)</f>
        <v>4797</v>
      </c>
    </row>
    <row r="292" spans="1:17" s="197" customFormat="1" ht="24.75" hidden="1" customHeight="1" x14ac:dyDescent="0.25">
      <c r="A292" s="169" t="s">
        <v>250</v>
      </c>
      <c r="B292" s="840">
        <v>3</v>
      </c>
      <c r="C292" s="841">
        <v>1</v>
      </c>
      <c r="D292" s="841">
        <v>6</v>
      </c>
      <c r="E292" s="841">
        <v>1</v>
      </c>
      <c r="F292" s="841">
        <v>1</v>
      </c>
      <c r="G292" s="841">
        <v>0</v>
      </c>
      <c r="H292" s="841">
        <v>0</v>
      </c>
      <c r="I292" s="842">
        <v>99</v>
      </c>
      <c r="J292" s="841">
        <v>5</v>
      </c>
      <c r="K292" s="841">
        <v>0</v>
      </c>
      <c r="L292" s="841">
        <v>45</v>
      </c>
      <c r="M292" s="841">
        <v>9</v>
      </c>
      <c r="N292" s="841">
        <v>0</v>
      </c>
      <c r="O292" s="841">
        <v>2</v>
      </c>
      <c r="P292" s="843">
        <v>0</v>
      </c>
      <c r="Q292" s="844">
        <f>SUM(B292:P292)</f>
        <v>172</v>
      </c>
    </row>
    <row r="293" spans="1:17" s="197" customFormat="1" ht="27" hidden="1" customHeight="1" thickBot="1" x14ac:dyDescent="0.3">
      <c r="A293" s="91" t="s">
        <v>251</v>
      </c>
      <c r="B293" s="832">
        <f>SUM(B292/B291)</f>
        <v>0.16666666666666666</v>
      </c>
      <c r="C293" s="833">
        <f>SUM(C292/C291)</f>
        <v>1.3698630136986301E-2</v>
      </c>
      <c r="D293" s="833">
        <f>SUM(D292/D291)</f>
        <v>0.11320754716981132</v>
      </c>
      <c r="E293" s="833">
        <f>SUM(E292/E291)</f>
        <v>2.6315789473684209E-2</v>
      </c>
      <c r="F293" s="833">
        <f>SUM(F292/F291)</f>
        <v>0.14285714285714285</v>
      </c>
      <c r="G293" s="833">
        <v>0</v>
      </c>
      <c r="H293" s="833">
        <f t="shared" ref="H293:Q293" si="35">SUM(H292/H291)</f>
        <v>0</v>
      </c>
      <c r="I293" s="833">
        <f t="shared" si="35"/>
        <v>3.4196891191709843E-2</v>
      </c>
      <c r="J293" s="833">
        <f t="shared" si="35"/>
        <v>1.9762845849802372E-2</v>
      </c>
      <c r="K293" s="833">
        <f t="shared" si="35"/>
        <v>0</v>
      </c>
      <c r="L293" s="833">
        <f t="shared" si="35"/>
        <v>5.4086538461538464E-2</v>
      </c>
      <c r="M293" s="833">
        <f t="shared" si="35"/>
        <v>2.616279069767442E-2</v>
      </c>
      <c r="N293" s="833">
        <f t="shared" si="35"/>
        <v>0</v>
      </c>
      <c r="O293" s="833">
        <f t="shared" si="35"/>
        <v>1.4814814814814815E-2</v>
      </c>
      <c r="P293" s="845">
        <f t="shared" si="35"/>
        <v>0</v>
      </c>
      <c r="Q293" s="846">
        <f t="shared" si="35"/>
        <v>3.5855743172816347E-2</v>
      </c>
    </row>
    <row r="294" spans="1:17" s="197" customFormat="1" hidden="1" x14ac:dyDescent="0.25">
      <c r="A294" s="2211" t="s">
        <v>254</v>
      </c>
      <c r="B294" s="2211"/>
      <c r="C294" s="2211"/>
      <c r="D294" s="2211"/>
      <c r="E294" s="2211"/>
      <c r="F294" s="2211"/>
      <c r="G294" s="2211"/>
      <c r="H294" s="2211"/>
      <c r="I294" s="2211"/>
      <c r="J294" s="2211"/>
      <c r="K294" s="2211"/>
      <c r="L294" s="2211"/>
      <c r="M294" s="2211"/>
      <c r="N294" s="2211"/>
      <c r="O294" s="2211"/>
      <c r="P294" s="2211"/>
      <c r="Q294" s="2211"/>
    </row>
    <row r="295" spans="1:17" ht="15.75" hidden="1" thickBot="1" x14ac:dyDescent="0.3">
      <c r="A295" s="699"/>
      <c r="B295" s="334"/>
      <c r="C295" s="334"/>
      <c r="D295" s="334"/>
      <c r="E295" s="334"/>
      <c r="F295" s="334"/>
      <c r="G295" s="334"/>
      <c r="H295" s="915"/>
      <c r="I295" s="334"/>
      <c r="J295" s="334"/>
      <c r="K295" s="334"/>
      <c r="L295" s="334"/>
      <c r="M295" s="334"/>
      <c r="N295" s="334"/>
      <c r="O295" s="334"/>
      <c r="P295" s="334"/>
      <c r="Q295" s="700"/>
    </row>
    <row r="296" spans="1:17" s="197" customFormat="1" ht="17.25" hidden="1" customHeight="1" thickBot="1" x14ac:dyDescent="0.35">
      <c r="A296" s="2208" t="s">
        <v>260</v>
      </c>
      <c r="B296" s="2209"/>
      <c r="C296" s="2209"/>
      <c r="D296" s="2209"/>
      <c r="E296" s="2209"/>
      <c r="F296" s="2209"/>
      <c r="G296" s="2209"/>
      <c r="H296" s="2209"/>
      <c r="I296" s="2209"/>
      <c r="J296" s="2209"/>
      <c r="K296" s="2209"/>
      <c r="L296" s="2209"/>
      <c r="M296" s="2209"/>
      <c r="N296" s="2209"/>
      <c r="O296" s="2209"/>
      <c r="P296" s="2209"/>
      <c r="Q296" s="2210"/>
    </row>
    <row r="297" spans="1:17" s="197" customFormat="1" ht="24.75" hidden="1" customHeight="1" thickBot="1" x14ac:dyDescent="0.3">
      <c r="A297" s="2126" t="s">
        <v>237</v>
      </c>
      <c r="B297" s="2127"/>
      <c r="C297" s="2127"/>
      <c r="D297" s="2127"/>
      <c r="E297" s="2127"/>
      <c r="F297" s="2127"/>
      <c r="G297" s="2127"/>
      <c r="H297" s="2127"/>
      <c r="I297" s="2127"/>
      <c r="J297" s="2127"/>
      <c r="K297" s="2127"/>
      <c r="L297" s="2127"/>
      <c r="M297" s="2127"/>
      <c r="N297" s="2127"/>
      <c r="O297" s="2127"/>
      <c r="P297" s="2127"/>
      <c r="Q297" s="2128"/>
    </row>
    <row r="298" spans="1:17" s="197" customFormat="1" ht="24.75" hidden="1" customHeight="1" x14ac:dyDescent="0.25">
      <c r="A298" s="168" t="s">
        <v>261</v>
      </c>
      <c r="B298" s="354">
        <v>74</v>
      </c>
      <c r="C298" s="355">
        <v>458</v>
      </c>
      <c r="D298" s="355">
        <v>386</v>
      </c>
      <c r="E298" s="355">
        <v>188</v>
      </c>
      <c r="F298" s="355">
        <v>153</v>
      </c>
      <c r="G298" s="355">
        <v>0</v>
      </c>
      <c r="H298" s="355">
        <v>51</v>
      </c>
      <c r="I298" s="356">
        <v>14305</v>
      </c>
      <c r="J298" s="355">
        <v>728</v>
      </c>
      <c r="K298" s="355">
        <v>304</v>
      </c>
      <c r="L298" s="355">
        <v>4332</v>
      </c>
      <c r="M298" s="355">
        <v>1434</v>
      </c>
      <c r="N298" s="355">
        <v>73</v>
      </c>
      <c r="O298" s="355">
        <v>671</v>
      </c>
      <c r="P298" s="357">
        <v>513</v>
      </c>
      <c r="Q298" s="337">
        <f>SUM(B298:P298)</f>
        <v>23670</v>
      </c>
    </row>
    <row r="299" spans="1:17" s="197" customFormat="1" ht="20.25" hidden="1" customHeight="1" thickBot="1" x14ac:dyDescent="0.3">
      <c r="A299" s="91" t="s">
        <v>239</v>
      </c>
      <c r="B299" s="763">
        <f>SUM(B298/Q298)</f>
        <v>3.1263202365863964E-3</v>
      </c>
      <c r="C299" s="764">
        <f>SUM(C298/Q298)</f>
        <v>1.9349387410223913E-2</v>
      </c>
      <c r="D299" s="764">
        <f>SUM(D298/Q298)</f>
        <v>1.6307562315166876E-2</v>
      </c>
      <c r="E299" s="764">
        <f>SUM(E298/Q298)</f>
        <v>7.9425433037600343E-3</v>
      </c>
      <c r="F299" s="764">
        <f>SUM(F298/Q298)</f>
        <v>6.4638783269961976E-3</v>
      </c>
      <c r="G299" s="764">
        <f>SUM(G298/Q298)</f>
        <v>0</v>
      </c>
      <c r="H299" s="764">
        <f>SUM(H298/Q298)</f>
        <v>2.1546261089987325E-3</v>
      </c>
      <c r="I299" s="764">
        <v>0.60499999999999998</v>
      </c>
      <c r="J299" s="764">
        <f>SUM(J298/Q298)</f>
        <v>3.0756231516687792E-2</v>
      </c>
      <c r="K299" s="764">
        <f>SUM(K298/Q298)</f>
        <v>1.2843261512463034E-2</v>
      </c>
      <c r="L299" s="764">
        <f>SUM(L298/Q298)</f>
        <v>0.18301647655259823</v>
      </c>
      <c r="M299" s="764">
        <f>SUM(M298/Q298)</f>
        <v>6.0583016476552599E-2</v>
      </c>
      <c r="N299" s="764">
        <f>SUM(N298/Q298)</f>
        <v>3.0840726658217152E-3</v>
      </c>
      <c r="O299" s="764">
        <f>SUM(O298/Q298)</f>
        <v>2.834811998310097E-2</v>
      </c>
      <c r="P299" s="765">
        <f>SUM(P298/Q298)</f>
        <v>2.167300380228137E-2</v>
      </c>
      <c r="Q299" s="762">
        <f>SUM(B299:P299)</f>
        <v>1.000648500211238</v>
      </c>
    </row>
    <row r="300" spans="1:17" ht="17.25" hidden="1" customHeight="1" thickBot="1" x14ac:dyDescent="0.3">
      <c r="A300" s="766"/>
      <c r="B300" s="334"/>
      <c r="C300" s="334"/>
      <c r="D300" s="334"/>
      <c r="E300" s="334"/>
      <c r="F300" s="334"/>
      <c r="G300" s="334"/>
      <c r="H300" s="334"/>
      <c r="I300" s="334"/>
      <c r="J300" s="334"/>
      <c r="K300" s="334"/>
      <c r="L300" s="334"/>
      <c r="M300" s="334"/>
      <c r="N300" s="334"/>
      <c r="O300" s="334"/>
      <c r="P300" s="334"/>
      <c r="Q300" s="768"/>
    </row>
    <row r="301" spans="1:17" s="197" customFormat="1" ht="24.75" hidden="1" customHeight="1" thickBot="1" x14ac:dyDescent="0.3">
      <c r="A301" s="2126" t="s">
        <v>240</v>
      </c>
      <c r="B301" s="2127"/>
      <c r="C301" s="2127"/>
      <c r="D301" s="2127"/>
      <c r="E301" s="2127"/>
      <c r="F301" s="2127"/>
      <c r="G301" s="2127"/>
      <c r="H301" s="2127"/>
      <c r="I301" s="2127"/>
      <c r="J301" s="2127"/>
      <c r="K301" s="2127"/>
      <c r="L301" s="2127"/>
      <c r="M301" s="2127"/>
      <c r="N301" s="2127"/>
      <c r="O301" s="2127"/>
      <c r="P301" s="2127"/>
      <c r="Q301" s="2128"/>
    </row>
    <row r="302" spans="1:17" s="197" customFormat="1" ht="24.75" hidden="1" customHeight="1" x14ac:dyDescent="0.25">
      <c r="A302" s="168" t="s">
        <v>262</v>
      </c>
      <c r="B302" s="354">
        <v>15</v>
      </c>
      <c r="C302" s="355">
        <v>63</v>
      </c>
      <c r="D302" s="355">
        <v>48</v>
      </c>
      <c r="E302" s="355">
        <v>34</v>
      </c>
      <c r="F302" s="355">
        <v>25</v>
      </c>
      <c r="G302" s="355">
        <v>0</v>
      </c>
      <c r="H302" s="355">
        <v>7</v>
      </c>
      <c r="I302" s="356">
        <v>2705</v>
      </c>
      <c r="J302" s="355">
        <v>202</v>
      </c>
      <c r="K302" s="355">
        <v>28</v>
      </c>
      <c r="L302" s="355">
        <v>964</v>
      </c>
      <c r="M302" s="355">
        <v>284</v>
      </c>
      <c r="N302" s="355">
        <v>22</v>
      </c>
      <c r="O302" s="355">
        <v>117</v>
      </c>
      <c r="P302" s="357">
        <v>86</v>
      </c>
      <c r="Q302" s="337">
        <f>SUM(B302:P302)</f>
        <v>4600</v>
      </c>
    </row>
    <row r="303" spans="1:17" s="197" customFormat="1" ht="20.25" hidden="1" customHeight="1" thickBot="1" x14ac:dyDescent="0.3">
      <c r="A303" s="91" t="s">
        <v>242</v>
      </c>
      <c r="B303" s="763">
        <f>SUM(B302/Q302)</f>
        <v>3.2608695652173911E-3</v>
      </c>
      <c r="C303" s="764">
        <f>SUM(C302/Q302)</f>
        <v>1.3695652173913043E-2</v>
      </c>
      <c r="D303" s="764">
        <f>SUM(D302/Q302)</f>
        <v>1.0434782608695653E-2</v>
      </c>
      <c r="E303" s="764">
        <f>SUM(E302/Q302)</f>
        <v>7.391304347826087E-3</v>
      </c>
      <c r="F303" s="764">
        <f>SUM(F302/Q302)</f>
        <v>5.434782608695652E-3</v>
      </c>
      <c r="G303" s="764">
        <f>SUM(G302/Q302)</f>
        <v>0</v>
      </c>
      <c r="H303" s="764">
        <f>SUM(H302/Q302)</f>
        <v>1.5217391304347826E-3</v>
      </c>
      <c r="I303" s="764">
        <f>SUM(I302/Q302)</f>
        <v>0.58804347826086956</v>
      </c>
      <c r="J303" s="764">
        <f>SUM(J302/Q302)</f>
        <v>4.3913043478260867E-2</v>
      </c>
      <c r="K303" s="764">
        <f>SUM(K302/Q302)</f>
        <v>6.0869565217391303E-3</v>
      </c>
      <c r="L303" s="764">
        <f>SUM(L302/Q302)</f>
        <v>0.20956521739130435</v>
      </c>
      <c r="M303" s="764">
        <f>SUM(M302/Q302)</f>
        <v>6.1739130434782609E-2</v>
      </c>
      <c r="N303" s="764">
        <f>SUM(N302/Q302)</f>
        <v>4.7826086956521737E-3</v>
      </c>
      <c r="O303" s="764">
        <f>SUM(O302/Q302)</f>
        <v>2.5434782608695652E-2</v>
      </c>
      <c r="P303" s="765">
        <f>SUM(P302/Q302)</f>
        <v>1.8695652173913044E-2</v>
      </c>
      <c r="Q303" s="762">
        <f>SUM(B303:P303)</f>
        <v>1</v>
      </c>
    </row>
    <row r="304" spans="1:17" ht="17.25" hidden="1" customHeight="1" thickBot="1" x14ac:dyDescent="0.3">
      <c r="A304" s="766"/>
      <c r="B304" s="334"/>
      <c r="C304" s="334"/>
      <c r="D304" s="334"/>
      <c r="E304" s="334"/>
      <c r="F304" s="334"/>
      <c r="G304" s="334"/>
      <c r="H304" s="334"/>
      <c r="I304" s="334"/>
      <c r="J304" s="334"/>
      <c r="K304" s="334"/>
      <c r="L304" s="334"/>
      <c r="M304" s="334"/>
      <c r="N304" s="334"/>
      <c r="O304" s="334"/>
      <c r="P304" s="334"/>
      <c r="Q304" s="768"/>
    </row>
    <row r="305" spans="1:17" s="197" customFormat="1" ht="24.75" hidden="1" customHeight="1" thickBot="1" x14ac:dyDescent="0.3">
      <c r="A305" s="2126" t="s">
        <v>243</v>
      </c>
      <c r="B305" s="2132"/>
      <c r="C305" s="2132"/>
      <c r="D305" s="2132"/>
      <c r="E305" s="2132"/>
      <c r="F305" s="2132"/>
      <c r="G305" s="2132"/>
      <c r="H305" s="2132"/>
      <c r="I305" s="2132"/>
      <c r="J305" s="2132"/>
      <c r="K305" s="2132"/>
      <c r="L305" s="2132"/>
      <c r="M305" s="2132"/>
      <c r="N305" s="2132"/>
      <c r="O305" s="2132"/>
      <c r="P305" s="2132"/>
      <c r="Q305" s="2128"/>
    </row>
    <row r="306" spans="1:17" s="197" customFormat="1" ht="24.75" hidden="1" customHeight="1" x14ac:dyDescent="0.25">
      <c r="A306" s="168" t="s">
        <v>262</v>
      </c>
      <c r="B306" s="354">
        <v>15</v>
      </c>
      <c r="C306" s="355">
        <v>63</v>
      </c>
      <c r="D306" s="355">
        <v>48</v>
      </c>
      <c r="E306" s="355">
        <v>34</v>
      </c>
      <c r="F306" s="355">
        <v>25</v>
      </c>
      <c r="G306" s="355">
        <v>0</v>
      </c>
      <c r="H306" s="355">
        <v>7</v>
      </c>
      <c r="I306" s="356">
        <v>2705</v>
      </c>
      <c r="J306" s="355">
        <v>202</v>
      </c>
      <c r="K306" s="355">
        <v>28</v>
      </c>
      <c r="L306" s="355">
        <v>964</v>
      </c>
      <c r="M306" s="355">
        <v>284</v>
      </c>
      <c r="N306" s="355">
        <v>22</v>
      </c>
      <c r="O306" s="355">
        <v>117</v>
      </c>
      <c r="P306" s="357">
        <v>86</v>
      </c>
      <c r="Q306" s="337">
        <f>SUM(B306:P306)</f>
        <v>4600</v>
      </c>
    </row>
    <row r="307" spans="1:17" s="197" customFormat="1" ht="20.25" hidden="1" customHeight="1" x14ac:dyDescent="0.25">
      <c r="A307" s="169" t="s">
        <v>244</v>
      </c>
      <c r="B307" s="399">
        <v>0</v>
      </c>
      <c r="C307" s="400">
        <v>0</v>
      </c>
      <c r="D307" s="400">
        <v>0</v>
      </c>
      <c r="E307" s="400">
        <v>0</v>
      </c>
      <c r="F307" s="400">
        <v>0</v>
      </c>
      <c r="G307" s="400">
        <v>0</v>
      </c>
      <c r="H307" s="400">
        <v>0</v>
      </c>
      <c r="I307" s="401">
        <v>57</v>
      </c>
      <c r="J307" s="400">
        <v>5</v>
      </c>
      <c r="K307" s="400">
        <v>1</v>
      </c>
      <c r="L307" s="400">
        <v>58</v>
      </c>
      <c r="M307" s="400">
        <v>2</v>
      </c>
      <c r="N307" s="400">
        <v>2</v>
      </c>
      <c r="O307" s="400">
        <v>7</v>
      </c>
      <c r="P307" s="402">
        <v>8</v>
      </c>
      <c r="Q307" s="338">
        <f>SUM(B307:P307)</f>
        <v>140</v>
      </c>
    </row>
    <row r="308" spans="1:17" s="197" customFormat="1" ht="26.25" hidden="1" thickBot="1" x14ac:dyDescent="0.3">
      <c r="A308" s="91" t="s">
        <v>263</v>
      </c>
      <c r="B308" s="260">
        <f>B307/B302</f>
        <v>0</v>
      </c>
      <c r="C308" s="261">
        <f>C307/C302</f>
        <v>0</v>
      </c>
      <c r="D308" s="261">
        <f t="shared" ref="D308:P308" si="36">D307/D302</f>
        <v>0</v>
      </c>
      <c r="E308" s="261">
        <f t="shared" si="36"/>
        <v>0</v>
      </c>
      <c r="F308" s="261">
        <f t="shared" si="36"/>
        <v>0</v>
      </c>
      <c r="G308" s="261">
        <v>0</v>
      </c>
      <c r="H308" s="261">
        <f t="shared" si="36"/>
        <v>0</v>
      </c>
      <c r="I308" s="261">
        <f t="shared" si="36"/>
        <v>2.1072088724584104E-2</v>
      </c>
      <c r="J308" s="261">
        <f t="shared" si="36"/>
        <v>2.4752475247524754E-2</v>
      </c>
      <c r="K308" s="261">
        <f t="shared" si="36"/>
        <v>3.5714285714285712E-2</v>
      </c>
      <c r="L308" s="261">
        <f t="shared" si="36"/>
        <v>6.0165975103734441E-2</v>
      </c>
      <c r="M308" s="261">
        <f t="shared" si="36"/>
        <v>7.0422535211267607E-3</v>
      </c>
      <c r="N308" s="261">
        <f t="shared" si="36"/>
        <v>9.0909090909090912E-2</v>
      </c>
      <c r="O308" s="261">
        <f t="shared" si="36"/>
        <v>5.9829059829059832E-2</v>
      </c>
      <c r="P308" s="167">
        <f t="shared" si="36"/>
        <v>9.3023255813953487E-2</v>
      </c>
      <c r="Q308" s="339">
        <f>Q307/Q306</f>
        <v>3.0434782608695653E-2</v>
      </c>
    </row>
    <row r="309" spans="1:17" ht="15.75" hidden="1" customHeight="1" thickBot="1" x14ac:dyDescent="0.3">
      <c r="A309" s="766"/>
      <c r="B309" s="334"/>
      <c r="C309" s="334"/>
      <c r="D309" s="334"/>
      <c r="E309" s="334"/>
      <c r="F309" s="334"/>
      <c r="G309" s="334"/>
      <c r="H309" s="334"/>
      <c r="I309" s="334"/>
      <c r="J309" s="334"/>
      <c r="K309" s="334"/>
      <c r="L309" s="334"/>
      <c r="M309" s="334"/>
      <c r="N309" s="334"/>
      <c r="O309" s="334"/>
      <c r="P309" s="334"/>
      <c r="Q309" s="768"/>
    </row>
    <row r="310" spans="1:17" s="197" customFormat="1" ht="24.75" hidden="1" customHeight="1" thickBot="1" x14ac:dyDescent="0.3">
      <c r="A310" s="2126" t="s">
        <v>246</v>
      </c>
      <c r="B310" s="2127"/>
      <c r="C310" s="2127"/>
      <c r="D310" s="2127"/>
      <c r="E310" s="2127"/>
      <c r="F310" s="2127"/>
      <c r="G310" s="2127"/>
      <c r="H310" s="2127"/>
      <c r="I310" s="2127"/>
      <c r="J310" s="2127"/>
      <c r="K310" s="2127"/>
      <c r="L310" s="2127"/>
      <c r="M310" s="2127"/>
      <c r="N310" s="2127"/>
      <c r="O310" s="2127"/>
      <c r="P310" s="2127"/>
      <c r="Q310" s="2128"/>
    </row>
    <row r="311" spans="1:17" s="197" customFormat="1" ht="24.75" hidden="1" customHeight="1" x14ac:dyDescent="0.25">
      <c r="A311" s="168" t="s">
        <v>262</v>
      </c>
      <c r="B311" s="354">
        <v>15</v>
      </c>
      <c r="C311" s="355">
        <v>63</v>
      </c>
      <c r="D311" s="355">
        <v>48</v>
      </c>
      <c r="E311" s="355">
        <v>34</v>
      </c>
      <c r="F311" s="355">
        <v>25</v>
      </c>
      <c r="G311" s="355">
        <v>0</v>
      </c>
      <c r="H311" s="355">
        <v>7</v>
      </c>
      <c r="I311" s="356">
        <v>2705</v>
      </c>
      <c r="J311" s="355">
        <v>202</v>
      </c>
      <c r="K311" s="355">
        <v>28</v>
      </c>
      <c r="L311" s="355">
        <v>964</v>
      </c>
      <c r="M311" s="355">
        <v>284</v>
      </c>
      <c r="N311" s="355">
        <v>22</v>
      </c>
      <c r="O311" s="355">
        <v>117</v>
      </c>
      <c r="P311" s="357">
        <v>86</v>
      </c>
      <c r="Q311" s="337">
        <v>4600</v>
      </c>
    </row>
    <row r="312" spans="1:17" s="197" customFormat="1" ht="25.5" hidden="1" x14ac:dyDescent="0.25">
      <c r="A312" s="169" t="s">
        <v>247</v>
      </c>
      <c r="B312" s="399">
        <v>1</v>
      </c>
      <c r="C312" s="400">
        <v>2</v>
      </c>
      <c r="D312" s="400">
        <v>10</v>
      </c>
      <c r="E312" s="400">
        <v>8</v>
      </c>
      <c r="F312" s="400">
        <v>3</v>
      </c>
      <c r="G312" s="400">
        <v>0</v>
      </c>
      <c r="H312" s="400">
        <v>0</v>
      </c>
      <c r="I312" s="401">
        <v>248</v>
      </c>
      <c r="J312" s="400">
        <v>13</v>
      </c>
      <c r="K312" s="400">
        <v>2</v>
      </c>
      <c r="L312" s="400">
        <v>106</v>
      </c>
      <c r="M312" s="400">
        <v>26</v>
      </c>
      <c r="N312" s="400">
        <v>0</v>
      </c>
      <c r="O312" s="400">
        <v>10</v>
      </c>
      <c r="P312" s="402">
        <v>5</v>
      </c>
      <c r="Q312" s="338">
        <f>SUM(B312:P312)</f>
        <v>434</v>
      </c>
    </row>
    <row r="313" spans="1:17" s="197" customFormat="1" ht="26.25" hidden="1" thickBot="1" x14ac:dyDescent="0.3">
      <c r="A313" s="91" t="s">
        <v>264</v>
      </c>
      <c r="B313" s="260">
        <f>SUM(B312/B302)</f>
        <v>6.6666666666666666E-2</v>
      </c>
      <c r="C313" s="261">
        <f t="shared" ref="C313:P313" si="37">SUM(C312/C302)</f>
        <v>3.1746031746031744E-2</v>
      </c>
      <c r="D313" s="261">
        <f t="shared" si="37"/>
        <v>0.20833333333333334</v>
      </c>
      <c r="E313" s="261">
        <f t="shared" si="37"/>
        <v>0.23529411764705882</v>
      </c>
      <c r="F313" s="261">
        <f t="shared" si="37"/>
        <v>0.12</v>
      </c>
      <c r="G313" s="261">
        <v>0</v>
      </c>
      <c r="H313" s="261">
        <f t="shared" si="37"/>
        <v>0</v>
      </c>
      <c r="I313" s="261">
        <f t="shared" si="37"/>
        <v>9.1682070240295746E-2</v>
      </c>
      <c r="J313" s="261">
        <f t="shared" si="37"/>
        <v>6.4356435643564358E-2</v>
      </c>
      <c r="K313" s="261">
        <f t="shared" si="37"/>
        <v>7.1428571428571425E-2</v>
      </c>
      <c r="L313" s="261">
        <f t="shared" si="37"/>
        <v>0.10995850622406639</v>
      </c>
      <c r="M313" s="261">
        <f t="shared" si="37"/>
        <v>9.154929577464789E-2</v>
      </c>
      <c r="N313" s="261">
        <f t="shared" si="37"/>
        <v>0</v>
      </c>
      <c r="O313" s="261">
        <f t="shared" si="37"/>
        <v>8.5470085470085472E-2</v>
      </c>
      <c r="P313" s="167">
        <f t="shared" si="37"/>
        <v>5.8139534883720929E-2</v>
      </c>
      <c r="Q313" s="339">
        <f>SUM(Q312/Q306)</f>
        <v>9.4347826086956521E-2</v>
      </c>
    </row>
    <row r="314" spans="1:17" ht="15.75" hidden="1" customHeight="1" thickBot="1" x14ac:dyDescent="0.3">
      <c r="A314" s="766"/>
      <c r="B314" s="334"/>
      <c r="C314" s="334"/>
      <c r="D314" s="334"/>
      <c r="E314" s="334"/>
      <c r="F314" s="334"/>
      <c r="G314" s="334"/>
      <c r="H314" s="334"/>
      <c r="I314" s="334"/>
      <c r="J314" s="334"/>
      <c r="K314" s="334"/>
      <c r="L314" s="334"/>
      <c r="M314" s="334"/>
      <c r="N314" s="334"/>
      <c r="O314" s="334"/>
      <c r="P314" s="334"/>
      <c r="Q314" s="768"/>
    </row>
    <row r="315" spans="1:17" ht="24.75" hidden="1" customHeight="1" thickBot="1" x14ac:dyDescent="0.3">
      <c r="A315" s="2126" t="s">
        <v>249</v>
      </c>
      <c r="B315" s="2127"/>
      <c r="C315" s="2127"/>
      <c r="D315" s="2127"/>
      <c r="E315" s="2127"/>
      <c r="F315" s="2127"/>
      <c r="G315" s="2127"/>
      <c r="H315" s="2127"/>
      <c r="I315" s="2127"/>
      <c r="J315" s="2127"/>
      <c r="K315" s="2127"/>
      <c r="L315" s="2127"/>
      <c r="M315" s="2127"/>
      <c r="N315" s="2127"/>
      <c r="O315" s="2127"/>
      <c r="P315" s="2127"/>
      <c r="Q315" s="2128"/>
    </row>
    <row r="316" spans="1:17" ht="24.75" hidden="1" customHeight="1" x14ac:dyDescent="0.25">
      <c r="A316" s="168" t="s">
        <v>265</v>
      </c>
      <c r="B316" s="354">
        <v>15</v>
      </c>
      <c r="C316" s="355">
        <v>63</v>
      </c>
      <c r="D316" s="355">
        <v>48</v>
      </c>
      <c r="E316" s="355">
        <v>34</v>
      </c>
      <c r="F316" s="355">
        <v>25</v>
      </c>
      <c r="G316" s="355">
        <v>0</v>
      </c>
      <c r="H316" s="355">
        <v>7</v>
      </c>
      <c r="I316" s="356">
        <v>2705</v>
      </c>
      <c r="J316" s="355">
        <v>202</v>
      </c>
      <c r="K316" s="355">
        <v>28</v>
      </c>
      <c r="L316" s="355">
        <v>964</v>
      </c>
      <c r="M316" s="355">
        <v>284</v>
      </c>
      <c r="N316" s="355">
        <v>22</v>
      </c>
      <c r="O316" s="355">
        <v>117</v>
      </c>
      <c r="P316" s="357">
        <v>86</v>
      </c>
      <c r="Q316" s="337">
        <v>4600</v>
      </c>
    </row>
    <row r="317" spans="1:17" ht="25.5" hidden="1" x14ac:dyDescent="0.25">
      <c r="A317" s="169" t="s">
        <v>250</v>
      </c>
      <c r="B317" s="399">
        <v>0</v>
      </c>
      <c r="C317" s="400">
        <v>2</v>
      </c>
      <c r="D317" s="400">
        <v>1</v>
      </c>
      <c r="E317" s="400">
        <v>2</v>
      </c>
      <c r="F317" s="400">
        <v>1</v>
      </c>
      <c r="G317" s="400">
        <v>0</v>
      </c>
      <c r="H317" s="400">
        <v>0</v>
      </c>
      <c r="I317" s="401">
        <v>99</v>
      </c>
      <c r="J317" s="400">
        <v>4</v>
      </c>
      <c r="K317" s="400">
        <v>0</v>
      </c>
      <c r="L317" s="400">
        <v>49</v>
      </c>
      <c r="M317" s="400">
        <v>10</v>
      </c>
      <c r="N317" s="400">
        <v>2</v>
      </c>
      <c r="O317" s="400">
        <v>2</v>
      </c>
      <c r="P317" s="402">
        <v>4</v>
      </c>
      <c r="Q317" s="338">
        <f>SUM(B317:P317)</f>
        <v>176</v>
      </c>
    </row>
    <row r="318" spans="1:17" ht="26.25" hidden="1" thickBot="1" x14ac:dyDescent="0.3">
      <c r="A318" s="91" t="s">
        <v>266</v>
      </c>
      <c r="B318" s="260">
        <f>SUM(B317/B302)</f>
        <v>0</v>
      </c>
      <c r="C318" s="261">
        <f t="shared" ref="C318:P318" si="38">SUM(C317/C302)</f>
        <v>3.1746031746031744E-2</v>
      </c>
      <c r="D318" s="261">
        <f t="shared" si="38"/>
        <v>2.0833333333333332E-2</v>
      </c>
      <c r="E318" s="261">
        <f t="shared" si="38"/>
        <v>5.8823529411764705E-2</v>
      </c>
      <c r="F318" s="261">
        <f t="shared" si="38"/>
        <v>0.04</v>
      </c>
      <c r="G318" s="261">
        <v>0</v>
      </c>
      <c r="H318" s="261">
        <f t="shared" si="38"/>
        <v>0</v>
      </c>
      <c r="I318" s="261">
        <f t="shared" si="38"/>
        <v>3.6598890942698706E-2</v>
      </c>
      <c r="J318" s="261">
        <f t="shared" si="38"/>
        <v>1.9801980198019802E-2</v>
      </c>
      <c r="K318" s="261">
        <f t="shared" si="38"/>
        <v>0</v>
      </c>
      <c r="L318" s="261">
        <f t="shared" si="38"/>
        <v>5.0829875518672199E-2</v>
      </c>
      <c r="M318" s="261">
        <f t="shared" si="38"/>
        <v>3.5211267605633804E-2</v>
      </c>
      <c r="N318" s="261">
        <f t="shared" si="38"/>
        <v>9.0909090909090912E-2</v>
      </c>
      <c r="O318" s="261">
        <f t="shared" si="38"/>
        <v>1.7094017094017096E-2</v>
      </c>
      <c r="P318" s="167">
        <f t="shared" si="38"/>
        <v>4.6511627906976744E-2</v>
      </c>
      <c r="Q318" s="339">
        <f>SUM(Q317/Q306)</f>
        <v>3.826086956521739E-2</v>
      </c>
    </row>
    <row r="319" spans="1:17" ht="31.5" customHeight="1" x14ac:dyDescent="0.25">
      <c r="A319" s="2211" t="s">
        <v>254</v>
      </c>
      <c r="B319" s="2211"/>
      <c r="C319" s="2211"/>
      <c r="D319" s="2211"/>
      <c r="E319" s="2211"/>
      <c r="F319" s="2211"/>
      <c r="G319" s="2211"/>
      <c r="H319" s="2211"/>
      <c r="I319" s="2211"/>
      <c r="J319" s="2211"/>
      <c r="K319" s="2211"/>
      <c r="L319" s="2211"/>
      <c r="M319" s="2211"/>
      <c r="N319" s="2211"/>
      <c r="O319" s="2211"/>
      <c r="P319" s="2211"/>
      <c r="Q319" s="2211"/>
    </row>
  </sheetData>
  <sheetProtection algorithmName="SHA-512" hashValue="4lmCGgViw9mL6du/tU4xzMkDHcPn/nNa60FFHdhMex1j1oodBjNgtEz3+Ol2UFG9TPWISGioUfoYb0x/QEyhQw==" saltValue="JAtIHEDpA3OGwZS38b4tuQ==" spinCount="100000" sheet="1" objects="1" scenarios="1"/>
  <mergeCells count="85">
    <mergeCell ref="A46:Q46"/>
    <mergeCell ref="A26:Q26"/>
    <mergeCell ref="A28:Q28"/>
    <mergeCell ref="A32:Q32"/>
    <mergeCell ref="A36:Q36"/>
    <mergeCell ref="A41:Q41"/>
    <mergeCell ref="A70:Q70"/>
    <mergeCell ref="A50:Q50"/>
    <mergeCell ref="A52:Q52"/>
    <mergeCell ref="A56:Q56"/>
    <mergeCell ref="A60:Q60"/>
    <mergeCell ref="A65:Q65"/>
    <mergeCell ref="A22:Q22"/>
    <mergeCell ref="A2:Q2"/>
    <mergeCell ref="A4:Q4"/>
    <mergeCell ref="A8:Q8"/>
    <mergeCell ref="A12:Q12"/>
    <mergeCell ref="A17:Q17"/>
    <mergeCell ref="A259:Q259"/>
    <mergeCell ref="A264:Q264"/>
    <mergeCell ref="A268:Q268"/>
    <mergeCell ref="A98:Q98"/>
    <mergeCell ref="A100:Q100"/>
    <mergeCell ref="A104:Q104"/>
    <mergeCell ref="A108:Q108"/>
    <mergeCell ref="A113:Q113"/>
    <mergeCell ref="A209:Q209"/>
    <mergeCell ref="A214:Q214"/>
    <mergeCell ref="A242:Q242"/>
    <mergeCell ref="A170:Q170"/>
    <mergeCell ref="A172:Q172"/>
    <mergeCell ref="A176:Q176"/>
    <mergeCell ref="A185:Q185"/>
    <mergeCell ref="A190:Q190"/>
    <mergeCell ref="A180:Q180"/>
    <mergeCell ref="A204:Q204"/>
    <mergeCell ref="A1:Q1"/>
    <mergeCell ref="A244:Q244"/>
    <mergeCell ref="A246:Q246"/>
    <mergeCell ref="A194:Q194"/>
    <mergeCell ref="A196:Q196"/>
    <mergeCell ref="A200:Q200"/>
    <mergeCell ref="A118:Q118"/>
    <mergeCell ref="A146:Q146"/>
    <mergeCell ref="A148:Q148"/>
    <mergeCell ref="A152:Q152"/>
    <mergeCell ref="A156:Q156"/>
    <mergeCell ref="A161:Q161"/>
    <mergeCell ref="A166:Q166"/>
    <mergeCell ref="A122:Q122"/>
    <mergeCell ref="A250:Q250"/>
    <mergeCell ref="A254:Q254"/>
    <mergeCell ref="A218:Q218"/>
    <mergeCell ref="A220:Q220"/>
    <mergeCell ref="A224:Q224"/>
    <mergeCell ref="A228:Q228"/>
    <mergeCell ref="A233:Q233"/>
    <mergeCell ref="A238:Q238"/>
    <mergeCell ref="A243:Q243"/>
    <mergeCell ref="A319:Q319"/>
    <mergeCell ref="A296:Q296"/>
    <mergeCell ref="A301:Q301"/>
    <mergeCell ref="A305:Q305"/>
    <mergeCell ref="A310:Q310"/>
    <mergeCell ref="A315:Q315"/>
    <mergeCell ref="A297:Q297"/>
    <mergeCell ref="A294:Q294"/>
    <mergeCell ref="A269:Q269"/>
    <mergeCell ref="A285:Q285"/>
    <mergeCell ref="A290:Q290"/>
    <mergeCell ref="A270:Q270"/>
    <mergeCell ref="A276:Q276"/>
    <mergeCell ref="A280:Q280"/>
    <mergeCell ref="A272:Q272"/>
    <mergeCell ref="A124:Q124"/>
    <mergeCell ref="A128:Q128"/>
    <mergeCell ref="A132:Q132"/>
    <mergeCell ref="A137:Q137"/>
    <mergeCell ref="A142:Q142"/>
    <mergeCell ref="A94:Q94"/>
    <mergeCell ref="A74:Q74"/>
    <mergeCell ref="A76:Q76"/>
    <mergeCell ref="A80:Q80"/>
    <mergeCell ref="A84:Q84"/>
    <mergeCell ref="A89:Q89"/>
  </mergeCells>
  <printOptions horizontalCentered="1"/>
  <pageMargins left="0.2" right="0.2" top="0.81666666666666698" bottom="0.25" header="0.3" footer="0.25"/>
  <pageSetup scale="81" firstPageNumber="13" fitToHeight="0" orientation="landscape" useFirstPageNumber="1" r:id="rId1"/>
  <headerFooter>
    <oddHeader>&amp;L&amp;9
Semi-Annual Child Welfare Report&amp;C&amp;"-,Bold"&amp;14ARIZONA DEPARTMENT of CHILD SAFETY&amp;R&amp;9
July 1, 2021 through December 31, 2021</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1" ma:contentTypeDescription="Create a new document." ma:contentTypeScope="" ma:versionID="3dd5b4e3ceda0cc402aff52317c7da7e">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42a2dbf369a8d416a8560c32db685a1b"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0B8B06-F009-493A-BCDF-39B698BF2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4B8B4A-2B7B-4A8A-9320-3C38AECB2DEC}">
  <ds:schemaRefs>
    <ds:schemaRef ds:uri="http://schemas.microsoft.com/sharepoint/v3/contenttype/forms"/>
  </ds:schemaRefs>
</ds:datastoreItem>
</file>

<file path=customXml/itemProps3.xml><?xml version="1.0" encoding="utf-8"?>
<ds:datastoreItem xmlns:ds="http://schemas.openxmlformats.org/officeDocument/2006/customXml" ds:itemID="{A8D4FB98-C2D0-4231-89B0-98BB234C2B4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9cbf2e1-6948-4be5-b552-8fb5a669319f"/>
    <ds:schemaRef ds:uri="http://purl.org/dc/terms/"/>
    <ds:schemaRef ds:uri="http://schemas.openxmlformats.org/package/2006/metadata/core-properties"/>
    <ds:schemaRef ds:uri="428b4e48-e622-46cd-bf86-9b4c6683a5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Runaways</vt:lpstr>
      <vt:lpstr>Missing Child</vt:lpstr>
      <vt:lpstr>SEN</vt:lpstr>
      <vt:lpstr>Metric Definition</vt:lpstr>
      <vt:lpstr>Metric Change Log</vt:lpstr>
      <vt:lpstr>DATA LIST</vt:lpstr>
      <vt:lpstr>'Semi-Annual Comparisons'!_ftn1</vt:lpstr>
      <vt:lpstr>'Semi-Annual Comparisons'!_ftn2</vt:lpstr>
      <vt:lpstr>'Semi-Annual Comparisons'!_ftnref1</vt:lpstr>
      <vt:lpstr>'Semi-Annual Comparisons'!_ftnref2</vt:lpstr>
      <vt:lpstr>'Adoption-CP'!Print_Area</vt:lpstr>
      <vt:lpstr>'Adoption-Disruptions'!Print_Area</vt:lpstr>
      <vt:lpstr>'Adoption-Finalized'!Print_Area</vt:lpstr>
      <vt:lpstr>'Assigned Investigations'!Print_Area</vt:lpstr>
      <vt:lpstr>'Case Mgt.'!Print_Area</vt:lpstr>
      <vt:lpstr>Caseloads!Print_Area</vt:lpstr>
      <vt:lpstr>'Completed Investigations'!Print_Area</vt:lpstr>
      <vt:lpstr>'DCS Specialists'!Print_Area</vt:lpstr>
      <vt:lpstr>Entries!Print_Area</vt:lpstr>
      <vt:lpstr>'Exec Summary'!Print_Area</vt:lpstr>
      <vt:lpstr>Exits!Print_Area</vt:lpstr>
      <vt:lpstr>Expenditures!Print_Area</vt:lpstr>
      <vt:lpstr>Fatalities!Print_Area</vt:lpstr>
      <vt:lpstr>OOH!Print_Area</vt:lpstr>
      <vt:lpstr>'Open Investigations'!Print_Area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'Completed Investigations'!Print_Titles</vt:lpstr>
      <vt:lpstr>Entries!Print_Titles</vt:lpstr>
      <vt:lpstr>Placement!Print_Titles</vt:lpstr>
      <vt:lpstr>'Training and Dependencies'!Print_Titles</vt:lpstr>
      <vt:lpstr>'Reports of CAN'!Reports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2023-03-31T17:03:15Z</cp:lastPrinted>
  <dcterms:created xsi:type="dcterms:W3CDTF">2014-09-23T09:06:36Z</dcterms:created>
  <dcterms:modified xsi:type="dcterms:W3CDTF">2023-10-02T22:22:22Z</dcterms:modified>
</cp:coreProperties>
</file>